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C:\Users\michal.tucek\AppData\Local\Microsoft\Windows\INetCache\Content.Outlook\SJ9H4H30\"/>
    </mc:Choice>
  </mc:AlternateContent>
  <bookViews>
    <workbookView xWindow="0" yWindow="0" windowWidth="19200" windowHeight="7050"/>
  </bookViews>
  <sheets>
    <sheet name="dotazník" sheetId="4" r:id="rId1"/>
    <sheet name="Vyhledávač CZ ISCO" sheetId="7" r:id="rId2"/>
    <sheet name="zdroj dat" sheetId="5" state="hidden" r:id="rId3"/>
    <sheet name="Královéhradecký kraj" sheetId="6" state="hidden" r:id="rId4"/>
    <sheet name="Hlavní město Praha" sheetId="20" state="hidden" r:id="rId5"/>
    <sheet name="Jihočeský kraj" sheetId="15" state="hidden" r:id="rId6"/>
    <sheet name="Jihomoravský kraj" sheetId="10" state="hidden" r:id="rId7"/>
    <sheet name="Karlovarský kraj" sheetId="19" state="hidden" r:id="rId8"/>
    <sheet name="Kraj Vysočina" sheetId="12" state="hidden" r:id="rId9"/>
    <sheet name="Liberecký kraj" sheetId="11" state="hidden" r:id="rId10"/>
    <sheet name="Moravskoslezský kraj" sheetId="18" state="hidden" r:id="rId11"/>
    <sheet name="Olomoucký kraj" sheetId="13" state="hidden" r:id="rId12"/>
    <sheet name="Pardubický kraj" sheetId="16" state="hidden" r:id="rId13"/>
    <sheet name="Plzeňský kraj" sheetId="17" state="hidden" r:id="rId14"/>
    <sheet name="Středočeský kraj" sheetId="8" state="hidden" r:id="rId15"/>
    <sheet name="Ústecký kraj" sheetId="9" state="hidden" r:id="rId16"/>
    <sheet name="Zlínský kraj" sheetId="14" state="hidden" r:id="rId17"/>
  </sheets>
  <definedNames>
    <definedName name="_xlnm._FilterDatabase" localSheetId="14" hidden="1">'Středočeský kraj'!$M$27:$M$34</definedName>
    <definedName name="_xlnm._FilterDatabase" localSheetId="2" hidden="1">'zdroj dat'!$A$1:$M$2071</definedName>
    <definedName name="ANO_NE">'zdroj dat'!$D$30:$D$31</definedName>
    <definedName name="CZ_ISCO">'zdroj dat'!$M$1:$M$176</definedName>
    <definedName name="CZ_NACE">'zdroj dat'!$J$80:$J$167</definedName>
    <definedName name="DRUH_VLASTNICTVI">'zdroj dat'!$C$26:$C$31</definedName>
    <definedName name="DUVOD_ZMENY">'zdroj dat'!$E$25:$E$29</definedName>
    <definedName name="STATY_CIZINCI">'zdroj dat'!$F$237:$F$449</definedName>
    <definedName name="STATY_KAPITAL">'zdroj dat'!$F$22:$F$234</definedName>
    <definedName name="VZDELANI">'zdroj dat'!$D$25:$D$29</definedName>
  </definedNames>
  <calcPr calcId="162913" iterate="1"/>
</workbook>
</file>

<file path=xl/calcChain.xml><?xml version="1.0" encoding="utf-8"?>
<calcChain xmlns="http://schemas.openxmlformats.org/spreadsheetml/2006/main">
  <c r="C134" i="5" l="1"/>
  <c r="B134" i="5"/>
  <c r="A134" i="5"/>
  <c r="C133" i="5"/>
  <c r="B133" i="5"/>
  <c r="A133" i="5"/>
  <c r="C132" i="5"/>
  <c r="B132" i="5"/>
  <c r="A132" i="5"/>
  <c r="C131" i="5"/>
  <c r="B131" i="5"/>
  <c r="A131" i="5"/>
  <c r="C130" i="5"/>
  <c r="B130" i="5"/>
  <c r="A130" i="5"/>
  <c r="C129" i="5"/>
  <c r="B129" i="5"/>
  <c r="A129" i="5"/>
  <c r="C128" i="5"/>
  <c r="B128" i="5"/>
  <c r="A128" i="5"/>
  <c r="C126" i="5"/>
  <c r="B126" i="5"/>
  <c r="A126" i="5"/>
  <c r="C125" i="5"/>
  <c r="B125" i="5"/>
  <c r="A125" i="5"/>
  <c r="C124" i="5"/>
  <c r="B124" i="5"/>
  <c r="A124" i="5"/>
  <c r="C123" i="5"/>
  <c r="B123" i="5"/>
  <c r="A123" i="5"/>
  <c r="D120" i="5"/>
  <c r="D119" i="5"/>
  <c r="D118" i="5"/>
  <c r="D117" i="5"/>
  <c r="D116" i="5"/>
  <c r="D115" i="5"/>
  <c r="D114" i="5"/>
  <c r="D113" i="5"/>
  <c r="B107" i="5"/>
  <c r="B106" i="5"/>
  <c r="B105" i="5"/>
  <c r="B104" i="5"/>
  <c r="B103" i="5"/>
  <c r="B102" i="5"/>
  <c r="B101" i="5"/>
  <c r="B100" i="5"/>
  <c r="B99" i="5"/>
  <c r="B98" i="5"/>
  <c r="B97" i="5"/>
  <c r="B96" i="5"/>
  <c r="B95" i="5"/>
  <c r="B94" i="5"/>
  <c r="B93" i="5"/>
  <c r="B92" i="5"/>
  <c r="B91" i="5"/>
  <c r="C90" i="5"/>
  <c r="B90" i="5"/>
  <c r="C89" i="5"/>
  <c r="B89" i="5"/>
  <c r="B88" i="5"/>
  <c r="C87" i="5"/>
  <c r="B87" i="5"/>
  <c r="C86"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D24" i="4" s="1"/>
  <c r="B57" i="5"/>
  <c r="B56" i="5"/>
  <c r="B55" i="5"/>
  <c r="B54" i="5"/>
  <c r="B53" i="5"/>
  <c r="B52" i="5"/>
  <c r="B51" i="5"/>
  <c r="E49" i="5"/>
  <c r="E48" i="5"/>
  <c r="B48" i="5"/>
  <c r="A48" i="5"/>
  <c r="E47" i="5"/>
  <c r="C47" i="5"/>
  <c r="B47" i="5"/>
  <c r="A47" i="5"/>
  <c r="E46" i="5"/>
  <c r="C46" i="5"/>
  <c r="B46" i="5"/>
  <c r="A46" i="5"/>
  <c r="E45" i="5"/>
  <c r="C45" i="5"/>
  <c r="B45" i="5"/>
  <c r="A45" i="5"/>
  <c r="C44" i="5"/>
  <c r="B44" i="5"/>
  <c r="A44" i="5"/>
  <c r="E43" i="5"/>
  <c r="C43" i="5"/>
  <c r="B43" i="5"/>
  <c r="A43" i="5"/>
  <c r="E42" i="5"/>
  <c r="C42" i="5"/>
  <c r="B42" i="5"/>
  <c r="A42" i="5"/>
  <c r="E41" i="5"/>
  <c r="C41" i="5"/>
  <c r="B41" i="5"/>
  <c r="A41" i="5"/>
  <c r="E40" i="5"/>
  <c r="C40" i="5"/>
  <c r="B40" i="5"/>
  <c r="A40" i="5"/>
  <c r="C39" i="5"/>
  <c r="B39" i="5"/>
  <c r="A39" i="5"/>
  <c r="E38" i="5"/>
  <c r="C38" i="5"/>
  <c r="B38" i="5"/>
  <c r="A38" i="5"/>
  <c r="E37" i="5"/>
  <c r="C37" i="5"/>
  <c r="B37" i="5"/>
  <c r="A37" i="5"/>
  <c r="G1" i="7" s="1"/>
  <c r="E36" i="5"/>
  <c r="E35" i="5"/>
  <c r="C35" i="5"/>
  <c r="E34" i="5"/>
  <c r="B34" i="5"/>
  <c r="A34" i="5"/>
  <c r="E33" i="5"/>
  <c r="B33" i="5"/>
  <c r="A33" i="5"/>
  <c r="C32" i="5"/>
  <c r="B31" i="5"/>
  <c r="A31" i="5"/>
  <c r="B30" i="5"/>
  <c r="A30" i="5"/>
  <c r="B29" i="5"/>
  <c r="A29" i="5"/>
  <c r="B28" i="5"/>
  <c r="A28" i="5"/>
  <c r="B27" i="5"/>
  <c r="A27" i="5"/>
  <c r="B26" i="5"/>
  <c r="A26" i="5"/>
  <c r="A24" i="5"/>
  <c r="E23" i="5"/>
  <c r="E22" i="5"/>
  <c r="E21" i="5"/>
  <c r="E20" i="5"/>
  <c r="E19" i="5"/>
  <c r="E18" i="5"/>
  <c r="E17" i="5"/>
  <c r="E16" i="5"/>
  <c r="E15" i="5"/>
  <c r="E14" i="5"/>
  <c r="E13" i="5"/>
  <c r="E12" i="5"/>
  <c r="E11" i="5"/>
  <c r="A7" i="5"/>
  <c r="A6" i="5"/>
  <c r="B4" i="5"/>
  <c r="A4" i="5"/>
  <c r="K6455" i="7"/>
  <c r="K6454" i="7"/>
  <c r="K6453" i="7"/>
  <c r="K6452" i="7"/>
  <c r="K6451" i="7"/>
  <c r="K6450" i="7"/>
  <c r="K6449" i="7"/>
  <c r="K6448" i="7"/>
  <c r="K6447" i="7"/>
  <c r="K6446" i="7"/>
  <c r="K6445" i="7"/>
  <c r="K6444" i="7"/>
  <c r="K6443" i="7"/>
  <c r="K6442" i="7"/>
  <c r="K6441" i="7"/>
  <c r="K6440" i="7"/>
  <c r="K6439" i="7"/>
  <c r="K6438" i="7"/>
  <c r="K6437" i="7"/>
  <c r="K6436" i="7"/>
  <c r="K6435" i="7"/>
  <c r="K6434" i="7"/>
  <c r="K6433" i="7"/>
  <c r="K6432" i="7"/>
  <c r="K6431" i="7"/>
  <c r="K6430" i="7"/>
  <c r="K6429" i="7"/>
  <c r="K6428" i="7"/>
  <c r="K6427" i="7"/>
  <c r="K6426" i="7"/>
  <c r="K6425" i="7"/>
  <c r="K6424" i="7"/>
  <c r="K6423" i="7"/>
  <c r="K6422" i="7"/>
  <c r="K6421" i="7"/>
  <c r="K6420" i="7"/>
  <c r="K6419" i="7"/>
  <c r="K6418" i="7"/>
  <c r="K6417" i="7"/>
  <c r="K6416" i="7"/>
  <c r="K6415" i="7"/>
  <c r="K6414" i="7"/>
  <c r="K6413" i="7"/>
  <c r="K6412" i="7"/>
  <c r="K6411" i="7"/>
  <c r="K6410" i="7"/>
  <c r="K6409" i="7"/>
  <c r="K6408" i="7"/>
  <c r="K6407" i="7"/>
  <c r="K6406" i="7"/>
  <c r="K6405" i="7"/>
  <c r="K6404" i="7"/>
  <c r="K6403" i="7"/>
  <c r="K6402" i="7"/>
  <c r="K6401" i="7"/>
  <c r="K6400" i="7"/>
  <c r="K6399" i="7"/>
  <c r="K6398" i="7"/>
  <c r="K6397" i="7"/>
  <c r="K6396" i="7"/>
  <c r="K6395" i="7"/>
  <c r="K6394" i="7"/>
  <c r="K6393" i="7"/>
  <c r="K6392" i="7"/>
  <c r="K6391" i="7"/>
  <c r="K6390" i="7"/>
  <c r="K6389" i="7"/>
  <c r="K6388" i="7"/>
  <c r="K6387" i="7"/>
  <c r="K6386" i="7"/>
  <c r="K6385" i="7"/>
  <c r="K6384" i="7"/>
  <c r="K6383" i="7"/>
  <c r="K6382" i="7"/>
  <c r="K6381" i="7"/>
  <c r="K6380" i="7"/>
  <c r="K6379" i="7"/>
  <c r="K6378" i="7"/>
  <c r="K6377" i="7"/>
  <c r="K6376" i="7"/>
  <c r="K6375" i="7"/>
  <c r="K6374" i="7"/>
  <c r="K6373" i="7"/>
  <c r="K6372" i="7"/>
  <c r="K6371" i="7"/>
  <c r="K6370" i="7"/>
  <c r="K6369" i="7"/>
  <c r="K6368" i="7"/>
  <c r="K6367" i="7"/>
  <c r="K6366" i="7"/>
  <c r="K6365" i="7"/>
  <c r="K6364" i="7"/>
  <c r="K6363" i="7"/>
  <c r="K6362" i="7"/>
  <c r="K6361" i="7"/>
  <c r="K6360" i="7"/>
  <c r="K6359" i="7"/>
  <c r="K6358" i="7"/>
  <c r="K6357" i="7"/>
  <c r="K6356" i="7"/>
  <c r="K6355" i="7"/>
  <c r="K6354" i="7"/>
  <c r="K6353" i="7"/>
  <c r="K6352" i="7"/>
  <c r="K6351" i="7"/>
  <c r="K6350" i="7"/>
  <c r="K6349" i="7"/>
  <c r="K6348" i="7"/>
  <c r="K6347" i="7"/>
  <c r="K6346" i="7"/>
  <c r="K6345" i="7"/>
  <c r="K6344" i="7"/>
  <c r="K6343" i="7"/>
  <c r="K6342" i="7"/>
  <c r="K6341" i="7"/>
  <c r="K6340" i="7"/>
  <c r="K6339" i="7"/>
  <c r="K6338" i="7"/>
  <c r="K6337" i="7"/>
  <c r="K6336" i="7"/>
  <c r="K6335" i="7"/>
  <c r="K6334" i="7"/>
  <c r="K6333" i="7"/>
  <c r="K6332" i="7"/>
  <c r="K6331" i="7"/>
  <c r="K6330" i="7"/>
  <c r="K6329" i="7"/>
  <c r="K6328" i="7"/>
  <c r="K6327" i="7"/>
  <c r="K6326" i="7"/>
  <c r="K6325" i="7"/>
  <c r="K6324" i="7"/>
  <c r="K6323" i="7"/>
  <c r="K6322" i="7"/>
  <c r="K6321" i="7"/>
  <c r="K6320" i="7"/>
  <c r="K6319" i="7"/>
  <c r="K6318" i="7"/>
  <c r="K6317" i="7"/>
  <c r="K6316" i="7"/>
  <c r="K6315" i="7"/>
  <c r="K6314" i="7"/>
  <c r="K6313" i="7"/>
  <c r="K6312" i="7"/>
  <c r="K6311" i="7"/>
  <c r="K6310" i="7"/>
  <c r="K6309" i="7"/>
  <c r="K6308" i="7"/>
  <c r="K6307" i="7"/>
  <c r="K6306" i="7"/>
  <c r="K6305" i="7"/>
  <c r="K6304" i="7"/>
  <c r="K6303" i="7"/>
  <c r="K6302" i="7"/>
  <c r="K6301" i="7"/>
  <c r="K6300" i="7"/>
  <c r="K6299" i="7"/>
  <c r="K6298" i="7"/>
  <c r="K6297" i="7"/>
  <c r="K6296" i="7"/>
  <c r="K6295" i="7"/>
  <c r="K6294" i="7"/>
  <c r="K6293" i="7"/>
  <c r="K6292" i="7"/>
  <c r="K6291" i="7"/>
  <c r="K6290" i="7"/>
  <c r="K6289" i="7"/>
  <c r="K6288" i="7"/>
  <c r="K6287" i="7"/>
  <c r="K6286" i="7"/>
  <c r="K6285" i="7"/>
  <c r="K6284" i="7"/>
  <c r="K6283" i="7"/>
  <c r="K6282" i="7"/>
  <c r="K6281" i="7"/>
  <c r="K6280" i="7"/>
  <c r="K6279" i="7"/>
  <c r="K6278" i="7"/>
  <c r="K6277" i="7"/>
  <c r="K6276" i="7"/>
  <c r="K6275" i="7"/>
  <c r="K6274" i="7"/>
  <c r="K6273" i="7"/>
  <c r="K6272" i="7"/>
  <c r="K6271" i="7"/>
  <c r="K6270" i="7"/>
  <c r="K6269" i="7"/>
  <c r="K6268" i="7"/>
  <c r="K6267" i="7"/>
  <c r="K6266" i="7"/>
  <c r="K6265" i="7"/>
  <c r="K6264" i="7"/>
  <c r="K6263" i="7"/>
  <c r="K6262" i="7"/>
  <c r="K6261" i="7"/>
  <c r="K6260" i="7"/>
  <c r="K6259" i="7"/>
  <c r="K6258" i="7"/>
  <c r="K6257" i="7"/>
  <c r="K6256" i="7"/>
  <c r="K6255" i="7"/>
  <c r="K6254" i="7"/>
  <c r="K6253" i="7"/>
  <c r="K6252" i="7"/>
  <c r="K6251" i="7"/>
  <c r="K6250" i="7"/>
  <c r="K6249" i="7"/>
  <c r="K6248" i="7"/>
  <c r="K6247" i="7"/>
  <c r="K6246" i="7"/>
  <c r="K6245" i="7"/>
  <c r="K6244" i="7"/>
  <c r="K6243" i="7"/>
  <c r="K6242" i="7"/>
  <c r="K6241" i="7"/>
  <c r="K6240" i="7"/>
  <c r="K6239" i="7"/>
  <c r="K6238" i="7"/>
  <c r="K6237" i="7"/>
  <c r="K6236" i="7"/>
  <c r="K6235" i="7"/>
  <c r="K6234" i="7"/>
  <c r="K6233" i="7"/>
  <c r="K6232" i="7"/>
  <c r="K6231" i="7"/>
  <c r="K6230" i="7"/>
  <c r="K6229" i="7"/>
  <c r="K6228" i="7"/>
  <c r="K6227" i="7"/>
  <c r="K6226" i="7"/>
  <c r="K6225" i="7"/>
  <c r="K6224" i="7"/>
  <c r="K6223" i="7"/>
  <c r="K6222" i="7"/>
  <c r="K6221" i="7"/>
  <c r="K6220" i="7"/>
  <c r="K6219" i="7"/>
  <c r="K6218" i="7"/>
  <c r="K6217" i="7"/>
  <c r="K6216" i="7"/>
  <c r="K6215" i="7"/>
  <c r="K6214" i="7"/>
  <c r="K6213" i="7"/>
  <c r="K6212" i="7"/>
  <c r="K6211" i="7"/>
  <c r="K6210" i="7"/>
  <c r="K6209" i="7"/>
  <c r="K6208" i="7"/>
  <c r="K6207" i="7"/>
  <c r="K6206" i="7"/>
  <c r="K6205" i="7"/>
  <c r="K6204" i="7"/>
  <c r="K6203" i="7"/>
  <c r="K6202" i="7"/>
  <c r="K6201" i="7"/>
  <c r="K6200" i="7"/>
  <c r="K6199" i="7"/>
  <c r="K6198" i="7"/>
  <c r="K6197" i="7"/>
  <c r="K6196" i="7"/>
  <c r="K6195" i="7"/>
  <c r="K6194" i="7"/>
  <c r="K6193" i="7"/>
  <c r="K6192" i="7"/>
  <c r="K6191" i="7"/>
  <c r="K6190" i="7"/>
  <c r="K6189" i="7"/>
  <c r="K6188" i="7"/>
  <c r="K6187" i="7"/>
  <c r="K6186" i="7"/>
  <c r="K6185" i="7"/>
  <c r="K6184" i="7"/>
  <c r="K6183" i="7"/>
  <c r="K6182" i="7"/>
  <c r="K6181" i="7"/>
  <c r="K6180" i="7"/>
  <c r="K6179" i="7"/>
  <c r="K6178" i="7"/>
  <c r="K6177" i="7"/>
  <c r="K6176" i="7"/>
  <c r="K6175" i="7"/>
  <c r="K6174" i="7"/>
  <c r="K6173" i="7"/>
  <c r="K6172" i="7"/>
  <c r="K6171" i="7"/>
  <c r="K6170" i="7"/>
  <c r="K6169" i="7"/>
  <c r="K6168" i="7"/>
  <c r="K6167" i="7"/>
  <c r="K6166" i="7"/>
  <c r="K6165" i="7"/>
  <c r="K6164" i="7"/>
  <c r="K6163" i="7"/>
  <c r="K6162" i="7"/>
  <c r="K6161" i="7"/>
  <c r="K6160" i="7"/>
  <c r="K6159" i="7"/>
  <c r="K6158" i="7"/>
  <c r="K6157" i="7"/>
  <c r="K6156" i="7"/>
  <c r="K6155" i="7"/>
  <c r="K6154" i="7"/>
  <c r="K6153" i="7"/>
  <c r="K6152" i="7"/>
  <c r="K6151" i="7"/>
  <c r="K6150" i="7"/>
  <c r="K6149" i="7"/>
  <c r="K6148" i="7"/>
  <c r="K6147" i="7"/>
  <c r="K6146" i="7"/>
  <c r="K6145" i="7"/>
  <c r="K6144" i="7"/>
  <c r="K6143" i="7"/>
  <c r="K6142" i="7"/>
  <c r="K6141" i="7"/>
  <c r="K6140" i="7"/>
  <c r="K6139" i="7"/>
  <c r="K6138" i="7"/>
  <c r="K6137" i="7"/>
  <c r="K6136" i="7"/>
  <c r="K6135" i="7"/>
  <c r="K6134" i="7"/>
  <c r="K6133" i="7"/>
  <c r="K6132" i="7"/>
  <c r="K6131" i="7"/>
  <c r="K6130" i="7"/>
  <c r="K6129" i="7"/>
  <c r="K6128" i="7"/>
  <c r="K6127" i="7"/>
  <c r="K6126" i="7"/>
  <c r="K6125" i="7"/>
  <c r="K6124" i="7"/>
  <c r="K6123" i="7"/>
  <c r="K6122" i="7"/>
  <c r="K6121" i="7"/>
  <c r="K6120" i="7"/>
  <c r="K6119" i="7"/>
  <c r="K6118" i="7"/>
  <c r="K6117" i="7"/>
  <c r="K6116" i="7"/>
  <c r="K6115" i="7"/>
  <c r="K6114" i="7"/>
  <c r="K6113" i="7"/>
  <c r="K6112" i="7"/>
  <c r="K6111" i="7"/>
  <c r="K6110" i="7"/>
  <c r="K6109" i="7"/>
  <c r="K6108" i="7"/>
  <c r="K6107" i="7"/>
  <c r="K6106" i="7"/>
  <c r="K6105" i="7"/>
  <c r="K6104" i="7"/>
  <c r="K6103" i="7"/>
  <c r="K6102" i="7"/>
  <c r="K6101" i="7"/>
  <c r="K6100" i="7"/>
  <c r="K6099" i="7"/>
  <c r="K6098" i="7"/>
  <c r="K6097" i="7"/>
  <c r="K6096" i="7"/>
  <c r="K6095" i="7"/>
  <c r="K6094" i="7"/>
  <c r="K6093" i="7"/>
  <c r="K6092" i="7"/>
  <c r="K6091" i="7"/>
  <c r="K6090" i="7"/>
  <c r="K6089" i="7"/>
  <c r="K6088" i="7"/>
  <c r="K6087" i="7"/>
  <c r="K6086" i="7"/>
  <c r="K6085" i="7"/>
  <c r="K6084" i="7"/>
  <c r="K6083" i="7"/>
  <c r="K6082" i="7"/>
  <c r="K6081" i="7"/>
  <c r="K6080" i="7"/>
  <c r="K6079" i="7"/>
  <c r="K6078" i="7"/>
  <c r="K6077" i="7"/>
  <c r="K6076" i="7"/>
  <c r="K6075" i="7"/>
  <c r="K6074" i="7"/>
  <c r="K6073" i="7"/>
  <c r="K6072" i="7"/>
  <c r="K6071" i="7"/>
  <c r="K6070" i="7"/>
  <c r="K6069" i="7"/>
  <c r="K6068" i="7"/>
  <c r="K6067" i="7"/>
  <c r="K6066" i="7"/>
  <c r="K6065" i="7"/>
  <c r="K6064" i="7"/>
  <c r="K6063" i="7"/>
  <c r="K6062" i="7"/>
  <c r="K6061" i="7"/>
  <c r="K6060" i="7"/>
  <c r="K6059" i="7"/>
  <c r="K6058" i="7"/>
  <c r="K6057" i="7"/>
  <c r="K6056" i="7"/>
  <c r="K6055" i="7"/>
  <c r="K6054" i="7"/>
  <c r="K6053" i="7"/>
  <c r="K6052" i="7"/>
  <c r="K6051" i="7"/>
  <c r="K6050" i="7"/>
  <c r="K6049" i="7"/>
  <c r="K6048" i="7"/>
  <c r="K6047" i="7"/>
  <c r="K6046" i="7"/>
  <c r="K6045" i="7"/>
  <c r="K6044" i="7"/>
  <c r="K6043" i="7"/>
  <c r="K6042" i="7"/>
  <c r="K6041" i="7"/>
  <c r="K6040" i="7"/>
  <c r="K6039" i="7"/>
  <c r="K6038" i="7"/>
  <c r="K6037" i="7"/>
  <c r="K6036" i="7"/>
  <c r="K6035" i="7"/>
  <c r="K6034" i="7"/>
  <c r="K6033" i="7"/>
  <c r="K6032" i="7"/>
  <c r="K6031" i="7"/>
  <c r="K6030" i="7"/>
  <c r="K6029" i="7"/>
  <c r="K6028" i="7"/>
  <c r="K6027" i="7"/>
  <c r="K6026" i="7"/>
  <c r="K6025" i="7"/>
  <c r="K6024" i="7"/>
  <c r="K6023" i="7"/>
  <c r="K6022" i="7"/>
  <c r="K6021" i="7"/>
  <c r="K6020" i="7"/>
  <c r="K6019" i="7"/>
  <c r="K6018" i="7"/>
  <c r="K6017" i="7"/>
  <c r="K6016" i="7"/>
  <c r="K6015" i="7"/>
  <c r="K6014" i="7"/>
  <c r="K6013" i="7"/>
  <c r="K6012" i="7"/>
  <c r="K6011" i="7"/>
  <c r="K6010" i="7"/>
  <c r="K6009" i="7"/>
  <c r="K6008" i="7"/>
  <c r="K6007" i="7"/>
  <c r="K6006" i="7"/>
  <c r="K6005" i="7"/>
  <c r="K6004" i="7"/>
  <c r="K6003" i="7"/>
  <c r="K6002" i="7"/>
  <c r="K6001" i="7"/>
  <c r="K6000" i="7"/>
  <c r="K5999" i="7"/>
  <c r="K5998" i="7"/>
  <c r="K5997" i="7"/>
  <c r="K5996" i="7"/>
  <c r="K5995" i="7"/>
  <c r="K5994" i="7"/>
  <c r="K5993" i="7"/>
  <c r="K5992" i="7"/>
  <c r="K5991" i="7"/>
  <c r="K5990" i="7"/>
  <c r="K5989" i="7"/>
  <c r="K5988" i="7"/>
  <c r="K5987" i="7"/>
  <c r="K5986" i="7"/>
  <c r="K5985" i="7"/>
  <c r="K5984" i="7"/>
  <c r="K5983" i="7"/>
  <c r="K5982" i="7"/>
  <c r="K5981" i="7"/>
  <c r="K5980" i="7"/>
  <c r="K5979" i="7"/>
  <c r="K5978" i="7"/>
  <c r="K5977" i="7"/>
  <c r="K5976" i="7"/>
  <c r="K5975" i="7"/>
  <c r="K5974" i="7"/>
  <c r="K5973" i="7"/>
  <c r="K5972" i="7"/>
  <c r="K5971" i="7"/>
  <c r="K5970" i="7"/>
  <c r="K5969" i="7"/>
  <c r="K5968" i="7"/>
  <c r="K5967" i="7"/>
  <c r="K5966" i="7"/>
  <c r="K5965" i="7"/>
  <c r="K5964" i="7"/>
  <c r="K5963" i="7"/>
  <c r="K5962" i="7"/>
  <c r="K5961" i="7"/>
  <c r="K5960" i="7"/>
  <c r="K5959" i="7"/>
  <c r="K5958" i="7"/>
  <c r="K5957" i="7"/>
  <c r="K5956" i="7"/>
  <c r="K5955" i="7"/>
  <c r="K5954" i="7"/>
  <c r="K5953" i="7"/>
  <c r="K5952" i="7"/>
  <c r="K5951" i="7"/>
  <c r="K5950" i="7"/>
  <c r="K5949" i="7"/>
  <c r="K5948" i="7"/>
  <c r="K5947" i="7"/>
  <c r="K5946" i="7"/>
  <c r="K5945" i="7"/>
  <c r="K5944" i="7"/>
  <c r="K5943" i="7"/>
  <c r="K5942" i="7"/>
  <c r="K5941" i="7"/>
  <c r="K5940" i="7"/>
  <c r="K5939" i="7"/>
  <c r="K5938" i="7"/>
  <c r="K5937" i="7"/>
  <c r="K5936" i="7"/>
  <c r="K5935" i="7"/>
  <c r="K5934" i="7"/>
  <c r="K5933" i="7"/>
  <c r="K5932" i="7"/>
  <c r="K5931" i="7"/>
  <c r="K5930" i="7"/>
  <c r="K5929" i="7"/>
  <c r="K5928" i="7"/>
  <c r="K5927" i="7"/>
  <c r="K5926" i="7"/>
  <c r="K5925" i="7"/>
  <c r="K5924" i="7"/>
  <c r="K5923" i="7"/>
  <c r="K5922" i="7"/>
  <c r="K5921" i="7"/>
  <c r="K5920" i="7"/>
  <c r="K5919" i="7"/>
  <c r="K5918" i="7"/>
  <c r="K5917" i="7"/>
  <c r="K5916" i="7"/>
  <c r="K5915" i="7"/>
  <c r="K5914" i="7"/>
  <c r="K5913" i="7"/>
  <c r="K5912" i="7"/>
  <c r="K5911" i="7"/>
  <c r="K5910" i="7"/>
  <c r="K5909" i="7"/>
  <c r="K5908" i="7"/>
  <c r="K5907" i="7"/>
  <c r="K5906" i="7"/>
  <c r="K5905" i="7"/>
  <c r="K5904" i="7"/>
  <c r="K5903" i="7"/>
  <c r="K5902" i="7"/>
  <c r="K5901" i="7"/>
  <c r="K5900" i="7"/>
  <c r="K5899" i="7"/>
  <c r="K5898" i="7"/>
  <c r="K5897" i="7"/>
  <c r="K5896" i="7"/>
  <c r="K5895" i="7"/>
  <c r="K5894" i="7"/>
  <c r="K5893" i="7"/>
  <c r="K5892" i="7"/>
  <c r="K5891" i="7"/>
  <c r="K5890" i="7"/>
  <c r="K5889" i="7"/>
  <c r="K5888" i="7"/>
  <c r="K5887" i="7"/>
  <c r="K5886" i="7"/>
  <c r="K5885" i="7"/>
  <c r="K5884" i="7"/>
  <c r="K5883" i="7"/>
  <c r="K5882" i="7"/>
  <c r="K5881" i="7"/>
  <c r="K5880" i="7"/>
  <c r="K5879" i="7"/>
  <c r="K5878" i="7"/>
  <c r="K5877" i="7"/>
  <c r="K5876" i="7"/>
  <c r="K5875" i="7"/>
  <c r="K5874" i="7"/>
  <c r="K5873" i="7"/>
  <c r="K5872" i="7"/>
  <c r="K5871" i="7"/>
  <c r="K5870" i="7"/>
  <c r="K5869" i="7"/>
  <c r="K5868" i="7"/>
  <c r="K5867" i="7"/>
  <c r="K5866" i="7"/>
  <c r="K5865" i="7"/>
  <c r="K5864" i="7"/>
  <c r="K5863" i="7"/>
  <c r="K5862" i="7"/>
  <c r="K5861" i="7"/>
  <c r="K5860" i="7"/>
  <c r="K5859" i="7"/>
  <c r="K5858" i="7"/>
  <c r="K5857" i="7"/>
  <c r="K5856" i="7"/>
  <c r="K5855" i="7"/>
  <c r="K5854" i="7"/>
  <c r="K5853" i="7"/>
  <c r="K5852" i="7"/>
  <c r="K5851" i="7"/>
  <c r="K5850" i="7"/>
  <c r="K5849" i="7"/>
  <c r="K5848" i="7"/>
  <c r="K5847" i="7"/>
  <c r="K5846" i="7"/>
  <c r="K5845" i="7"/>
  <c r="K5844" i="7"/>
  <c r="K5843" i="7"/>
  <c r="K5842" i="7"/>
  <c r="K5841" i="7"/>
  <c r="K5840" i="7"/>
  <c r="K5839" i="7"/>
  <c r="K5838" i="7"/>
  <c r="K5837" i="7"/>
  <c r="K5836" i="7"/>
  <c r="K5835" i="7"/>
  <c r="K5834" i="7"/>
  <c r="K5833" i="7"/>
  <c r="K5832" i="7"/>
  <c r="K5831" i="7"/>
  <c r="K5830" i="7"/>
  <c r="K5829" i="7"/>
  <c r="K5828" i="7"/>
  <c r="K5827" i="7"/>
  <c r="K5826" i="7"/>
  <c r="K5825" i="7"/>
  <c r="K5824" i="7"/>
  <c r="K5823" i="7"/>
  <c r="K5822" i="7"/>
  <c r="K5821" i="7"/>
  <c r="K5820" i="7"/>
  <c r="K5819" i="7"/>
  <c r="K5818" i="7"/>
  <c r="K5817" i="7"/>
  <c r="K5816" i="7"/>
  <c r="K5815" i="7"/>
  <c r="K5814" i="7"/>
  <c r="K5813" i="7"/>
  <c r="K5812" i="7"/>
  <c r="K5811" i="7"/>
  <c r="K5810" i="7"/>
  <c r="K5809" i="7"/>
  <c r="K5808" i="7"/>
  <c r="K5807" i="7"/>
  <c r="K5806" i="7"/>
  <c r="K5805" i="7"/>
  <c r="K5804" i="7"/>
  <c r="K5803" i="7"/>
  <c r="K5802" i="7"/>
  <c r="K5801" i="7"/>
  <c r="K5800" i="7"/>
  <c r="K5799" i="7"/>
  <c r="K5798" i="7"/>
  <c r="K5797" i="7"/>
  <c r="K5796" i="7"/>
  <c r="K5795" i="7"/>
  <c r="K5794" i="7"/>
  <c r="K5793" i="7"/>
  <c r="K5792" i="7"/>
  <c r="K5791" i="7"/>
  <c r="K5790" i="7"/>
  <c r="K5789" i="7"/>
  <c r="K5788" i="7"/>
  <c r="K5787" i="7"/>
  <c r="K5786" i="7"/>
  <c r="K5785" i="7"/>
  <c r="K5784" i="7"/>
  <c r="K5783" i="7"/>
  <c r="K5782" i="7"/>
  <c r="K5781" i="7"/>
  <c r="K5780" i="7"/>
  <c r="K5779" i="7"/>
  <c r="K5778" i="7"/>
  <c r="K5777" i="7"/>
  <c r="K5776" i="7"/>
  <c r="K5775" i="7"/>
  <c r="K5774" i="7"/>
  <c r="K5773" i="7"/>
  <c r="K5772" i="7"/>
  <c r="K5771" i="7"/>
  <c r="K5770" i="7"/>
  <c r="K5769" i="7"/>
  <c r="K5768" i="7"/>
  <c r="K5767" i="7"/>
  <c r="K5766" i="7"/>
  <c r="K5765" i="7"/>
  <c r="K5764" i="7"/>
  <c r="K5763" i="7"/>
  <c r="K5762" i="7"/>
  <c r="K5761" i="7"/>
  <c r="K5760" i="7"/>
  <c r="K5759" i="7"/>
  <c r="K5758" i="7"/>
  <c r="K5757" i="7"/>
  <c r="K5756" i="7"/>
  <c r="K5755" i="7"/>
  <c r="K5754" i="7"/>
  <c r="K5753" i="7"/>
  <c r="K5752" i="7"/>
  <c r="K5751" i="7"/>
  <c r="K5750" i="7"/>
  <c r="K5749" i="7"/>
  <c r="K5748" i="7"/>
  <c r="K5747" i="7"/>
  <c r="K5746" i="7"/>
  <c r="K5745" i="7"/>
  <c r="K5744" i="7"/>
  <c r="K5743" i="7"/>
  <c r="K5742" i="7"/>
  <c r="K5741" i="7"/>
  <c r="K5740" i="7"/>
  <c r="K5739" i="7"/>
  <c r="K5738" i="7"/>
  <c r="K5737" i="7"/>
  <c r="K5736" i="7"/>
  <c r="K5735" i="7"/>
  <c r="K5734" i="7"/>
  <c r="K5733" i="7"/>
  <c r="K5732" i="7"/>
  <c r="K5731" i="7"/>
  <c r="K5730" i="7"/>
  <c r="K5729" i="7"/>
  <c r="K5728" i="7"/>
  <c r="K5727" i="7"/>
  <c r="K5726" i="7"/>
  <c r="K5725" i="7"/>
  <c r="K5724" i="7"/>
  <c r="K5723" i="7"/>
  <c r="K5722" i="7"/>
  <c r="K5721" i="7"/>
  <c r="K5720" i="7"/>
  <c r="K5719" i="7"/>
  <c r="K5718" i="7"/>
  <c r="K5717" i="7"/>
  <c r="K5716" i="7"/>
  <c r="K5715" i="7"/>
  <c r="K5714" i="7"/>
  <c r="K5713" i="7"/>
  <c r="K5712" i="7"/>
  <c r="K5711" i="7"/>
  <c r="K5710" i="7"/>
  <c r="K5709" i="7"/>
  <c r="K5708" i="7"/>
  <c r="K5707" i="7"/>
  <c r="K5706" i="7"/>
  <c r="K5705" i="7"/>
  <c r="K5704" i="7"/>
  <c r="K5703" i="7"/>
  <c r="K5702" i="7"/>
  <c r="K5701" i="7"/>
  <c r="K5700" i="7"/>
  <c r="K5699" i="7"/>
  <c r="K5698" i="7"/>
  <c r="K5697" i="7"/>
  <c r="K5696" i="7"/>
  <c r="K5695" i="7"/>
  <c r="K5694" i="7"/>
  <c r="K5693" i="7"/>
  <c r="K5692" i="7"/>
  <c r="K5691" i="7"/>
  <c r="K5690" i="7"/>
  <c r="K5689" i="7"/>
  <c r="K5688" i="7"/>
  <c r="K5687" i="7"/>
  <c r="K5686" i="7"/>
  <c r="K5685" i="7"/>
  <c r="K5684" i="7"/>
  <c r="K5683" i="7"/>
  <c r="K5682" i="7"/>
  <c r="K5681" i="7"/>
  <c r="K5680" i="7"/>
  <c r="K5679" i="7"/>
  <c r="K5678" i="7"/>
  <c r="K5677" i="7"/>
  <c r="K5676" i="7"/>
  <c r="K5675" i="7"/>
  <c r="K5674" i="7"/>
  <c r="K5673" i="7"/>
  <c r="K5672" i="7"/>
  <c r="K5671" i="7"/>
  <c r="K5670" i="7"/>
  <c r="K5669" i="7"/>
  <c r="K5668" i="7"/>
  <c r="K5667" i="7"/>
  <c r="K5666" i="7"/>
  <c r="K5665" i="7"/>
  <c r="K5664" i="7"/>
  <c r="K5663" i="7"/>
  <c r="K5662" i="7"/>
  <c r="K5661" i="7"/>
  <c r="K5660" i="7"/>
  <c r="K5659" i="7"/>
  <c r="K5658" i="7"/>
  <c r="K5657" i="7"/>
  <c r="K5656" i="7"/>
  <c r="K5655" i="7"/>
  <c r="K5654" i="7"/>
  <c r="K5653" i="7"/>
  <c r="K5652" i="7"/>
  <c r="K5651" i="7"/>
  <c r="K5650" i="7"/>
  <c r="K5649" i="7"/>
  <c r="K5648" i="7"/>
  <c r="K5647" i="7"/>
  <c r="K5646" i="7"/>
  <c r="K5645" i="7"/>
  <c r="K5644" i="7"/>
  <c r="K5643" i="7"/>
  <c r="K5642" i="7"/>
  <c r="K5641" i="7"/>
  <c r="K5640" i="7"/>
  <c r="K5639" i="7"/>
  <c r="K5638" i="7"/>
  <c r="K5637" i="7"/>
  <c r="K5636" i="7"/>
  <c r="K5635" i="7"/>
  <c r="K5634" i="7"/>
  <c r="K5633" i="7"/>
  <c r="K5632" i="7"/>
  <c r="K5631" i="7"/>
  <c r="K5630" i="7"/>
  <c r="K5629" i="7"/>
  <c r="K5628" i="7"/>
  <c r="K5627" i="7"/>
  <c r="K5626" i="7"/>
  <c r="K5625" i="7"/>
  <c r="K5624" i="7"/>
  <c r="K5623" i="7"/>
  <c r="K5622" i="7"/>
  <c r="K5621" i="7"/>
  <c r="K5620" i="7"/>
  <c r="K5619" i="7"/>
  <c r="K5618" i="7"/>
  <c r="K5617" i="7"/>
  <c r="K5616" i="7"/>
  <c r="K5615" i="7"/>
  <c r="K5614" i="7"/>
  <c r="K5613" i="7"/>
  <c r="K5612" i="7"/>
  <c r="K5611" i="7"/>
  <c r="K5610" i="7"/>
  <c r="K5609" i="7"/>
  <c r="K5608" i="7"/>
  <c r="K5607" i="7"/>
  <c r="K5606" i="7"/>
  <c r="K5605" i="7"/>
  <c r="K5604" i="7"/>
  <c r="K5603" i="7"/>
  <c r="K5602" i="7"/>
  <c r="K5601" i="7"/>
  <c r="K5600" i="7"/>
  <c r="K5599" i="7"/>
  <c r="K5598" i="7"/>
  <c r="K5597" i="7"/>
  <c r="K5596" i="7"/>
  <c r="K5595" i="7"/>
  <c r="K5594" i="7"/>
  <c r="K5593" i="7"/>
  <c r="K5592" i="7"/>
  <c r="K5591" i="7"/>
  <c r="K5590" i="7"/>
  <c r="K5589" i="7"/>
  <c r="K5588" i="7"/>
  <c r="K5587" i="7"/>
  <c r="K5586" i="7"/>
  <c r="K5585" i="7"/>
  <c r="K5584" i="7"/>
  <c r="K5583" i="7"/>
  <c r="K5582" i="7"/>
  <c r="K5581" i="7"/>
  <c r="K5580" i="7"/>
  <c r="K5579" i="7"/>
  <c r="K5578" i="7"/>
  <c r="K5577" i="7"/>
  <c r="K5576" i="7"/>
  <c r="K5575" i="7"/>
  <c r="K5574" i="7"/>
  <c r="K5573" i="7"/>
  <c r="K5572" i="7"/>
  <c r="K5571" i="7"/>
  <c r="K5570" i="7"/>
  <c r="K5569" i="7"/>
  <c r="K5568" i="7"/>
  <c r="K5567" i="7"/>
  <c r="K5566" i="7"/>
  <c r="K5565" i="7"/>
  <c r="K5564" i="7"/>
  <c r="K5563" i="7"/>
  <c r="K5562" i="7"/>
  <c r="K5561" i="7"/>
  <c r="K5560" i="7"/>
  <c r="K5559" i="7"/>
  <c r="K5558" i="7"/>
  <c r="K5557" i="7"/>
  <c r="K5556" i="7"/>
  <c r="K5555" i="7"/>
  <c r="K5554" i="7"/>
  <c r="K5553" i="7"/>
  <c r="K5552" i="7"/>
  <c r="K5551" i="7"/>
  <c r="K5550" i="7"/>
  <c r="K5549" i="7"/>
  <c r="K5548" i="7"/>
  <c r="K5547" i="7"/>
  <c r="K5546" i="7"/>
  <c r="K5545" i="7"/>
  <c r="K5544" i="7"/>
  <c r="K5543" i="7"/>
  <c r="K5542" i="7"/>
  <c r="K5541" i="7"/>
  <c r="K5540" i="7"/>
  <c r="K5539" i="7"/>
  <c r="K5538" i="7"/>
  <c r="K5537" i="7"/>
  <c r="K5536" i="7"/>
  <c r="K5535" i="7"/>
  <c r="K5534" i="7"/>
  <c r="K5533" i="7"/>
  <c r="K5532" i="7"/>
  <c r="K5531" i="7"/>
  <c r="K5530" i="7"/>
  <c r="K5529" i="7"/>
  <c r="K5528" i="7"/>
  <c r="K5527" i="7"/>
  <c r="K5526" i="7"/>
  <c r="K5525" i="7"/>
  <c r="K5524" i="7"/>
  <c r="K5523" i="7"/>
  <c r="K5522" i="7"/>
  <c r="K5521" i="7"/>
  <c r="K5520" i="7"/>
  <c r="K5519" i="7"/>
  <c r="K5518" i="7"/>
  <c r="K5517" i="7"/>
  <c r="K5516" i="7"/>
  <c r="K5515" i="7"/>
  <c r="K5514" i="7"/>
  <c r="K5513" i="7"/>
  <c r="K5512" i="7"/>
  <c r="K5511" i="7"/>
  <c r="K5510" i="7"/>
  <c r="K5509" i="7"/>
  <c r="K5508" i="7"/>
  <c r="K5507" i="7"/>
  <c r="K5506" i="7"/>
  <c r="K5505" i="7"/>
  <c r="K5504" i="7"/>
  <c r="K5503" i="7"/>
  <c r="K5502" i="7"/>
  <c r="K5501" i="7"/>
  <c r="K5500" i="7"/>
  <c r="K5499" i="7"/>
  <c r="K5498" i="7"/>
  <c r="K5497" i="7"/>
  <c r="K5496" i="7"/>
  <c r="K5495" i="7"/>
  <c r="K5494" i="7"/>
  <c r="K5493" i="7"/>
  <c r="K5492" i="7"/>
  <c r="K5491" i="7"/>
  <c r="K5490" i="7"/>
  <c r="K5489" i="7"/>
  <c r="K5488" i="7"/>
  <c r="K5487" i="7"/>
  <c r="K5486" i="7"/>
  <c r="K5485" i="7"/>
  <c r="K5484" i="7"/>
  <c r="K5483" i="7"/>
  <c r="K5482" i="7"/>
  <c r="K5481" i="7"/>
  <c r="K5480" i="7"/>
  <c r="K5479" i="7"/>
  <c r="K5478" i="7"/>
  <c r="K5477" i="7"/>
  <c r="K5476" i="7"/>
  <c r="K5475" i="7"/>
  <c r="K5474" i="7"/>
  <c r="K5473" i="7"/>
  <c r="K5472" i="7"/>
  <c r="K5471" i="7"/>
  <c r="K5470" i="7"/>
  <c r="K5469" i="7"/>
  <c r="K5468" i="7"/>
  <c r="K5467" i="7"/>
  <c r="K5466" i="7"/>
  <c r="K5465" i="7"/>
  <c r="K5464" i="7"/>
  <c r="K5463" i="7"/>
  <c r="K5462" i="7"/>
  <c r="K5461" i="7"/>
  <c r="K5460" i="7"/>
  <c r="K5459" i="7"/>
  <c r="K5458" i="7"/>
  <c r="K5457" i="7"/>
  <c r="K5456" i="7"/>
  <c r="K5455" i="7"/>
  <c r="K5454" i="7"/>
  <c r="K5453" i="7"/>
  <c r="K5452" i="7"/>
  <c r="K5451" i="7"/>
  <c r="K5450" i="7"/>
  <c r="K5449" i="7"/>
  <c r="K5448" i="7"/>
  <c r="K5447" i="7"/>
  <c r="K5446" i="7"/>
  <c r="K5445" i="7"/>
  <c r="K5444" i="7"/>
  <c r="K5443" i="7"/>
  <c r="K5442" i="7"/>
  <c r="K5441" i="7"/>
  <c r="K5440" i="7"/>
  <c r="K5439" i="7"/>
  <c r="K5438" i="7"/>
  <c r="K5437" i="7"/>
  <c r="K5436" i="7"/>
  <c r="K5435" i="7"/>
  <c r="K5434" i="7"/>
  <c r="K5433" i="7"/>
  <c r="K5432" i="7"/>
  <c r="K5431" i="7"/>
  <c r="K5430" i="7"/>
  <c r="K5429" i="7"/>
  <c r="K5428" i="7"/>
  <c r="K5427" i="7"/>
  <c r="K5426" i="7"/>
  <c r="K5425" i="7"/>
  <c r="K5424" i="7"/>
  <c r="K5423" i="7"/>
  <c r="K5422" i="7"/>
  <c r="K5421" i="7"/>
  <c r="K5420" i="7"/>
  <c r="K5419" i="7"/>
  <c r="K5418" i="7"/>
  <c r="K5417" i="7"/>
  <c r="K5416" i="7"/>
  <c r="K5415" i="7"/>
  <c r="K5414" i="7"/>
  <c r="K5413" i="7"/>
  <c r="K5412" i="7"/>
  <c r="K5411" i="7"/>
  <c r="K5410" i="7"/>
  <c r="K5409" i="7"/>
  <c r="K5408" i="7"/>
  <c r="K5407" i="7"/>
  <c r="K5406" i="7"/>
  <c r="K5405" i="7"/>
  <c r="K5404" i="7"/>
  <c r="K5403" i="7"/>
  <c r="K5402" i="7"/>
  <c r="K5401" i="7"/>
  <c r="K5400" i="7"/>
  <c r="K5399" i="7"/>
  <c r="K5398" i="7"/>
  <c r="K5397" i="7"/>
  <c r="K5396" i="7"/>
  <c r="K5395" i="7"/>
  <c r="K5394" i="7"/>
  <c r="K5393" i="7"/>
  <c r="K5392" i="7"/>
  <c r="K5391" i="7"/>
  <c r="K5390" i="7"/>
  <c r="K5389" i="7"/>
  <c r="K5388" i="7"/>
  <c r="K5387" i="7"/>
  <c r="K5386" i="7"/>
  <c r="K5385" i="7"/>
  <c r="K5384" i="7"/>
  <c r="K5383" i="7"/>
  <c r="K5382" i="7"/>
  <c r="K5381" i="7"/>
  <c r="K5380" i="7"/>
  <c r="K5379" i="7"/>
  <c r="K5378" i="7"/>
  <c r="K5377" i="7"/>
  <c r="K5376" i="7"/>
  <c r="K5375" i="7"/>
  <c r="K5374" i="7"/>
  <c r="K5373" i="7"/>
  <c r="K5372" i="7"/>
  <c r="K5371" i="7"/>
  <c r="K5370" i="7"/>
  <c r="K5369" i="7"/>
  <c r="K5368" i="7"/>
  <c r="K5367" i="7"/>
  <c r="K5366" i="7"/>
  <c r="K5365" i="7"/>
  <c r="K5364" i="7"/>
  <c r="K5363" i="7"/>
  <c r="K5362" i="7"/>
  <c r="K5361" i="7"/>
  <c r="K5360" i="7"/>
  <c r="K5359" i="7"/>
  <c r="K5358" i="7"/>
  <c r="K5357" i="7"/>
  <c r="K5356" i="7"/>
  <c r="K5355" i="7"/>
  <c r="K5354" i="7"/>
  <c r="K5353" i="7"/>
  <c r="K5352" i="7"/>
  <c r="K5351" i="7"/>
  <c r="K5350" i="7"/>
  <c r="K5349" i="7"/>
  <c r="K5348" i="7"/>
  <c r="K5347" i="7"/>
  <c r="K5346" i="7"/>
  <c r="K5345" i="7"/>
  <c r="K5344" i="7"/>
  <c r="K5343" i="7"/>
  <c r="K5342" i="7"/>
  <c r="K5341" i="7"/>
  <c r="K5340" i="7"/>
  <c r="K5339" i="7"/>
  <c r="K5338" i="7"/>
  <c r="K5337" i="7"/>
  <c r="K5336" i="7"/>
  <c r="K5335" i="7"/>
  <c r="K5334" i="7"/>
  <c r="K5333" i="7"/>
  <c r="K5332" i="7"/>
  <c r="K5331" i="7"/>
  <c r="K5330" i="7"/>
  <c r="K5329" i="7"/>
  <c r="K5328" i="7"/>
  <c r="K5327" i="7"/>
  <c r="K5326" i="7"/>
  <c r="K5325" i="7"/>
  <c r="K5324" i="7"/>
  <c r="K5323" i="7"/>
  <c r="K5322" i="7"/>
  <c r="K5321" i="7"/>
  <c r="K5320" i="7"/>
  <c r="K5319" i="7"/>
  <c r="K5318" i="7"/>
  <c r="K5317" i="7"/>
  <c r="K5316" i="7"/>
  <c r="K5315" i="7"/>
  <c r="K5314" i="7"/>
  <c r="K5313" i="7"/>
  <c r="K5312" i="7"/>
  <c r="K5311" i="7"/>
  <c r="K5310" i="7"/>
  <c r="K5309" i="7"/>
  <c r="K5308" i="7"/>
  <c r="K5307" i="7"/>
  <c r="K5306" i="7"/>
  <c r="K5305" i="7"/>
  <c r="K5304" i="7"/>
  <c r="K5303" i="7"/>
  <c r="K5302" i="7"/>
  <c r="K5301" i="7"/>
  <c r="K5300" i="7"/>
  <c r="K5299" i="7"/>
  <c r="K5298" i="7"/>
  <c r="K5297" i="7"/>
  <c r="K5296" i="7"/>
  <c r="K5295" i="7"/>
  <c r="K5294" i="7"/>
  <c r="K5293" i="7"/>
  <c r="K5292" i="7"/>
  <c r="K5291" i="7"/>
  <c r="K5290" i="7"/>
  <c r="K5289" i="7"/>
  <c r="K5288" i="7"/>
  <c r="K5287" i="7"/>
  <c r="K5286" i="7"/>
  <c r="K5285" i="7"/>
  <c r="K5284" i="7"/>
  <c r="K5283" i="7"/>
  <c r="K5282" i="7"/>
  <c r="K5281" i="7"/>
  <c r="K5280" i="7"/>
  <c r="K5279" i="7"/>
  <c r="K5278" i="7"/>
  <c r="K5277" i="7"/>
  <c r="K5276" i="7"/>
  <c r="K5275" i="7"/>
  <c r="K5274" i="7"/>
  <c r="K5273" i="7"/>
  <c r="K5272" i="7"/>
  <c r="K5271" i="7"/>
  <c r="K5270" i="7"/>
  <c r="K5269" i="7"/>
  <c r="K5268" i="7"/>
  <c r="K5267" i="7"/>
  <c r="K5266" i="7"/>
  <c r="K5265" i="7"/>
  <c r="K5264" i="7"/>
  <c r="K5263" i="7"/>
  <c r="K5262" i="7"/>
  <c r="K5261" i="7"/>
  <c r="K5260" i="7"/>
  <c r="K5259" i="7"/>
  <c r="K5258" i="7"/>
  <c r="K5257" i="7"/>
  <c r="K5256" i="7"/>
  <c r="K5255" i="7"/>
  <c r="K5254" i="7"/>
  <c r="K5253" i="7"/>
  <c r="K5252" i="7"/>
  <c r="K5251" i="7"/>
  <c r="K5250" i="7"/>
  <c r="K5249" i="7"/>
  <c r="K5248" i="7"/>
  <c r="K5247" i="7"/>
  <c r="K5246" i="7"/>
  <c r="K5245" i="7"/>
  <c r="K5244" i="7"/>
  <c r="K5243" i="7"/>
  <c r="K5242" i="7"/>
  <c r="K5241" i="7"/>
  <c r="K5240" i="7"/>
  <c r="K5239" i="7"/>
  <c r="K5238" i="7"/>
  <c r="K5237" i="7"/>
  <c r="K5236" i="7"/>
  <c r="K5235" i="7"/>
  <c r="K5234" i="7"/>
  <c r="K5233" i="7"/>
  <c r="K5232" i="7"/>
  <c r="K5231" i="7"/>
  <c r="K5230" i="7"/>
  <c r="K5229" i="7"/>
  <c r="K5228" i="7"/>
  <c r="K5227" i="7"/>
  <c r="K5226" i="7"/>
  <c r="K5225" i="7"/>
  <c r="K5224" i="7"/>
  <c r="K5223" i="7"/>
  <c r="K5222" i="7"/>
  <c r="K5221" i="7"/>
  <c r="K5220" i="7"/>
  <c r="K5219" i="7"/>
  <c r="K5218" i="7"/>
  <c r="K5217" i="7"/>
  <c r="K5216" i="7"/>
  <c r="K5215" i="7"/>
  <c r="K5214" i="7"/>
  <c r="K5213" i="7"/>
  <c r="K5212" i="7"/>
  <c r="K5211" i="7"/>
  <c r="K5210" i="7"/>
  <c r="K5209" i="7"/>
  <c r="K5208" i="7"/>
  <c r="K5207" i="7"/>
  <c r="K5206" i="7"/>
  <c r="K5205" i="7"/>
  <c r="K5204" i="7"/>
  <c r="K5203" i="7"/>
  <c r="K5202" i="7"/>
  <c r="K5201" i="7"/>
  <c r="K5200" i="7"/>
  <c r="K5199" i="7"/>
  <c r="K5198" i="7"/>
  <c r="K5197" i="7"/>
  <c r="K5196" i="7"/>
  <c r="K5195" i="7"/>
  <c r="K5194" i="7"/>
  <c r="K5193" i="7"/>
  <c r="K5192" i="7"/>
  <c r="K5191" i="7"/>
  <c r="K5190" i="7"/>
  <c r="K5189" i="7"/>
  <c r="K5188" i="7"/>
  <c r="K5187" i="7"/>
  <c r="K5186" i="7"/>
  <c r="K5185" i="7"/>
  <c r="K5184" i="7"/>
  <c r="K5183" i="7"/>
  <c r="K5182" i="7"/>
  <c r="K5181" i="7"/>
  <c r="K5180" i="7"/>
  <c r="K5179" i="7"/>
  <c r="K5178" i="7"/>
  <c r="K5177" i="7"/>
  <c r="K5176" i="7"/>
  <c r="K5175" i="7"/>
  <c r="K5174" i="7"/>
  <c r="K5173" i="7"/>
  <c r="K5172" i="7"/>
  <c r="K5171" i="7"/>
  <c r="K5170" i="7"/>
  <c r="K5169" i="7"/>
  <c r="K5168" i="7"/>
  <c r="K5167" i="7"/>
  <c r="K5166" i="7"/>
  <c r="K5165" i="7"/>
  <c r="K5164" i="7"/>
  <c r="K5163" i="7"/>
  <c r="K5162" i="7"/>
  <c r="K5161" i="7"/>
  <c r="K5160" i="7"/>
  <c r="K5159" i="7"/>
  <c r="K5158" i="7"/>
  <c r="K5157" i="7"/>
  <c r="K5156" i="7"/>
  <c r="K5155" i="7"/>
  <c r="K5154" i="7"/>
  <c r="K5153" i="7"/>
  <c r="K5152" i="7"/>
  <c r="K5151" i="7"/>
  <c r="K5150" i="7"/>
  <c r="K5149" i="7"/>
  <c r="K5148" i="7"/>
  <c r="K5147" i="7"/>
  <c r="K5146" i="7"/>
  <c r="K5145" i="7"/>
  <c r="K5144" i="7"/>
  <c r="K5143" i="7"/>
  <c r="K5142" i="7"/>
  <c r="K5141" i="7"/>
  <c r="K5140" i="7"/>
  <c r="K5139" i="7"/>
  <c r="K5138" i="7"/>
  <c r="K5137" i="7"/>
  <c r="K5136" i="7"/>
  <c r="K5135" i="7"/>
  <c r="K5134" i="7"/>
  <c r="K5133" i="7"/>
  <c r="K5132" i="7"/>
  <c r="K5131" i="7"/>
  <c r="K5130" i="7"/>
  <c r="K5129" i="7"/>
  <c r="K5128" i="7"/>
  <c r="K5127" i="7"/>
  <c r="K5126" i="7"/>
  <c r="K5125" i="7"/>
  <c r="K5124" i="7"/>
  <c r="K5123" i="7"/>
  <c r="K5122" i="7"/>
  <c r="K5121" i="7"/>
  <c r="K5120" i="7"/>
  <c r="K5119" i="7"/>
  <c r="K5118" i="7"/>
  <c r="K5117" i="7"/>
  <c r="K5116" i="7"/>
  <c r="K5115" i="7"/>
  <c r="K5114" i="7"/>
  <c r="K5113" i="7"/>
  <c r="K5112" i="7"/>
  <c r="K5111" i="7"/>
  <c r="K5110" i="7"/>
  <c r="K5109" i="7"/>
  <c r="K5108" i="7"/>
  <c r="K5107" i="7"/>
  <c r="K5106" i="7"/>
  <c r="K5105" i="7"/>
  <c r="K5104" i="7"/>
  <c r="K5103" i="7"/>
  <c r="K5102" i="7"/>
  <c r="K5101" i="7"/>
  <c r="K5100" i="7"/>
  <c r="K5099" i="7"/>
  <c r="K5098" i="7"/>
  <c r="K5097" i="7"/>
  <c r="K5096" i="7"/>
  <c r="K5095" i="7"/>
  <c r="K5094" i="7"/>
  <c r="K5093" i="7"/>
  <c r="K5092" i="7"/>
  <c r="K5091" i="7"/>
  <c r="K5090" i="7"/>
  <c r="K5089" i="7"/>
  <c r="K5088" i="7"/>
  <c r="K5087" i="7"/>
  <c r="K5086" i="7"/>
  <c r="K5085" i="7"/>
  <c r="K5084" i="7"/>
  <c r="K5083" i="7"/>
  <c r="K5082" i="7"/>
  <c r="K5081" i="7"/>
  <c r="K5080" i="7"/>
  <c r="K5079" i="7"/>
  <c r="K5078" i="7"/>
  <c r="K5077" i="7"/>
  <c r="K5076" i="7"/>
  <c r="K5075" i="7"/>
  <c r="K5074" i="7"/>
  <c r="K5073" i="7"/>
  <c r="K5072" i="7"/>
  <c r="K5071" i="7"/>
  <c r="K5070" i="7"/>
  <c r="K5069" i="7"/>
  <c r="K5068" i="7"/>
  <c r="K5067" i="7"/>
  <c r="K5066" i="7"/>
  <c r="K5065" i="7"/>
  <c r="K5064" i="7"/>
  <c r="K5063" i="7"/>
  <c r="K5062" i="7"/>
  <c r="K5061" i="7"/>
  <c r="K5060" i="7"/>
  <c r="K5059" i="7"/>
  <c r="K5058" i="7"/>
  <c r="K5057" i="7"/>
  <c r="K5056" i="7"/>
  <c r="K5055" i="7"/>
  <c r="K5054" i="7"/>
  <c r="K5053" i="7"/>
  <c r="K5052" i="7"/>
  <c r="K5051" i="7"/>
  <c r="K5050" i="7"/>
  <c r="K5049" i="7"/>
  <c r="K5048" i="7"/>
  <c r="K5047" i="7"/>
  <c r="K5046" i="7"/>
  <c r="K5045" i="7"/>
  <c r="K5044" i="7"/>
  <c r="K5043" i="7"/>
  <c r="K5042" i="7"/>
  <c r="K5041" i="7"/>
  <c r="K5040" i="7"/>
  <c r="K5039" i="7"/>
  <c r="K5038" i="7"/>
  <c r="K5037" i="7"/>
  <c r="K5036" i="7"/>
  <c r="K5035" i="7"/>
  <c r="K5034" i="7"/>
  <c r="K5033" i="7"/>
  <c r="K5032" i="7"/>
  <c r="K5031" i="7"/>
  <c r="K5030" i="7"/>
  <c r="K5029" i="7"/>
  <c r="K5028" i="7"/>
  <c r="K5027" i="7"/>
  <c r="K5026" i="7"/>
  <c r="K5025" i="7"/>
  <c r="K5024" i="7"/>
  <c r="K5023" i="7"/>
  <c r="K5022" i="7"/>
  <c r="K5021" i="7"/>
  <c r="K5020" i="7"/>
  <c r="K5019" i="7"/>
  <c r="K5018" i="7"/>
  <c r="K5017" i="7"/>
  <c r="K5016" i="7"/>
  <c r="K5015" i="7"/>
  <c r="K5014" i="7"/>
  <c r="K5013" i="7"/>
  <c r="K5012" i="7"/>
  <c r="K5011" i="7"/>
  <c r="K5010" i="7"/>
  <c r="K5009" i="7"/>
  <c r="K5008" i="7"/>
  <c r="K5007" i="7"/>
  <c r="K5006" i="7"/>
  <c r="K5005" i="7"/>
  <c r="K5004" i="7"/>
  <c r="K5003" i="7"/>
  <c r="K5002" i="7"/>
  <c r="K5001" i="7"/>
  <c r="K5000" i="7"/>
  <c r="K4999" i="7"/>
  <c r="K4998" i="7"/>
  <c r="K4997" i="7"/>
  <c r="K4996" i="7"/>
  <c r="K4995" i="7"/>
  <c r="K4994" i="7"/>
  <c r="K4993" i="7"/>
  <c r="K4992" i="7"/>
  <c r="K4991" i="7"/>
  <c r="K4990" i="7"/>
  <c r="K4989" i="7"/>
  <c r="K4988" i="7"/>
  <c r="K4987" i="7"/>
  <c r="K4986" i="7"/>
  <c r="K4985" i="7"/>
  <c r="K4984" i="7"/>
  <c r="K4983" i="7"/>
  <c r="K4982" i="7"/>
  <c r="K4981" i="7"/>
  <c r="K4980" i="7"/>
  <c r="K4979" i="7"/>
  <c r="K4978" i="7"/>
  <c r="K4977" i="7"/>
  <c r="K4976" i="7"/>
  <c r="K4975" i="7"/>
  <c r="K4974" i="7"/>
  <c r="K4973" i="7"/>
  <c r="K4972" i="7"/>
  <c r="K4971" i="7"/>
  <c r="K4970" i="7"/>
  <c r="K4969" i="7"/>
  <c r="K4968" i="7"/>
  <c r="K4967" i="7"/>
  <c r="K4966" i="7"/>
  <c r="K4965" i="7"/>
  <c r="K4964" i="7"/>
  <c r="K4963" i="7"/>
  <c r="K4962" i="7"/>
  <c r="K4961" i="7"/>
  <c r="K4960" i="7"/>
  <c r="K4959" i="7"/>
  <c r="K4958" i="7"/>
  <c r="K4957" i="7"/>
  <c r="K4956" i="7"/>
  <c r="K4955" i="7"/>
  <c r="K4954" i="7"/>
  <c r="K4953" i="7"/>
  <c r="K4952" i="7"/>
  <c r="K4951" i="7"/>
  <c r="K4950" i="7"/>
  <c r="K4949" i="7"/>
  <c r="K4948" i="7"/>
  <c r="K4947" i="7"/>
  <c r="K4946" i="7"/>
  <c r="K4945" i="7"/>
  <c r="K4944" i="7"/>
  <c r="K4943" i="7"/>
  <c r="K4942" i="7"/>
  <c r="K4941" i="7"/>
  <c r="K4940" i="7"/>
  <c r="K4939" i="7"/>
  <c r="K4938" i="7"/>
  <c r="K4937" i="7"/>
  <c r="K4936" i="7"/>
  <c r="K4935" i="7"/>
  <c r="K4934" i="7"/>
  <c r="K4933" i="7"/>
  <c r="K4932" i="7"/>
  <c r="K4931" i="7"/>
  <c r="K4930" i="7"/>
  <c r="K4929" i="7"/>
  <c r="K4928" i="7"/>
  <c r="K4927" i="7"/>
  <c r="K4926" i="7"/>
  <c r="K4925" i="7"/>
  <c r="K4924" i="7"/>
  <c r="K4923" i="7"/>
  <c r="K4922" i="7"/>
  <c r="K4921" i="7"/>
  <c r="K4920" i="7"/>
  <c r="K4919" i="7"/>
  <c r="K4918" i="7"/>
  <c r="K4917" i="7"/>
  <c r="K4916" i="7"/>
  <c r="K4915" i="7"/>
  <c r="K4914" i="7"/>
  <c r="K4913" i="7"/>
  <c r="K4912" i="7"/>
  <c r="K4911" i="7"/>
  <c r="K4910" i="7"/>
  <c r="K4909" i="7"/>
  <c r="K4908" i="7"/>
  <c r="K4907" i="7"/>
  <c r="K4906" i="7"/>
  <c r="K4905" i="7"/>
  <c r="K4904" i="7"/>
  <c r="K4903" i="7"/>
  <c r="K4902" i="7"/>
  <c r="K4901" i="7"/>
  <c r="K4900" i="7"/>
  <c r="K4899" i="7"/>
  <c r="K4898" i="7"/>
  <c r="K4897" i="7"/>
  <c r="K4896" i="7"/>
  <c r="K4895" i="7"/>
  <c r="K4894" i="7"/>
  <c r="K4893" i="7"/>
  <c r="K4892" i="7"/>
  <c r="K4891" i="7"/>
  <c r="K4890" i="7"/>
  <c r="K4889" i="7"/>
  <c r="K4888" i="7"/>
  <c r="K4887" i="7"/>
  <c r="K4886" i="7"/>
  <c r="K4885" i="7"/>
  <c r="K4884" i="7"/>
  <c r="K4883" i="7"/>
  <c r="K4882" i="7"/>
  <c r="K4881" i="7"/>
  <c r="K4880" i="7"/>
  <c r="K4879" i="7"/>
  <c r="K4878" i="7"/>
  <c r="K4877" i="7"/>
  <c r="K4876" i="7"/>
  <c r="K4875" i="7"/>
  <c r="K4874" i="7"/>
  <c r="K4873" i="7"/>
  <c r="K4872" i="7"/>
  <c r="K4871" i="7"/>
  <c r="K4870" i="7"/>
  <c r="K4869" i="7"/>
  <c r="K4868" i="7"/>
  <c r="K4867" i="7"/>
  <c r="K4866" i="7"/>
  <c r="K4865" i="7"/>
  <c r="K4864" i="7"/>
  <c r="K4863" i="7"/>
  <c r="K4862" i="7"/>
  <c r="K4861" i="7"/>
  <c r="K4860" i="7"/>
  <c r="K4859" i="7"/>
  <c r="K4858" i="7"/>
  <c r="K4857" i="7"/>
  <c r="K4856" i="7"/>
  <c r="K4855" i="7"/>
  <c r="K4854" i="7"/>
  <c r="K4853" i="7"/>
  <c r="K4852" i="7"/>
  <c r="K4851" i="7"/>
  <c r="K4850" i="7"/>
  <c r="K4849" i="7"/>
  <c r="K4848" i="7"/>
  <c r="K4847" i="7"/>
  <c r="K4846" i="7"/>
  <c r="K4845" i="7"/>
  <c r="K4844" i="7"/>
  <c r="K4843" i="7"/>
  <c r="K4842" i="7"/>
  <c r="K4841" i="7"/>
  <c r="K4840" i="7"/>
  <c r="K4839" i="7"/>
  <c r="K4838" i="7"/>
  <c r="K4837" i="7"/>
  <c r="K4836" i="7"/>
  <c r="K4835" i="7"/>
  <c r="K4834" i="7"/>
  <c r="K4833" i="7"/>
  <c r="K4832" i="7"/>
  <c r="K4831" i="7"/>
  <c r="K4830" i="7"/>
  <c r="K4829" i="7"/>
  <c r="K4828" i="7"/>
  <c r="K4827" i="7"/>
  <c r="K4826" i="7"/>
  <c r="K4825" i="7"/>
  <c r="K4824" i="7"/>
  <c r="K4823" i="7"/>
  <c r="K4822" i="7"/>
  <c r="K4821" i="7"/>
  <c r="K4820" i="7"/>
  <c r="K4819" i="7"/>
  <c r="K4818" i="7"/>
  <c r="K4817" i="7"/>
  <c r="K4816" i="7"/>
  <c r="K4815" i="7"/>
  <c r="K4814" i="7"/>
  <c r="K4813" i="7"/>
  <c r="K4812" i="7"/>
  <c r="K4811" i="7"/>
  <c r="K4810" i="7"/>
  <c r="K4809" i="7"/>
  <c r="K4808" i="7"/>
  <c r="K4807" i="7"/>
  <c r="K4806" i="7"/>
  <c r="K4805" i="7"/>
  <c r="K4804" i="7"/>
  <c r="K4803" i="7"/>
  <c r="K4802" i="7"/>
  <c r="K4801" i="7"/>
  <c r="K4800" i="7"/>
  <c r="K4799" i="7"/>
  <c r="K4798" i="7"/>
  <c r="K4797" i="7"/>
  <c r="K4796" i="7"/>
  <c r="K4795" i="7"/>
  <c r="K4794" i="7"/>
  <c r="K4793" i="7"/>
  <c r="K4792" i="7"/>
  <c r="K4791" i="7"/>
  <c r="K4790" i="7"/>
  <c r="K4789" i="7"/>
  <c r="K4788" i="7"/>
  <c r="K4787" i="7"/>
  <c r="K4786" i="7"/>
  <c r="K4785" i="7"/>
  <c r="K4784" i="7"/>
  <c r="K4783" i="7"/>
  <c r="K4782" i="7"/>
  <c r="K4781" i="7"/>
  <c r="K4780" i="7"/>
  <c r="K4779" i="7"/>
  <c r="K4778" i="7"/>
  <c r="K4777" i="7"/>
  <c r="K4776" i="7"/>
  <c r="K4775" i="7"/>
  <c r="K4774" i="7"/>
  <c r="K4773" i="7"/>
  <c r="K4772" i="7"/>
  <c r="K4771" i="7"/>
  <c r="K4770" i="7"/>
  <c r="K4769" i="7"/>
  <c r="K4768" i="7"/>
  <c r="K4767" i="7"/>
  <c r="K4766" i="7"/>
  <c r="K4765" i="7"/>
  <c r="K4764" i="7"/>
  <c r="K4763" i="7"/>
  <c r="K4762" i="7"/>
  <c r="K4761" i="7"/>
  <c r="K4760" i="7"/>
  <c r="K4759" i="7"/>
  <c r="K4758" i="7"/>
  <c r="K4757" i="7"/>
  <c r="K4756" i="7"/>
  <c r="K4755" i="7"/>
  <c r="K4754" i="7"/>
  <c r="K4753" i="7"/>
  <c r="K4752" i="7"/>
  <c r="K4751" i="7"/>
  <c r="K4750" i="7"/>
  <c r="K4749" i="7"/>
  <c r="K4748" i="7"/>
  <c r="K4747" i="7"/>
  <c r="K4746" i="7"/>
  <c r="K4745" i="7"/>
  <c r="K4744" i="7"/>
  <c r="K4743" i="7"/>
  <c r="K4742" i="7"/>
  <c r="K4741" i="7"/>
  <c r="K4740" i="7"/>
  <c r="K4739" i="7"/>
  <c r="K4738" i="7"/>
  <c r="K4737" i="7"/>
  <c r="K4736" i="7"/>
  <c r="K4735" i="7"/>
  <c r="K4734" i="7"/>
  <c r="K4733" i="7"/>
  <c r="K4732" i="7"/>
  <c r="K4731" i="7"/>
  <c r="K4730" i="7"/>
  <c r="K4729" i="7"/>
  <c r="K4728" i="7"/>
  <c r="K4727" i="7"/>
  <c r="K4726" i="7"/>
  <c r="K4725" i="7"/>
  <c r="K4724" i="7"/>
  <c r="K4723" i="7"/>
  <c r="K4722" i="7"/>
  <c r="K4721" i="7"/>
  <c r="K4720" i="7"/>
  <c r="K4719" i="7"/>
  <c r="K4718" i="7"/>
  <c r="K4717" i="7"/>
  <c r="K4716" i="7"/>
  <c r="K4715" i="7"/>
  <c r="K4714" i="7"/>
  <c r="K4713" i="7"/>
  <c r="K4712" i="7"/>
  <c r="K4711" i="7"/>
  <c r="K4710" i="7"/>
  <c r="K4709" i="7"/>
  <c r="K4708" i="7"/>
  <c r="K4707" i="7"/>
  <c r="K4706" i="7"/>
  <c r="K4705" i="7"/>
  <c r="K4704" i="7"/>
  <c r="K4703" i="7"/>
  <c r="K4702" i="7"/>
  <c r="K4701" i="7"/>
  <c r="K4700" i="7"/>
  <c r="K4699" i="7"/>
  <c r="K4698" i="7"/>
  <c r="K4697" i="7"/>
  <c r="K4696" i="7"/>
  <c r="K4695" i="7"/>
  <c r="K4694" i="7"/>
  <c r="K4693" i="7"/>
  <c r="K4692" i="7"/>
  <c r="K4691" i="7"/>
  <c r="K4690" i="7"/>
  <c r="K4689" i="7"/>
  <c r="K4688" i="7"/>
  <c r="K4687" i="7"/>
  <c r="K4686" i="7"/>
  <c r="K4685" i="7"/>
  <c r="K4684" i="7"/>
  <c r="K4683" i="7"/>
  <c r="K4682" i="7"/>
  <c r="K4681" i="7"/>
  <c r="K4680" i="7"/>
  <c r="K4679" i="7"/>
  <c r="K4678" i="7"/>
  <c r="K4677" i="7"/>
  <c r="K4676" i="7"/>
  <c r="K4675" i="7"/>
  <c r="K4674" i="7"/>
  <c r="K4673" i="7"/>
  <c r="K4672" i="7"/>
  <c r="K4671" i="7"/>
  <c r="K4670" i="7"/>
  <c r="K4669" i="7"/>
  <c r="K4668" i="7"/>
  <c r="K4667" i="7"/>
  <c r="K4666" i="7"/>
  <c r="K4665" i="7"/>
  <c r="K4664" i="7"/>
  <c r="K4663" i="7"/>
  <c r="K4662" i="7"/>
  <c r="K4661" i="7"/>
  <c r="K4660" i="7"/>
  <c r="K4659" i="7"/>
  <c r="K4658" i="7"/>
  <c r="K4657" i="7"/>
  <c r="K4656" i="7"/>
  <c r="K4655" i="7"/>
  <c r="K4654" i="7"/>
  <c r="K4653" i="7"/>
  <c r="K4652" i="7"/>
  <c r="K4651" i="7"/>
  <c r="K4650" i="7"/>
  <c r="K4649" i="7"/>
  <c r="K4648" i="7"/>
  <c r="K4647" i="7"/>
  <c r="K4646" i="7"/>
  <c r="K4645" i="7"/>
  <c r="K4644" i="7"/>
  <c r="K4643" i="7"/>
  <c r="K4642" i="7"/>
  <c r="K4641" i="7"/>
  <c r="K4640" i="7"/>
  <c r="K4639" i="7"/>
  <c r="K4638" i="7"/>
  <c r="K4637" i="7"/>
  <c r="K4636" i="7"/>
  <c r="K4635" i="7"/>
  <c r="K4634" i="7"/>
  <c r="K4633" i="7"/>
  <c r="K4632" i="7"/>
  <c r="K4631" i="7"/>
  <c r="K4630" i="7"/>
  <c r="K4629" i="7"/>
  <c r="K4628" i="7"/>
  <c r="K4627" i="7"/>
  <c r="K4626" i="7"/>
  <c r="K4625" i="7"/>
  <c r="K4624" i="7"/>
  <c r="K4623" i="7"/>
  <c r="K4622" i="7"/>
  <c r="K4621" i="7"/>
  <c r="K4620" i="7"/>
  <c r="K4619" i="7"/>
  <c r="K4618" i="7"/>
  <c r="K4617" i="7"/>
  <c r="K4616" i="7"/>
  <c r="K4615" i="7"/>
  <c r="K4614" i="7"/>
  <c r="K4613" i="7"/>
  <c r="K4612" i="7"/>
  <c r="K4611" i="7"/>
  <c r="K4610" i="7"/>
  <c r="K4609" i="7"/>
  <c r="K4608" i="7"/>
  <c r="K4607" i="7"/>
  <c r="K4606" i="7"/>
  <c r="K4605" i="7"/>
  <c r="K4604" i="7"/>
  <c r="K4603" i="7"/>
  <c r="K4602" i="7"/>
  <c r="K4601" i="7"/>
  <c r="K4600" i="7"/>
  <c r="K4599" i="7"/>
  <c r="K4598" i="7"/>
  <c r="K4597" i="7"/>
  <c r="K4596" i="7"/>
  <c r="K4595" i="7"/>
  <c r="K4594" i="7"/>
  <c r="K4593" i="7"/>
  <c r="K4592" i="7"/>
  <c r="K4591" i="7"/>
  <c r="K4590" i="7"/>
  <c r="K4589" i="7"/>
  <c r="K4588" i="7"/>
  <c r="K4587" i="7"/>
  <c r="K4586" i="7"/>
  <c r="K4585" i="7"/>
  <c r="K4584" i="7"/>
  <c r="K4583" i="7"/>
  <c r="K4582" i="7"/>
  <c r="K4581" i="7"/>
  <c r="K4580" i="7"/>
  <c r="K4579" i="7"/>
  <c r="K4578" i="7"/>
  <c r="K4577" i="7"/>
  <c r="K4576" i="7"/>
  <c r="K4575" i="7"/>
  <c r="K4574" i="7"/>
  <c r="K4573" i="7"/>
  <c r="K4572" i="7"/>
  <c r="K4571" i="7"/>
  <c r="K4570" i="7"/>
  <c r="K4569" i="7"/>
  <c r="K4568" i="7"/>
  <c r="K4567" i="7"/>
  <c r="K4566" i="7"/>
  <c r="K4565" i="7"/>
  <c r="K4564" i="7"/>
  <c r="K4563" i="7"/>
  <c r="K4562" i="7"/>
  <c r="K4561" i="7"/>
  <c r="K4560" i="7"/>
  <c r="K4559" i="7"/>
  <c r="K4558" i="7"/>
  <c r="K4557" i="7"/>
  <c r="K4556" i="7"/>
  <c r="K4555" i="7"/>
  <c r="K4554" i="7"/>
  <c r="K4553" i="7"/>
  <c r="K4552" i="7"/>
  <c r="K4551" i="7"/>
  <c r="K4550" i="7"/>
  <c r="K4549" i="7"/>
  <c r="K4548" i="7"/>
  <c r="K4547" i="7"/>
  <c r="K4546" i="7"/>
  <c r="K4545" i="7"/>
  <c r="K4544" i="7"/>
  <c r="K4543" i="7"/>
  <c r="K4542" i="7"/>
  <c r="K4541" i="7"/>
  <c r="K4540" i="7"/>
  <c r="K4539" i="7"/>
  <c r="K4538" i="7"/>
  <c r="K4537" i="7"/>
  <c r="K4536" i="7"/>
  <c r="K4535" i="7"/>
  <c r="K4534" i="7"/>
  <c r="K4533" i="7"/>
  <c r="K4532" i="7"/>
  <c r="K4531" i="7"/>
  <c r="K4530" i="7"/>
  <c r="K4529" i="7"/>
  <c r="K4528" i="7"/>
  <c r="K4527" i="7"/>
  <c r="K4526" i="7"/>
  <c r="K4525" i="7"/>
  <c r="K4524" i="7"/>
  <c r="K4523" i="7"/>
  <c r="K4522" i="7"/>
  <c r="K4521" i="7"/>
  <c r="K4520" i="7"/>
  <c r="K4519" i="7"/>
  <c r="K4518" i="7"/>
  <c r="K4517" i="7"/>
  <c r="K4516" i="7"/>
  <c r="K4515" i="7"/>
  <c r="K4514" i="7"/>
  <c r="K4513" i="7"/>
  <c r="K4512" i="7"/>
  <c r="K4511" i="7"/>
  <c r="K4510" i="7"/>
  <c r="K4509" i="7"/>
  <c r="K4508" i="7"/>
  <c r="K4507" i="7"/>
  <c r="K4506" i="7"/>
  <c r="K4505" i="7"/>
  <c r="K4504" i="7"/>
  <c r="K4503" i="7"/>
  <c r="K4502" i="7"/>
  <c r="K4501" i="7"/>
  <c r="K4500" i="7"/>
  <c r="K4499" i="7"/>
  <c r="K4498" i="7"/>
  <c r="K4497" i="7"/>
  <c r="K4496" i="7"/>
  <c r="K4495" i="7"/>
  <c r="K4494" i="7"/>
  <c r="K4493" i="7"/>
  <c r="K4492" i="7"/>
  <c r="K4491" i="7"/>
  <c r="K4490" i="7"/>
  <c r="K4489" i="7"/>
  <c r="K4488" i="7"/>
  <c r="K4487" i="7"/>
  <c r="K4486" i="7"/>
  <c r="K4485" i="7"/>
  <c r="K4484" i="7"/>
  <c r="K4483" i="7"/>
  <c r="K4482" i="7"/>
  <c r="K4481" i="7"/>
  <c r="K4480" i="7"/>
  <c r="K4479" i="7"/>
  <c r="K4478" i="7"/>
  <c r="K4477" i="7"/>
  <c r="K4476" i="7"/>
  <c r="K4475" i="7"/>
  <c r="K4474" i="7"/>
  <c r="K4473" i="7"/>
  <c r="K4472" i="7"/>
  <c r="K4471" i="7"/>
  <c r="K4470" i="7"/>
  <c r="K4469" i="7"/>
  <c r="K4468" i="7"/>
  <c r="K4467" i="7"/>
  <c r="K4466" i="7"/>
  <c r="K4465" i="7"/>
  <c r="K4464" i="7"/>
  <c r="K4463" i="7"/>
  <c r="K4462" i="7"/>
  <c r="K4461" i="7"/>
  <c r="K4460" i="7"/>
  <c r="K4459" i="7"/>
  <c r="K4458" i="7"/>
  <c r="K4457" i="7"/>
  <c r="K4456" i="7"/>
  <c r="K4455" i="7"/>
  <c r="K4454" i="7"/>
  <c r="K4453" i="7"/>
  <c r="K4452" i="7"/>
  <c r="K4451" i="7"/>
  <c r="K4450" i="7"/>
  <c r="K4449" i="7"/>
  <c r="K4448" i="7"/>
  <c r="K4447" i="7"/>
  <c r="K4446" i="7"/>
  <c r="K4445" i="7"/>
  <c r="K4444" i="7"/>
  <c r="K4443" i="7"/>
  <c r="K4442" i="7"/>
  <c r="K4441" i="7"/>
  <c r="K4440" i="7"/>
  <c r="K4439" i="7"/>
  <c r="K4438" i="7"/>
  <c r="K4437" i="7"/>
  <c r="K4436" i="7"/>
  <c r="K4435" i="7"/>
  <c r="K4434" i="7"/>
  <c r="K4433" i="7"/>
  <c r="K4432" i="7"/>
  <c r="K4431" i="7"/>
  <c r="K4430" i="7"/>
  <c r="K4429" i="7"/>
  <c r="K4428" i="7"/>
  <c r="K4427" i="7"/>
  <c r="K4426" i="7"/>
  <c r="K4425" i="7"/>
  <c r="K4424" i="7"/>
  <c r="K4423" i="7"/>
  <c r="K4422" i="7"/>
  <c r="K4421" i="7"/>
  <c r="K4420" i="7"/>
  <c r="K4419" i="7"/>
  <c r="K4418" i="7"/>
  <c r="K4417" i="7"/>
  <c r="K4416" i="7"/>
  <c r="K4415" i="7"/>
  <c r="K4414" i="7"/>
  <c r="K4413" i="7"/>
  <c r="K4412" i="7"/>
  <c r="K4411" i="7"/>
  <c r="K4410" i="7"/>
  <c r="K4409" i="7"/>
  <c r="K4408" i="7"/>
  <c r="K4407" i="7"/>
  <c r="K4406" i="7"/>
  <c r="K4405" i="7"/>
  <c r="K4404" i="7"/>
  <c r="K4403" i="7"/>
  <c r="K4402" i="7"/>
  <c r="K4401" i="7"/>
  <c r="K4400" i="7"/>
  <c r="K4399" i="7"/>
  <c r="K4398" i="7"/>
  <c r="K4397" i="7"/>
  <c r="K4396" i="7"/>
  <c r="K4395" i="7"/>
  <c r="K4394" i="7"/>
  <c r="K4393" i="7"/>
  <c r="K4392" i="7"/>
  <c r="K4391" i="7"/>
  <c r="K4390" i="7"/>
  <c r="K4389" i="7"/>
  <c r="K4388" i="7"/>
  <c r="K4387" i="7"/>
  <c r="K4386" i="7"/>
  <c r="K4385" i="7"/>
  <c r="K4384" i="7"/>
  <c r="K4383" i="7"/>
  <c r="K4382" i="7"/>
  <c r="K4381" i="7"/>
  <c r="K4380" i="7"/>
  <c r="K4379" i="7"/>
  <c r="K4378" i="7"/>
  <c r="K4377" i="7"/>
  <c r="K4376" i="7"/>
  <c r="K4375" i="7"/>
  <c r="K4374" i="7"/>
  <c r="K4373" i="7"/>
  <c r="K4372" i="7"/>
  <c r="K4371" i="7"/>
  <c r="K4370" i="7"/>
  <c r="K4369" i="7"/>
  <c r="K4368" i="7"/>
  <c r="K4367" i="7"/>
  <c r="K4366" i="7"/>
  <c r="K4365" i="7"/>
  <c r="K4364" i="7"/>
  <c r="K4363" i="7"/>
  <c r="K4362" i="7"/>
  <c r="K4361" i="7"/>
  <c r="K4360" i="7"/>
  <c r="K4359" i="7"/>
  <c r="K4358" i="7"/>
  <c r="K4357" i="7"/>
  <c r="K4356" i="7"/>
  <c r="K4355" i="7"/>
  <c r="K4354" i="7"/>
  <c r="K4353" i="7"/>
  <c r="K4352" i="7"/>
  <c r="K4351" i="7"/>
  <c r="K4350" i="7"/>
  <c r="K4349" i="7"/>
  <c r="K4348" i="7"/>
  <c r="K4347" i="7"/>
  <c r="K4346" i="7"/>
  <c r="K4345" i="7"/>
  <c r="K4344" i="7"/>
  <c r="K4343" i="7"/>
  <c r="K4342" i="7"/>
  <c r="K4341" i="7"/>
  <c r="K4340" i="7"/>
  <c r="K4339" i="7"/>
  <c r="K4338" i="7"/>
  <c r="K4337" i="7"/>
  <c r="K4336" i="7"/>
  <c r="K4335" i="7"/>
  <c r="K4334" i="7"/>
  <c r="K4333" i="7"/>
  <c r="K4332" i="7"/>
  <c r="K4331" i="7"/>
  <c r="K4330" i="7"/>
  <c r="K4329" i="7"/>
  <c r="K4328" i="7"/>
  <c r="K4327" i="7"/>
  <c r="K4326" i="7"/>
  <c r="K4325" i="7"/>
  <c r="K4324" i="7"/>
  <c r="K4323" i="7"/>
  <c r="K4322" i="7"/>
  <c r="K4321" i="7"/>
  <c r="K4320" i="7"/>
  <c r="K4319" i="7"/>
  <c r="K4318" i="7"/>
  <c r="K4317" i="7"/>
  <c r="K4316" i="7"/>
  <c r="K4315" i="7"/>
  <c r="K4314" i="7"/>
  <c r="K4313" i="7"/>
  <c r="K4312" i="7"/>
  <c r="K4311" i="7"/>
  <c r="K4310" i="7"/>
  <c r="K4309" i="7"/>
  <c r="K4308" i="7"/>
  <c r="K4307" i="7"/>
  <c r="K4306" i="7"/>
  <c r="K4305" i="7"/>
  <c r="K4304" i="7"/>
  <c r="K4303" i="7"/>
  <c r="K4302" i="7"/>
  <c r="K4301" i="7"/>
  <c r="K4300" i="7"/>
  <c r="K4299" i="7"/>
  <c r="K4298" i="7"/>
  <c r="K4297" i="7"/>
  <c r="K4296" i="7"/>
  <c r="K4295" i="7"/>
  <c r="K4294" i="7"/>
  <c r="K4293" i="7"/>
  <c r="K4292" i="7"/>
  <c r="K4291" i="7"/>
  <c r="K4290" i="7"/>
  <c r="K4289" i="7"/>
  <c r="K4288" i="7"/>
  <c r="K4287" i="7"/>
  <c r="K4286" i="7"/>
  <c r="K4285" i="7"/>
  <c r="K4284" i="7"/>
  <c r="K4283" i="7"/>
  <c r="K4282" i="7"/>
  <c r="K4281" i="7"/>
  <c r="K4280" i="7"/>
  <c r="K4279" i="7"/>
  <c r="K4278" i="7"/>
  <c r="K4277" i="7"/>
  <c r="K4276" i="7"/>
  <c r="K4275" i="7"/>
  <c r="K4274" i="7"/>
  <c r="K4273" i="7"/>
  <c r="K4272" i="7"/>
  <c r="K4271" i="7"/>
  <c r="K4270" i="7"/>
  <c r="K4269" i="7"/>
  <c r="K4268" i="7"/>
  <c r="K4267" i="7"/>
  <c r="K4266" i="7"/>
  <c r="K4265" i="7"/>
  <c r="K4264" i="7"/>
  <c r="K4263" i="7"/>
  <c r="K4262" i="7"/>
  <c r="K4261" i="7"/>
  <c r="K4260" i="7"/>
  <c r="K4259" i="7"/>
  <c r="K4258" i="7"/>
  <c r="K4257" i="7"/>
  <c r="K4256" i="7"/>
  <c r="K4255" i="7"/>
  <c r="K4254" i="7"/>
  <c r="K4253" i="7"/>
  <c r="K4252" i="7"/>
  <c r="K4251" i="7"/>
  <c r="K4250" i="7"/>
  <c r="K4249" i="7"/>
  <c r="K4248" i="7"/>
  <c r="K4247" i="7"/>
  <c r="K4246" i="7"/>
  <c r="K4245" i="7"/>
  <c r="K4244" i="7"/>
  <c r="K4243" i="7"/>
  <c r="K4242" i="7"/>
  <c r="K4241" i="7"/>
  <c r="K4240" i="7"/>
  <c r="K4239" i="7"/>
  <c r="K4238" i="7"/>
  <c r="K4237" i="7"/>
  <c r="K4236" i="7"/>
  <c r="K4235" i="7"/>
  <c r="K4234" i="7"/>
  <c r="K4233" i="7"/>
  <c r="K4232" i="7"/>
  <c r="K4231" i="7"/>
  <c r="K4230" i="7"/>
  <c r="K4229" i="7"/>
  <c r="K4228" i="7"/>
  <c r="K4227" i="7"/>
  <c r="K4226" i="7"/>
  <c r="K4225" i="7"/>
  <c r="K4224" i="7"/>
  <c r="K4223" i="7"/>
  <c r="K4222" i="7"/>
  <c r="K4221" i="7"/>
  <c r="K4220" i="7"/>
  <c r="K4219" i="7"/>
  <c r="K4218" i="7"/>
  <c r="K4217" i="7"/>
  <c r="K4216" i="7"/>
  <c r="K4215" i="7"/>
  <c r="K4214" i="7"/>
  <c r="K4213" i="7"/>
  <c r="K4212" i="7"/>
  <c r="K4211" i="7"/>
  <c r="K4210" i="7"/>
  <c r="K4209" i="7"/>
  <c r="K4208" i="7"/>
  <c r="K4207" i="7"/>
  <c r="K4206" i="7"/>
  <c r="K4205" i="7"/>
  <c r="K4204" i="7"/>
  <c r="K4203" i="7"/>
  <c r="K4202" i="7"/>
  <c r="K4201" i="7"/>
  <c r="K4200" i="7"/>
  <c r="K4199" i="7"/>
  <c r="K4198" i="7"/>
  <c r="K4197" i="7"/>
  <c r="K4196" i="7"/>
  <c r="K4195" i="7"/>
  <c r="K4194" i="7"/>
  <c r="K4193" i="7"/>
  <c r="K4192" i="7"/>
  <c r="K4191" i="7"/>
  <c r="K4190" i="7"/>
  <c r="K4189" i="7"/>
  <c r="K4188" i="7"/>
  <c r="K4187" i="7"/>
  <c r="K4186" i="7"/>
  <c r="K4185" i="7"/>
  <c r="K4184" i="7"/>
  <c r="K4183" i="7"/>
  <c r="K4182" i="7"/>
  <c r="K4181" i="7"/>
  <c r="K4180" i="7"/>
  <c r="K4179" i="7"/>
  <c r="K4178" i="7"/>
  <c r="K4177" i="7"/>
  <c r="K4176" i="7"/>
  <c r="K4175" i="7"/>
  <c r="K4174" i="7"/>
  <c r="K4173" i="7"/>
  <c r="K4172" i="7"/>
  <c r="K4171" i="7"/>
  <c r="K4170" i="7"/>
  <c r="K4169" i="7"/>
  <c r="K4168" i="7"/>
  <c r="K4167" i="7"/>
  <c r="K4166" i="7"/>
  <c r="K4165" i="7"/>
  <c r="K4164" i="7"/>
  <c r="K4163" i="7"/>
  <c r="K4162" i="7"/>
  <c r="K4161" i="7"/>
  <c r="K4160" i="7"/>
  <c r="K4159" i="7"/>
  <c r="K4158" i="7"/>
  <c r="K4157" i="7"/>
  <c r="K4156" i="7"/>
  <c r="K4155" i="7"/>
  <c r="K4154" i="7"/>
  <c r="K4153" i="7"/>
  <c r="K4152" i="7"/>
  <c r="K4151" i="7"/>
  <c r="K4150" i="7"/>
  <c r="K4149" i="7"/>
  <c r="K4148" i="7"/>
  <c r="K4147" i="7"/>
  <c r="K4146" i="7"/>
  <c r="K4145" i="7"/>
  <c r="K4144" i="7"/>
  <c r="K4143" i="7"/>
  <c r="K4142" i="7"/>
  <c r="K4141" i="7"/>
  <c r="K4140" i="7"/>
  <c r="K4139" i="7"/>
  <c r="K4138" i="7"/>
  <c r="K4137" i="7"/>
  <c r="K4136" i="7"/>
  <c r="K4135" i="7"/>
  <c r="K4134" i="7"/>
  <c r="K4133" i="7"/>
  <c r="K4132" i="7"/>
  <c r="K4131" i="7"/>
  <c r="K4130" i="7"/>
  <c r="K4129" i="7"/>
  <c r="K4128" i="7"/>
  <c r="K4127" i="7"/>
  <c r="K4126" i="7"/>
  <c r="K4125" i="7"/>
  <c r="K4124" i="7"/>
  <c r="K4123" i="7"/>
  <c r="K4122" i="7"/>
  <c r="K4121" i="7"/>
  <c r="K4120" i="7"/>
  <c r="K4119" i="7"/>
  <c r="K4118" i="7"/>
  <c r="K4117" i="7"/>
  <c r="K4116" i="7"/>
  <c r="K4115" i="7"/>
  <c r="K4114" i="7"/>
  <c r="K4113" i="7"/>
  <c r="K4112" i="7"/>
  <c r="K4111" i="7"/>
  <c r="K4110" i="7"/>
  <c r="K4109" i="7"/>
  <c r="K4108" i="7"/>
  <c r="K4107" i="7"/>
  <c r="K4106" i="7"/>
  <c r="K4105" i="7"/>
  <c r="K4104" i="7"/>
  <c r="K4103" i="7"/>
  <c r="K4102" i="7"/>
  <c r="K4101" i="7"/>
  <c r="K4100" i="7"/>
  <c r="K4099" i="7"/>
  <c r="K4098" i="7"/>
  <c r="K4097" i="7"/>
  <c r="K4096" i="7"/>
  <c r="K4095" i="7"/>
  <c r="K4094" i="7"/>
  <c r="K4093" i="7"/>
  <c r="K4092" i="7"/>
  <c r="K4091" i="7"/>
  <c r="K4090" i="7"/>
  <c r="K4089" i="7"/>
  <c r="K4088" i="7"/>
  <c r="K4087" i="7"/>
  <c r="K4086" i="7"/>
  <c r="K4085" i="7"/>
  <c r="K4084" i="7"/>
  <c r="K4083" i="7"/>
  <c r="K4082" i="7"/>
  <c r="K4081" i="7"/>
  <c r="K4080" i="7"/>
  <c r="K4079" i="7"/>
  <c r="K4078" i="7"/>
  <c r="K4077" i="7"/>
  <c r="K4076" i="7"/>
  <c r="K4075" i="7"/>
  <c r="K4074" i="7"/>
  <c r="K4073" i="7"/>
  <c r="K4072" i="7"/>
  <c r="K4071" i="7"/>
  <c r="K4070" i="7"/>
  <c r="K4069" i="7"/>
  <c r="K4068" i="7"/>
  <c r="K4067" i="7"/>
  <c r="K4066" i="7"/>
  <c r="K4065" i="7"/>
  <c r="K4064" i="7"/>
  <c r="K4063" i="7"/>
  <c r="K4062" i="7"/>
  <c r="K4061" i="7"/>
  <c r="K4060" i="7"/>
  <c r="K4059" i="7"/>
  <c r="K4058" i="7"/>
  <c r="K4057" i="7"/>
  <c r="K4056" i="7"/>
  <c r="K4055" i="7"/>
  <c r="K4054" i="7"/>
  <c r="K4053" i="7"/>
  <c r="K4052" i="7"/>
  <c r="K4051" i="7"/>
  <c r="K4050" i="7"/>
  <c r="K4049" i="7"/>
  <c r="K4048" i="7"/>
  <c r="K4047" i="7"/>
  <c r="K4046" i="7"/>
  <c r="K4045" i="7"/>
  <c r="K4044" i="7"/>
  <c r="K4043" i="7"/>
  <c r="K4042" i="7"/>
  <c r="K4041" i="7"/>
  <c r="K4040" i="7"/>
  <c r="K4039" i="7"/>
  <c r="K4038" i="7"/>
  <c r="K4037" i="7"/>
  <c r="K4036" i="7"/>
  <c r="K4035" i="7"/>
  <c r="K4034" i="7"/>
  <c r="K4033" i="7"/>
  <c r="K4032" i="7"/>
  <c r="K4031" i="7"/>
  <c r="K4030" i="7"/>
  <c r="K4029" i="7"/>
  <c r="K4028" i="7"/>
  <c r="K4027" i="7"/>
  <c r="K4026" i="7"/>
  <c r="K4025" i="7"/>
  <c r="K4024" i="7"/>
  <c r="K4023" i="7"/>
  <c r="K4022" i="7"/>
  <c r="K4021" i="7"/>
  <c r="K4020" i="7"/>
  <c r="K4019" i="7"/>
  <c r="K4018" i="7"/>
  <c r="K4017" i="7"/>
  <c r="K4016" i="7"/>
  <c r="K4015" i="7"/>
  <c r="K4014" i="7"/>
  <c r="K4013" i="7"/>
  <c r="K4012" i="7"/>
  <c r="K4011" i="7"/>
  <c r="K4010" i="7"/>
  <c r="K4009" i="7"/>
  <c r="K4008" i="7"/>
  <c r="K4007" i="7"/>
  <c r="K4006" i="7"/>
  <c r="K4005" i="7"/>
  <c r="K4004" i="7"/>
  <c r="K4003" i="7"/>
  <c r="K4002" i="7"/>
  <c r="K4001" i="7"/>
  <c r="K4000" i="7"/>
  <c r="K3999" i="7"/>
  <c r="K3998" i="7"/>
  <c r="K3997" i="7"/>
  <c r="K3996" i="7"/>
  <c r="K3995" i="7"/>
  <c r="K3994" i="7"/>
  <c r="K3993" i="7"/>
  <c r="K3992" i="7"/>
  <c r="K3991" i="7"/>
  <c r="K3990" i="7"/>
  <c r="K3989" i="7"/>
  <c r="K3988" i="7"/>
  <c r="K3987" i="7"/>
  <c r="K3986" i="7"/>
  <c r="K3985" i="7"/>
  <c r="K3984" i="7"/>
  <c r="K3983" i="7"/>
  <c r="K3982" i="7"/>
  <c r="K3981" i="7"/>
  <c r="K3980" i="7"/>
  <c r="K3979" i="7"/>
  <c r="K3978" i="7"/>
  <c r="K3977" i="7"/>
  <c r="K3976" i="7"/>
  <c r="K3975" i="7"/>
  <c r="K3974" i="7"/>
  <c r="K3973" i="7"/>
  <c r="K3972" i="7"/>
  <c r="K3971" i="7"/>
  <c r="K3970" i="7"/>
  <c r="K3969" i="7"/>
  <c r="K3968" i="7"/>
  <c r="K3967" i="7"/>
  <c r="K3966" i="7"/>
  <c r="K3965" i="7"/>
  <c r="K3964" i="7"/>
  <c r="K3963" i="7"/>
  <c r="K3962" i="7"/>
  <c r="K3961" i="7"/>
  <c r="K3960" i="7"/>
  <c r="K3959" i="7"/>
  <c r="K3958" i="7"/>
  <c r="K3957" i="7"/>
  <c r="K3956" i="7"/>
  <c r="K3955" i="7"/>
  <c r="K3954" i="7"/>
  <c r="K3953" i="7"/>
  <c r="K3952" i="7"/>
  <c r="K3951" i="7"/>
  <c r="K3950" i="7"/>
  <c r="K3949" i="7"/>
  <c r="K3948" i="7"/>
  <c r="K3947" i="7"/>
  <c r="K3946" i="7"/>
  <c r="K3945" i="7"/>
  <c r="K3944" i="7"/>
  <c r="K3943" i="7"/>
  <c r="K3942" i="7"/>
  <c r="K3941" i="7"/>
  <c r="K3940" i="7"/>
  <c r="K3939" i="7"/>
  <c r="K3938" i="7"/>
  <c r="K3937" i="7"/>
  <c r="K3936" i="7"/>
  <c r="K3935" i="7"/>
  <c r="K3934" i="7"/>
  <c r="K3933" i="7"/>
  <c r="K3932" i="7"/>
  <c r="K3931" i="7"/>
  <c r="K3930" i="7"/>
  <c r="K3929" i="7"/>
  <c r="K3928" i="7"/>
  <c r="K3927" i="7"/>
  <c r="K3926" i="7"/>
  <c r="K3925" i="7"/>
  <c r="K3924" i="7"/>
  <c r="K3923" i="7"/>
  <c r="K3922" i="7"/>
  <c r="K3921" i="7"/>
  <c r="K3920" i="7"/>
  <c r="K3919" i="7"/>
  <c r="K3918" i="7"/>
  <c r="K3917" i="7"/>
  <c r="K3916" i="7"/>
  <c r="K3915" i="7"/>
  <c r="K3914" i="7"/>
  <c r="K3913" i="7"/>
  <c r="K3912" i="7"/>
  <c r="K3911" i="7"/>
  <c r="K3910" i="7"/>
  <c r="K3909" i="7"/>
  <c r="K3908" i="7"/>
  <c r="K3907" i="7"/>
  <c r="K3906" i="7"/>
  <c r="K3905" i="7"/>
  <c r="K3904" i="7"/>
  <c r="K3903" i="7"/>
  <c r="K3902" i="7"/>
  <c r="K3901" i="7"/>
  <c r="K3900" i="7"/>
  <c r="K3899" i="7"/>
  <c r="K3898" i="7"/>
  <c r="K3897" i="7"/>
  <c r="K3896" i="7"/>
  <c r="K3895" i="7"/>
  <c r="K3894" i="7"/>
  <c r="K3893" i="7"/>
  <c r="K3892" i="7"/>
  <c r="K3891" i="7"/>
  <c r="K3890" i="7"/>
  <c r="K3889" i="7"/>
  <c r="K3888" i="7"/>
  <c r="K3887" i="7"/>
  <c r="K3886" i="7"/>
  <c r="K3885" i="7"/>
  <c r="K3884" i="7"/>
  <c r="K3883" i="7"/>
  <c r="K3882" i="7"/>
  <c r="K3881" i="7"/>
  <c r="K3880" i="7"/>
  <c r="K3879" i="7"/>
  <c r="K3878" i="7"/>
  <c r="K3877" i="7"/>
  <c r="K3876" i="7"/>
  <c r="K3875" i="7"/>
  <c r="K3874" i="7"/>
  <c r="K3873" i="7"/>
  <c r="K3872" i="7"/>
  <c r="K3871" i="7"/>
  <c r="K3870" i="7"/>
  <c r="K3869" i="7"/>
  <c r="K3868" i="7"/>
  <c r="K3867" i="7"/>
  <c r="K3866" i="7"/>
  <c r="K3865" i="7"/>
  <c r="K3864" i="7"/>
  <c r="K3863" i="7"/>
  <c r="K3862" i="7"/>
  <c r="K3861" i="7"/>
  <c r="K3860" i="7"/>
  <c r="K3859" i="7"/>
  <c r="K3858" i="7"/>
  <c r="K3857" i="7"/>
  <c r="K3856" i="7"/>
  <c r="K3855" i="7"/>
  <c r="K3854" i="7"/>
  <c r="K3853" i="7"/>
  <c r="K3852" i="7"/>
  <c r="K3851" i="7"/>
  <c r="K3850" i="7"/>
  <c r="K3849" i="7"/>
  <c r="K3848" i="7"/>
  <c r="K3847" i="7"/>
  <c r="K3846" i="7"/>
  <c r="K3845" i="7"/>
  <c r="K3844" i="7"/>
  <c r="K3843" i="7"/>
  <c r="K3842" i="7"/>
  <c r="K3841" i="7"/>
  <c r="K3840" i="7"/>
  <c r="K3839" i="7"/>
  <c r="K3838" i="7"/>
  <c r="K3837" i="7"/>
  <c r="K3836" i="7"/>
  <c r="K3835" i="7"/>
  <c r="K3834" i="7"/>
  <c r="K3833" i="7"/>
  <c r="K3832" i="7"/>
  <c r="K3831" i="7"/>
  <c r="K3830" i="7"/>
  <c r="K3829" i="7"/>
  <c r="K3828" i="7"/>
  <c r="K3827" i="7"/>
  <c r="K3826" i="7"/>
  <c r="K3825" i="7"/>
  <c r="K3824" i="7"/>
  <c r="K3823" i="7"/>
  <c r="K3822" i="7"/>
  <c r="K3821" i="7"/>
  <c r="K3820" i="7"/>
  <c r="K3819" i="7"/>
  <c r="K3818" i="7"/>
  <c r="K3817" i="7"/>
  <c r="K3816" i="7"/>
  <c r="K3815" i="7"/>
  <c r="K3814" i="7"/>
  <c r="K3813" i="7"/>
  <c r="K3812" i="7"/>
  <c r="K3811" i="7"/>
  <c r="K3810" i="7"/>
  <c r="K3809" i="7"/>
  <c r="K3808" i="7"/>
  <c r="K3807" i="7"/>
  <c r="K3806" i="7"/>
  <c r="K3805" i="7"/>
  <c r="K3804" i="7"/>
  <c r="K3803" i="7"/>
  <c r="K3802" i="7"/>
  <c r="K3801" i="7"/>
  <c r="K3800" i="7"/>
  <c r="K3799" i="7"/>
  <c r="K3798" i="7"/>
  <c r="K3797" i="7"/>
  <c r="K3796" i="7"/>
  <c r="K3795" i="7"/>
  <c r="K3794" i="7"/>
  <c r="K3793" i="7"/>
  <c r="K3792" i="7"/>
  <c r="K3791" i="7"/>
  <c r="K3790" i="7"/>
  <c r="K3789" i="7"/>
  <c r="K3788" i="7"/>
  <c r="K3787" i="7"/>
  <c r="K3786" i="7"/>
  <c r="K3785" i="7"/>
  <c r="K3784" i="7"/>
  <c r="K3783" i="7"/>
  <c r="K3782" i="7"/>
  <c r="K3781" i="7"/>
  <c r="K3780" i="7"/>
  <c r="K3779" i="7"/>
  <c r="K3778" i="7"/>
  <c r="K3777" i="7"/>
  <c r="K3776" i="7"/>
  <c r="K3775" i="7"/>
  <c r="K3774" i="7"/>
  <c r="K3773" i="7"/>
  <c r="K3772" i="7"/>
  <c r="K3771" i="7"/>
  <c r="K3770" i="7"/>
  <c r="K3769" i="7"/>
  <c r="K3768" i="7"/>
  <c r="K3767" i="7"/>
  <c r="K3766" i="7"/>
  <c r="K3765" i="7"/>
  <c r="K3764" i="7"/>
  <c r="K3763" i="7"/>
  <c r="K3762" i="7"/>
  <c r="K3761" i="7"/>
  <c r="K3760" i="7"/>
  <c r="K3759" i="7"/>
  <c r="K3758" i="7"/>
  <c r="K3757" i="7"/>
  <c r="K3756" i="7"/>
  <c r="K3755" i="7"/>
  <c r="K3754" i="7"/>
  <c r="K3753" i="7"/>
  <c r="K3752" i="7"/>
  <c r="K3751" i="7"/>
  <c r="K3750" i="7"/>
  <c r="K3749" i="7"/>
  <c r="K3748" i="7"/>
  <c r="K3747" i="7"/>
  <c r="K3746" i="7"/>
  <c r="K3745" i="7"/>
  <c r="K3744" i="7"/>
  <c r="K3743" i="7"/>
  <c r="K3742" i="7"/>
  <c r="K3741" i="7"/>
  <c r="K3740" i="7"/>
  <c r="K3739" i="7"/>
  <c r="K3738" i="7"/>
  <c r="K3737" i="7"/>
  <c r="K3736" i="7"/>
  <c r="K3735" i="7"/>
  <c r="K3734" i="7"/>
  <c r="K3733" i="7"/>
  <c r="K3732" i="7"/>
  <c r="K3731" i="7"/>
  <c r="K3730" i="7"/>
  <c r="K3729" i="7"/>
  <c r="K3728" i="7"/>
  <c r="K3727" i="7"/>
  <c r="K3726" i="7"/>
  <c r="K3725" i="7"/>
  <c r="K3724" i="7"/>
  <c r="K3723" i="7"/>
  <c r="K3722" i="7"/>
  <c r="K3721" i="7"/>
  <c r="K3720" i="7"/>
  <c r="K3719" i="7"/>
  <c r="K3718" i="7"/>
  <c r="K3717" i="7"/>
  <c r="K3716" i="7"/>
  <c r="K3715" i="7"/>
  <c r="K3714" i="7"/>
  <c r="K3713" i="7"/>
  <c r="K3712" i="7"/>
  <c r="K3711" i="7"/>
  <c r="K3710" i="7"/>
  <c r="K3709" i="7"/>
  <c r="K3708" i="7"/>
  <c r="K3707" i="7"/>
  <c r="K3706" i="7"/>
  <c r="K3705" i="7"/>
  <c r="K3704" i="7"/>
  <c r="K3703" i="7"/>
  <c r="K3702" i="7"/>
  <c r="K3701" i="7"/>
  <c r="K3700" i="7"/>
  <c r="K3699" i="7"/>
  <c r="K3698" i="7"/>
  <c r="K3697" i="7"/>
  <c r="K3696" i="7"/>
  <c r="K3695" i="7"/>
  <c r="K3694" i="7"/>
  <c r="K3693" i="7"/>
  <c r="K3692" i="7"/>
  <c r="K3691" i="7"/>
  <c r="K3690" i="7"/>
  <c r="K3689" i="7"/>
  <c r="K3688" i="7"/>
  <c r="K3687" i="7"/>
  <c r="K3686" i="7"/>
  <c r="K3685" i="7"/>
  <c r="K3684" i="7"/>
  <c r="K3683" i="7"/>
  <c r="K3682" i="7"/>
  <c r="K3681" i="7"/>
  <c r="K3680" i="7"/>
  <c r="K3679" i="7"/>
  <c r="K3678" i="7"/>
  <c r="K3677" i="7"/>
  <c r="K3676" i="7"/>
  <c r="K3675" i="7"/>
  <c r="K3674" i="7"/>
  <c r="K3673" i="7"/>
  <c r="K3672" i="7"/>
  <c r="K3671" i="7"/>
  <c r="K3670" i="7"/>
  <c r="K3669" i="7"/>
  <c r="K3668" i="7"/>
  <c r="K3667" i="7"/>
  <c r="K3666" i="7"/>
  <c r="K3665" i="7"/>
  <c r="K3664" i="7"/>
  <c r="K3663" i="7"/>
  <c r="K3662" i="7"/>
  <c r="K3661" i="7"/>
  <c r="K3660" i="7"/>
  <c r="K3659" i="7"/>
  <c r="K3658" i="7"/>
  <c r="K3657" i="7"/>
  <c r="K3656" i="7"/>
  <c r="K3655" i="7"/>
  <c r="K3654" i="7"/>
  <c r="K3653" i="7"/>
  <c r="K3652" i="7"/>
  <c r="K3651" i="7"/>
  <c r="K3650" i="7"/>
  <c r="K3649" i="7"/>
  <c r="K3648" i="7"/>
  <c r="K3647" i="7"/>
  <c r="K3646" i="7"/>
  <c r="K3645" i="7"/>
  <c r="K3644" i="7"/>
  <c r="K3643" i="7"/>
  <c r="K3642" i="7"/>
  <c r="K3641" i="7"/>
  <c r="K3640" i="7"/>
  <c r="K3639" i="7"/>
  <c r="K3638" i="7"/>
  <c r="K3637" i="7"/>
  <c r="K3636" i="7"/>
  <c r="K3635" i="7"/>
  <c r="K3634" i="7"/>
  <c r="K3633" i="7"/>
  <c r="K3632" i="7"/>
  <c r="K3631" i="7"/>
  <c r="K3630" i="7"/>
  <c r="K3629" i="7"/>
  <c r="K3628" i="7"/>
  <c r="K3627" i="7"/>
  <c r="K3626" i="7"/>
  <c r="K3625" i="7"/>
  <c r="K3624" i="7"/>
  <c r="K3623" i="7"/>
  <c r="K3622" i="7"/>
  <c r="K3621" i="7"/>
  <c r="K3620" i="7"/>
  <c r="K3619" i="7"/>
  <c r="K3618" i="7"/>
  <c r="K3617" i="7"/>
  <c r="K3616" i="7"/>
  <c r="K3615" i="7"/>
  <c r="K3614" i="7"/>
  <c r="K3613" i="7"/>
  <c r="K3612" i="7"/>
  <c r="K3611" i="7"/>
  <c r="K3610" i="7"/>
  <c r="K3609" i="7"/>
  <c r="K3608" i="7"/>
  <c r="K3607" i="7"/>
  <c r="K3606" i="7"/>
  <c r="K3605" i="7"/>
  <c r="K3604" i="7"/>
  <c r="K3603" i="7"/>
  <c r="K3602" i="7"/>
  <c r="K3601" i="7"/>
  <c r="K3600" i="7"/>
  <c r="K3599" i="7"/>
  <c r="K3598" i="7"/>
  <c r="K3597" i="7"/>
  <c r="K3596" i="7"/>
  <c r="K3595" i="7"/>
  <c r="K3594" i="7"/>
  <c r="K3593" i="7"/>
  <c r="K3592" i="7"/>
  <c r="K3591" i="7"/>
  <c r="K3590" i="7"/>
  <c r="K3589" i="7"/>
  <c r="K3588" i="7"/>
  <c r="K3587" i="7"/>
  <c r="K3586" i="7"/>
  <c r="K3585" i="7"/>
  <c r="K3584" i="7"/>
  <c r="K3583" i="7"/>
  <c r="K3582" i="7"/>
  <c r="K3581" i="7"/>
  <c r="K3580" i="7"/>
  <c r="K3579" i="7"/>
  <c r="K3578" i="7"/>
  <c r="K3577" i="7"/>
  <c r="K3576" i="7"/>
  <c r="K3575" i="7"/>
  <c r="K3574" i="7"/>
  <c r="K3573" i="7"/>
  <c r="K3572" i="7"/>
  <c r="K3571" i="7"/>
  <c r="K3570" i="7"/>
  <c r="K3569" i="7"/>
  <c r="K3568" i="7"/>
  <c r="K3567" i="7"/>
  <c r="K3566" i="7"/>
  <c r="K3565" i="7"/>
  <c r="K3564" i="7"/>
  <c r="K3563" i="7"/>
  <c r="K3562" i="7"/>
  <c r="K3561" i="7"/>
  <c r="K3560" i="7"/>
  <c r="K3559" i="7"/>
  <c r="K3558" i="7"/>
  <c r="K3557" i="7"/>
  <c r="K3556" i="7"/>
  <c r="K3555" i="7"/>
  <c r="K3554" i="7"/>
  <c r="K3553" i="7"/>
  <c r="K3552" i="7"/>
  <c r="K3551" i="7"/>
  <c r="K3550" i="7"/>
  <c r="K3549" i="7"/>
  <c r="K3548" i="7"/>
  <c r="K3547" i="7"/>
  <c r="K3546" i="7"/>
  <c r="K3545" i="7"/>
  <c r="K3544" i="7"/>
  <c r="K3543" i="7"/>
  <c r="K3542" i="7"/>
  <c r="K3541" i="7"/>
  <c r="K3540" i="7"/>
  <c r="K3539" i="7"/>
  <c r="K3538" i="7"/>
  <c r="K3537" i="7"/>
  <c r="K3536" i="7"/>
  <c r="K3535" i="7"/>
  <c r="K3534" i="7"/>
  <c r="K3533" i="7"/>
  <c r="K3532" i="7"/>
  <c r="K3531" i="7"/>
  <c r="K3530" i="7"/>
  <c r="K3529" i="7"/>
  <c r="K3528" i="7"/>
  <c r="K3527" i="7"/>
  <c r="K3526" i="7"/>
  <c r="K3525" i="7"/>
  <c r="K3524" i="7"/>
  <c r="K3523" i="7"/>
  <c r="K3522" i="7"/>
  <c r="K3521" i="7"/>
  <c r="K3520" i="7"/>
  <c r="K3519" i="7"/>
  <c r="K3518" i="7"/>
  <c r="K3517" i="7"/>
  <c r="K3516" i="7"/>
  <c r="K3515" i="7"/>
  <c r="K3514" i="7"/>
  <c r="K3513" i="7"/>
  <c r="K3512" i="7"/>
  <c r="K3511" i="7"/>
  <c r="K3510" i="7"/>
  <c r="K3509" i="7"/>
  <c r="K3508" i="7"/>
  <c r="K3507" i="7"/>
  <c r="K3506" i="7"/>
  <c r="K3505" i="7"/>
  <c r="K3504" i="7"/>
  <c r="K3503" i="7"/>
  <c r="K3502" i="7"/>
  <c r="K3501" i="7"/>
  <c r="K3500" i="7"/>
  <c r="K3499" i="7"/>
  <c r="K3498" i="7"/>
  <c r="K3497" i="7"/>
  <c r="K3496" i="7"/>
  <c r="K3495" i="7"/>
  <c r="K3494" i="7"/>
  <c r="K3493" i="7"/>
  <c r="K3492" i="7"/>
  <c r="K3491" i="7"/>
  <c r="K3490" i="7"/>
  <c r="K3489" i="7"/>
  <c r="K3488" i="7"/>
  <c r="K3487" i="7"/>
  <c r="K3486" i="7"/>
  <c r="K3485" i="7"/>
  <c r="K3484" i="7"/>
  <c r="K3483" i="7"/>
  <c r="K3482" i="7"/>
  <c r="K3481" i="7"/>
  <c r="K3480" i="7"/>
  <c r="K3479" i="7"/>
  <c r="K3478" i="7"/>
  <c r="K3477" i="7"/>
  <c r="K3476" i="7"/>
  <c r="K3475" i="7"/>
  <c r="K3474" i="7"/>
  <c r="K3473" i="7"/>
  <c r="K3472" i="7"/>
  <c r="K3471" i="7"/>
  <c r="K3470" i="7"/>
  <c r="K3469" i="7"/>
  <c r="K3468" i="7"/>
  <c r="K3467" i="7"/>
  <c r="K3466" i="7"/>
  <c r="K3465" i="7"/>
  <c r="K3464" i="7"/>
  <c r="K3463" i="7"/>
  <c r="K3462" i="7"/>
  <c r="K3461" i="7"/>
  <c r="K3460" i="7"/>
  <c r="K3459" i="7"/>
  <c r="K3458" i="7"/>
  <c r="K3457" i="7"/>
  <c r="K3456" i="7"/>
  <c r="K3455" i="7"/>
  <c r="K3454" i="7"/>
  <c r="K3453" i="7"/>
  <c r="K3452" i="7"/>
  <c r="K3451" i="7"/>
  <c r="K3450" i="7"/>
  <c r="K3449" i="7"/>
  <c r="K3448" i="7"/>
  <c r="K3447" i="7"/>
  <c r="K3446" i="7"/>
  <c r="K3445" i="7"/>
  <c r="K3444" i="7"/>
  <c r="K3443" i="7"/>
  <c r="K3442" i="7"/>
  <c r="K3441" i="7"/>
  <c r="K3440" i="7"/>
  <c r="K3439" i="7"/>
  <c r="K3438" i="7"/>
  <c r="K3437" i="7"/>
  <c r="K3436" i="7"/>
  <c r="K3435" i="7"/>
  <c r="K3434" i="7"/>
  <c r="K3433" i="7"/>
  <c r="K3432" i="7"/>
  <c r="K3431" i="7"/>
  <c r="K3430" i="7"/>
  <c r="K3429" i="7"/>
  <c r="K3428" i="7"/>
  <c r="K3427" i="7"/>
  <c r="K3426" i="7"/>
  <c r="K3425" i="7"/>
  <c r="K3424" i="7"/>
  <c r="K3423" i="7"/>
  <c r="K3422" i="7"/>
  <c r="K3421" i="7"/>
  <c r="K3420" i="7"/>
  <c r="K3419" i="7"/>
  <c r="K3418" i="7"/>
  <c r="K3417" i="7"/>
  <c r="K3416" i="7"/>
  <c r="K3415" i="7"/>
  <c r="K3414" i="7"/>
  <c r="K3413" i="7"/>
  <c r="K3412" i="7"/>
  <c r="K3411" i="7"/>
  <c r="K3410" i="7"/>
  <c r="K3409" i="7"/>
  <c r="K3408" i="7"/>
  <c r="K3407" i="7"/>
  <c r="K3406" i="7"/>
  <c r="K3405" i="7"/>
  <c r="K3404" i="7"/>
  <c r="K3403" i="7"/>
  <c r="K3402" i="7"/>
  <c r="K3401" i="7"/>
  <c r="K3400" i="7"/>
  <c r="K3399" i="7"/>
  <c r="K3398" i="7"/>
  <c r="K3397" i="7"/>
  <c r="K3396" i="7"/>
  <c r="K3395" i="7"/>
  <c r="K3394" i="7"/>
  <c r="K3393" i="7"/>
  <c r="K3392" i="7"/>
  <c r="K3391" i="7"/>
  <c r="K3390" i="7"/>
  <c r="K3389" i="7"/>
  <c r="K3388" i="7"/>
  <c r="K3387" i="7"/>
  <c r="K3386" i="7"/>
  <c r="K3385" i="7"/>
  <c r="K3384" i="7"/>
  <c r="K3383" i="7"/>
  <c r="K3382" i="7"/>
  <c r="K3381" i="7"/>
  <c r="K3380" i="7"/>
  <c r="K3379" i="7"/>
  <c r="K3378" i="7"/>
  <c r="K3377" i="7"/>
  <c r="K3376" i="7"/>
  <c r="K3375" i="7"/>
  <c r="K3374" i="7"/>
  <c r="K3373" i="7"/>
  <c r="K3372" i="7"/>
  <c r="K3371" i="7"/>
  <c r="K3370" i="7"/>
  <c r="K3369" i="7"/>
  <c r="K3368" i="7"/>
  <c r="K3367" i="7"/>
  <c r="K3366" i="7"/>
  <c r="K3365" i="7"/>
  <c r="K3364" i="7"/>
  <c r="K3363" i="7"/>
  <c r="K3362" i="7"/>
  <c r="K3361" i="7"/>
  <c r="K3360" i="7"/>
  <c r="K3359" i="7"/>
  <c r="K3358" i="7"/>
  <c r="K3357" i="7"/>
  <c r="K3356" i="7"/>
  <c r="K3355" i="7"/>
  <c r="K3354" i="7"/>
  <c r="K3353" i="7"/>
  <c r="K3352" i="7"/>
  <c r="K3351" i="7"/>
  <c r="K3350" i="7"/>
  <c r="K3349" i="7"/>
  <c r="K3348" i="7"/>
  <c r="K3347" i="7"/>
  <c r="K3346" i="7"/>
  <c r="K3345" i="7"/>
  <c r="K3344" i="7"/>
  <c r="K3343" i="7"/>
  <c r="K3342" i="7"/>
  <c r="K3341" i="7"/>
  <c r="K3340" i="7"/>
  <c r="K3339" i="7"/>
  <c r="K3338" i="7"/>
  <c r="K3337" i="7"/>
  <c r="K3336" i="7"/>
  <c r="K3335" i="7"/>
  <c r="K3334" i="7"/>
  <c r="K3333" i="7"/>
  <c r="K3332" i="7"/>
  <c r="K3331" i="7"/>
  <c r="K3330" i="7"/>
  <c r="K3329" i="7"/>
  <c r="K3328" i="7"/>
  <c r="K3327" i="7"/>
  <c r="K3326" i="7"/>
  <c r="K3325" i="7"/>
  <c r="K3324" i="7"/>
  <c r="K3323" i="7"/>
  <c r="K3322" i="7"/>
  <c r="K3321" i="7"/>
  <c r="K3320" i="7"/>
  <c r="K3319" i="7"/>
  <c r="K3318" i="7"/>
  <c r="K3317" i="7"/>
  <c r="K3316" i="7"/>
  <c r="K3315" i="7"/>
  <c r="K3314" i="7"/>
  <c r="K3313" i="7"/>
  <c r="K3312" i="7"/>
  <c r="K3311" i="7"/>
  <c r="K3310" i="7"/>
  <c r="K3309" i="7"/>
  <c r="K3308" i="7"/>
  <c r="K3307" i="7"/>
  <c r="K3306" i="7"/>
  <c r="K3305" i="7"/>
  <c r="K3304" i="7"/>
  <c r="K3303" i="7"/>
  <c r="K3302" i="7"/>
  <c r="K3301" i="7"/>
  <c r="K3300" i="7"/>
  <c r="K3299" i="7"/>
  <c r="K3298" i="7"/>
  <c r="K3297" i="7"/>
  <c r="K3296" i="7"/>
  <c r="K3295" i="7"/>
  <c r="K3294" i="7"/>
  <c r="K3293" i="7"/>
  <c r="K3292" i="7"/>
  <c r="K3291" i="7"/>
  <c r="K3290" i="7"/>
  <c r="K3289" i="7"/>
  <c r="K3288" i="7"/>
  <c r="K3287" i="7"/>
  <c r="K3286" i="7"/>
  <c r="K3285" i="7"/>
  <c r="K3284" i="7"/>
  <c r="K3283" i="7"/>
  <c r="K3282" i="7"/>
  <c r="K3281" i="7"/>
  <c r="K3280" i="7"/>
  <c r="K3279" i="7"/>
  <c r="K3278" i="7"/>
  <c r="K3277" i="7"/>
  <c r="K3276" i="7"/>
  <c r="K3275" i="7"/>
  <c r="K3274" i="7"/>
  <c r="K3273" i="7"/>
  <c r="K3272" i="7"/>
  <c r="K3271" i="7"/>
  <c r="K3270" i="7"/>
  <c r="K3269" i="7"/>
  <c r="K3268" i="7"/>
  <c r="K3267" i="7"/>
  <c r="K3266" i="7"/>
  <c r="K3265" i="7"/>
  <c r="K3264" i="7"/>
  <c r="K3263" i="7"/>
  <c r="K3262" i="7"/>
  <c r="K3261" i="7"/>
  <c r="K3260" i="7"/>
  <c r="K3259" i="7"/>
  <c r="K3258" i="7"/>
  <c r="K3257" i="7"/>
  <c r="K3256" i="7"/>
  <c r="K3255" i="7"/>
  <c r="K3254" i="7"/>
  <c r="K3253" i="7"/>
  <c r="K3252" i="7"/>
  <c r="K3251" i="7"/>
  <c r="K3250" i="7"/>
  <c r="K3249" i="7"/>
  <c r="K3248" i="7"/>
  <c r="K3247" i="7"/>
  <c r="K3246" i="7"/>
  <c r="K3245" i="7"/>
  <c r="K3244" i="7"/>
  <c r="K3243" i="7"/>
  <c r="K3242" i="7"/>
  <c r="K3241" i="7"/>
  <c r="K3240" i="7"/>
  <c r="K3239" i="7"/>
  <c r="K3238" i="7"/>
  <c r="K3237" i="7"/>
  <c r="K3236" i="7"/>
  <c r="K3235" i="7"/>
  <c r="K3234" i="7"/>
  <c r="K3233" i="7"/>
  <c r="K3232" i="7"/>
  <c r="K3231" i="7"/>
  <c r="K3230" i="7"/>
  <c r="K3229" i="7"/>
  <c r="K3228" i="7"/>
  <c r="K3227" i="7"/>
  <c r="K3226" i="7"/>
  <c r="K3225" i="7"/>
  <c r="K3224" i="7"/>
  <c r="K3223" i="7"/>
  <c r="K3222" i="7"/>
  <c r="K3221" i="7"/>
  <c r="K3220" i="7"/>
  <c r="K3219" i="7"/>
  <c r="K3218" i="7"/>
  <c r="K3217" i="7"/>
  <c r="K3216" i="7"/>
  <c r="K3215" i="7"/>
  <c r="K3214" i="7"/>
  <c r="K3213" i="7"/>
  <c r="K3212" i="7"/>
  <c r="K3211" i="7"/>
  <c r="K3210" i="7"/>
  <c r="K3209" i="7"/>
  <c r="K3208" i="7"/>
  <c r="K3207" i="7"/>
  <c r="K3206" i="7"/>
  <c r="K3205" i="7"/>
  <c r="K3204" i="7"/>
  <c r="K3203" i="7"/>
  <c r="K3202" i="7"/>
  <c r="K3201" i="7"/>
  <c r="K3200" i="7"/>
  <c r="K3199" i="7"/>
  <c r="K3198" i="7"/>
  <c r="K3197" i="7"/>
  <c r="K3196" i="7"/>
  <c r="K3195" i="7"/>
  <c r="K3194" i="7"/>
  <c r="K3193" i="7"/>
  <c r="K3192" i="7"/>
  <c r="K3191" i="7"/>
  <c r="K3190" i="7"/>
  <c r="K3189" i="7"/>
  <c r="K3188" i="7"/>
  <c r="K3187" i="7"/>
  <c r="K3186" i="7"/>
  <c r="K3185" i="7"/>
  <c r="K3184" i="7"/>
  <c r="K3183" i="7"/>
  <c r="K3182" i="7"/>
  <c r="K3181" i="7"/>
  <c r="K3180" i="7"/>
  <c r="K3179" i="7"/>
  <c r="K3178" i="7"/>
  <c r="K3177" i="7"/>
  <c r="K3176" i="7"/>
  <c r="K3175" i="7"/>
  <c r="K3174" i="7"/>
  <c r="K3173" i="7"/>
  <c r="K3172" i="7"/>
  <c r="K3171" i="7"/>
  <c r="K3170" i="7"/>
  <c r="K3169" i="7"/>
  <c r="K3168" i="7"/>
  <c r="K3167" i="7"/>
  <c r="K3166" i="7"/>
  <c r="K3165" i="7"/>
  <c r="K3164" i="7"/>
  <c r="K3163" i="7"/>
  <c r="K3162" i="7"/>
  <c r="K3161" i="7"/>
  <c r="K3160" i="7"/>
  <c r="K3159" i="7"/>
  <c r="K3158" i="7"/>
  <c r="K3157" i="7"/>
  <c r="K3156" i="7"/>
  <c r="K3155" i="7"/>
  <c r="K3154" i="7"/>
  <c r="K3153" i="7"/>
  <c r="K3152" i="7"/>
  <c r="K3151" i="7"/>
  <c r="K3150" i="7"/>
  <c r="K3149" i="7"/>
  <c r="K3148" i="7"/>
  <c r="K3147" i="7"/>
  <c r="K3146" i="7"/>
  <c r="K3145" i="7"/>
  <c r="K3144" i="7"/>
  <c r="K3143" i="7"/>
  <c r="K3142" i="7"/>
  <c r="K3141" i="7"/>
  <c r="K3140" i="7"/>
  <c r="K3139" i="7"/>
  <c r="K3138" i="7"/>
  <c r="K3137" i="7"/>
  <c r="K3136" i="7"/>
  <c r="K3135" i="7"/>
  <c r="K3134" i="7"/>
  <c r="K3133" i="7"/>
  <c r="K3132" i="7"/>
  <c r="K3131" i="7"/>
  <c r="K3130" i="7"/>
  <c r="K3129" i="7"/>
  <c r="K3128" i="7"/>
  <c r="K3127" i="7"/>
  <c r="K3126" i="7"/>
  <c r="K3125" i="7"/>
  <c r="K3124" i="7"/>
  <c r="K3123" i="7"/>
  <c r="K3122" i="7"/>
  <c r="K3121" i="7"/>
  <c r="K3120" i="7"/>
  <c r="K3119" i="7"/>
  <c r="K3118" i="7"/>
  <c r="K3117" i="7"/>
  <c r="K3116" i="7"/>
  <c r="K3115" i="7"/>
  <c r="K3114" i="7"/>
  <c r="K3113" i="7"/>
  <c r="K3112" i="7"/>
  <c r="K3111" i="7"/>
  <c r="K3110" i="7"/>
  <c r="K3109" i="7"/>
  <c r="K3108" i="7"/>
  <c r="K3107" i="7"/>
  <c r="K3106" i="7"/>
  <c r="K3105" i="7"/>
  <c r="K3104" i="7"/>
  <c r="K3103" i="7"/>
  <c r="K3102" i="7"/>
  <c r="K3101" i="7"/>
  <c r="K3100" i="7"/>
  <c r="K3099" i="7"/>
  <c r="K3098" i="7"/>
  <c r="K3097" i="7"/>
  <c r="K3096" i="7"/>
  <c r="K3095" i="7"/>
  <c r="K3094" i="7"/>
  <c r="K3093" i="7"/>
  <c r="K3092" i="7"/>
  <c r="K3091" i="7"/>
  <c r="K3090" i="7"/>
  <c r="K3089" i="7"/>
  <c r="K3088" i="7"/>
  <c r="K3087" i="7"/>
  <c r="K3086" i="7"/>
  <c r="K3085" i="7"/>
  <c r="K3084" i="7"/>
  <c r="K3083" i="7"/>
  <c r="K3082" i="7"/>
  <c r="K3081" i="7"/>
  <c r="K3080" i="7"/>
  <c r="K3079" i="7"/>
  <c r="K3078" i="7"/>
  <c r="K3077" i="7"/>
  <c r="K3076" i="7"/>
  <c r="K3075" i="7"/>
  <c r="K3074" i="7"/>
  <c r="K3073" i="7"/>
  <c r="K3072" i="7"/>
  <c r="K3071" i="7"/>
  <c r="K3070" i="7"/>
  <c r="K3069" i="7"/>
  <c r="K3068" i="7"/>
  <c r="K3067" i="7"/>
  <c r="K3066" i="7"/>
  <c r="K3065" i="7"/>
  <c r="K3064" i="7"/>
  <c r="K3063" i="7"/>
  <c r="K3062" i="7"/>
  <c r="K3061" i="7"/>
  <c r="K3060" i="7"/>
  <c r="K3059" i="7"/>
  <c r="K3058" i="7"/>
  <c r="K3057" i="7"/>
  <c r="K3056" i="7"/>
  <c r="K3055" i="7"/>
  <c r="K3054" i="7"/>
  <c r="K3053" i="7"/>
  <c r="K3052" i="7"/>
  <c r="K3051" i="7"/>
  <c r="K3050" i="7"/>
  <c r="K3049" i="7"/>
  <c r="K3048" i="7"/>
  <c r="K3047" i="7"/>
  <c r="K3046" i="7"/>
  <c r="K3045" i="7"/>
  <c r="K3044" i="7"/>
  <c r="K3043" i="7"/>
  <c r="K3042" i="7"/>
  <c r="K3041" i="7"/>
  <c r="K3040" i="7"/>
  <c r="K3039" i="7"/>
  <c r="K3038" i="7"/>
  <c r="K3037" i="7"/>
  <c r="K3036" i="7"/>
  <c r="K3035" i="7"/>
  <c r="K3034" i="7"/>
  <c r="K3033" i="7"/>
  <c r="K3032" i="7"/>
  <c r="K3031" i="7"/>
  <c r="K3030" i="7"/>
  <c r="K3029" i="7"/>
  <c r="K3028" i="7"/>
  <c r="K3027" i="7"/>
  <c r="K3026" i="7"/>
  <c r="K3025" i="7"/>
  <c r="K3024" i="7"/>
  <c r="K3023" i="7"/>
  <c r="K3022" i="7"/>
  <c r="K3021" i="7"/>
  <c r="K3020" i="7"/>
  <c r="K3019" i="7"/>
  <c r="K3018" i="7"/>
  <c r="K3017" i="7"/>
  <c r="K3016" i="7"/>
  <c r="K3015" i="7"/>
  <c r="K3014" i="7"/>
  <c r="K3013" i="7"/>
  <c r="K3012" i="7"/>
  <c r="K3011" i="7"/>
  <c r="K3010" i="7"/>
  <c r="K3009" i="7"/>
  <c r="K3008" i="7"/>
  <c r="K3007" i="7"/>
  <c r="K3006" i="7"/>
  <c r="K3005" i="7"/>
  <c r="K3004" i="7"/>
  <c r="K3003" i="7"/>
  <c r="K3002" i="7"/>
  <c r="K3001" i="7"/>
  <c r="K3000" i="7"/>
  <c r="K2999" i="7"/>
  <c r="K2998" i="7"/>
  <c r="K2997" i="7"/>
  <c r="K2996" i="7"/>
  <c r="K2995" i="7"/>
  <c r="K2994" i="7"/>
  <c r="K2993" i="7"/>
  <c r="K2992" i="7"/>
  <c r="K2991" i="7"/>
  <c r="K2990" i="7"/>
  <c r="K2989" i="7"/>
  <c r="K2988" i="7"/>
  <c r="K2987" i="7"/>
  <c r="K2986" i="7"/>
  <c r="K2985" i="7"/>
  <c r="K2984" i="7"/>
  <c r="K2983" i="7"/>
  <c r="K2982" i="7"/>
  <c r="K2981" i="7"/>
  <c r="K2980" i="7"/>
  <c r="K2979" i="7"/>
  <c r="K2978" i="7"/>
  <c r="K2977" i="7"/>
  <c r="K2976" i="7"/>
  <c r="K2975" i="7"/>
  <c r="K2974" i="7"/>
  <c r="K2973" i="7"/>
  <c r="K2972" i="7"/>
  <c r="K2971" i="7"/>
  <c r="K2970" i="7"/>
  <c r="K2969" i="7"/>
  <c r="K2968" i="7"/>
  <c r="K2967" i="7"/>
  <c r="K2966" i="7"/>
  <c r="K2965" i="7"/>
  <c r="K2964" i="7"/>
  <c r="K2963" i="7"/>
  <c r="K2962" i="7"/>
  <c r="K2961" i="7"/>
  <c r="K2960" i="7"/>
  <c r="K2959" i="7"/>
  <c r="K2958" i="7"/>
  <c r="K2957" i="7"/>
  <c r="K2956" i="7"/>
  <c r="K2955" i="7"/>
  <c r="K2954" i="7"/>
  <c r="K2953" i="7"/>
  <c r="K2952" i="7"/>
  <c r="K2951" i="7"/>
  <c r="K2950" i="7"/>
  <c r="K2949" i="7"/>
  <c r="K2948" i="7"/>
  <c r="K2947" i="7"/>
  <c r="K2946" i="7"/>
  <c r="K2945" i="7"/>
  <c r="K2944" i="7"/>
  <c r="K2943" i="7"/>
  <c r="K2942" i="7"/>
  <c r="K2941" i="7"/>
  <c r="K2940" i="7"/>
  <c r="K2939" i="7"/>
  <c r="K2938" i="7"/>
  <c r="K2937" i="7"/>
  <c r="K2936" i="7"/>
  <c r="K2935" i="7"/>
  <c r="K2934" i="7"/>
  <c r="K2933" i="7"/>
  <c r="K2932" i="7"/>
  <c r="K2931" i="7"/>
  <c r="K2930" i="7"/>
  <c r="K2929" i="7"/>
  <c r="K2928" i="7"/>
  <c r="K2927" i="7"/>
  <c r="K2926" i="7"/>
  <c r="K2925" i="7"/>
  <c r="K2924" i="7"/>
  <c r="K2923" i="7"/>
  <c r="K2922" i="7"/>
  <c r="K2921" i="7"/>
  <c r="K2920" i="7"/>
  <c r="K2919" i="7"/>
  <c r="K2918" i="7"/>
  <c r="K2917" i="7"/>
  <c r="K2916" i="7"/>
  <c r="K2915" i="7"/>
  <c r="K2914" i="7"/>
  <c r="K2913" i="7"/>
  <c r="K2912" i="7"/>
  <c r="K2911" i="7"/>
  <c r="K2910" i="7"/>
  <c r="K2909" i="7"/>
  <c r="K2908" i="7"/>
  <c r="K2907" i="7"/>
  <c r="K2906" i="7"/>
  <c r="K2905" i="7"/>
  <c r="K2904" i="7"/>
  <c r="K2903" i="7"/>
  <c r="K2902" i="7"/>
  <c r="K2901" i="7"/>
  <c r="K2900" i="7"/>
  <c r="K2899" i="7"/>
  <c r="K2898" i="7"/>
  <c r="K2897" i="7"/>
  <c r="K2896" i="7"/>
  <c r="K2895" i="7"/>
  <c r="K2894" i="7"/>
  <c r="K2893" i="7"/>
  <c r="K2892" i="7"/>
  <c r="K2891" i="7"/>
  <c r="K2890" i="7"/>
  <c r="K2889" i="7"/>
  <c r="K2888" i="7"/>
  <c r="K2887" i="7"/>
  <c r="K2886" i="7"/>
  <c r="K2885" i="7"/>
  <c r="K2884" i="7"/>
  <c r="K2883" i="7"/>
  <c r="K2882" i="7"/>
  <c r="K2881" i="7"/>
  <c r="K2880" i="7"/>
  <c r="K2879" i="7"/>
  <c r="K2878" i="7"/>
  <c r="K2877" i="7"/>
  <c r="K2876" i="7"/>
  <c r="K2875" i="7"/>
  <c r="K2874" i="7"/>
  <c r="K2873" i="7"/>
  <c r="K2872" i="7"/>
  <c r="K2871" i="7"/>
  <c r="K2870" i="7"/>
  <c r="K2869" i="7"/>
  <c r="K2868" i="7"/>
  <c r="K2867" i="7"/>
  <c r="K2866" i="7"/>
  <c r="K2865" i="7"/>
  <c r="K2864" i="7"/>
  <c r="K2863" i="7"/>
  <c r="K2862" i="7"/>
  <c r="K2861" i="7"/>
  <c r="K2860" i="7"/>
  <c r="K2859" i="7"/>
  <c r="K2858" i="7"/>
  <c r="K2857" i="7"/>
  <c r="K2856" i="7"/>
  <c r="K2855" i="7"/>
  <c r="K2854" i="7"/>
  <c r="K2853" i="7"/>
  <c r="K2852" i="7"/>
  <c r="K2851" i="7"/>
  <c r="K2850" i="7"/>
  <c r="K2849" i="7"/>
  <c r="K2848" i="7"/>
  <c r="K2847" i="7"/>
  <c r="K2846" i="7"/>
  <c r="K2845" i="7"/>
  <c r="K2844" i="7"/>
  <c r="K2843" i="7"/>
  <c r="K2842" i="7"/>
  <c r="K2841" i="7"/>
  <c r="K2840" i="7"/>
  <c r="K2839" i="7"/>
  <c r="K2838" i="7"/>
  <c r="K2837" i="7"/>
  <c r="K2836" i="7"/>
  <c r="K2835" i="7"/>
  <c r="K2834" i="7"/>
  <c r="K2833" i="7"/>
  <c r="K2832" i="7"/>
  <c r="K2831" i="7"/>
  <c r="K2830" i="7"/>
  <c r="K2829" i="7"/>
  <c r="K2828" i="7"/>
  <c r="K2827" i="7"/>
  <c r="K2826" i="7"/>
  <c r="K2825" i="7"/>
  <c r="K2824" i="7"/>
  <c r="K2823" i="7"/>
  <c r="K2822" i="7"/>
  <c r="K2821" i="7"/>
  <c r="K2820" i="7"/>
  <c r="K2819" i="7"/>
  <c r="K2818" i="7"/>
  <c r="K2817" i="7"/>
  <c r="K2816" i="7"/>
  <c r="K2815" i="7"/>
  <c r="K2814" i="7"/>
  <c r="K2813" i="7"/>
  <c r="K2812" i="7"/>
  <c r="K2811" i="7"/>
  <c r="K2810" i="7"/>
  <c r="K2809" i="7"/>
  <c r="K2808" i="7"/>
  <c r="K2807" i="7"/>
  <c r="K2806" i="7"/>
  <c r="K2805" i="7"/>
  <c r="K2804" i="7"/>
  <c r="K2803" i="7"/>
  <c r="K2802" i="7"/>
  <c r="K2801" i="7"/>
  <c r="K2800" i="7"/>
  <c r="K2799" i="7"/>
  <c r="K2798" i="7"/>
  <c r="K2797" i="7"/>
  <c r="K2796" i="7"/>
  <c r="K2795" i="7"/>
  <c r="K2794" i="7"/>
  <c r="K2793" i="7"/>
  <c r="K2792" i="7"/>
  <c r="K2791" i="7"/>
  <c r="K2790" i="7"/>
  <c r="K2789" i="7"/>
  <c r="K2788" i="7"/>
  <c r="K2787" i="7"/>
  <c r="K2786" i="7"/>
  <c r="K2785" i="7"/>
  <c r="K2784" i="7"/>
  <c r="K2783" i="7"/>
  <c r="K2782" i="7"/>
  <c r="K2781" i="7"/>
  <c r="K2780" i="7"/>
  <c r="K2779" i="7"/>
  <c r="K2778" i="7"/>
  <c r="K2777" i="7"/>
  <c r="K2776" i="7"/>
  <c r="K2775" i="7"/>
  <c r="K2774" i="7"/>
  <c r="K2773" i="7"/>
  <c r="K2772" i="7"/>
  <c r="K2771" i="7"/>
  <c r="K2770" i="7"/>
  <c r="K2769" i="7"/>
  <c r="K2768" i="7"/>
  <c r="K2767" i="7"/>
  <c r="K2766" i="7"/>
  <c r="K2765" i="7"/>
  <c r="K2764" i="7"/>
  <c r="K2763" i="7"/>
  <c r="K2762" i="7"/>
  <c r="K2761" i="7"/>
  <c r="K2760" i="7"/>
  <c r="K2759" i="7"/>
  <c r="K2758" i="7"/>
  <c r="K2757" i="7"/>
  <c r="K2756" i="7"/>
  <c r="K2755" i="7"/>
  <c r="K2754" i="7"/>
  <c r="K2753" i="7"/>
  <c r="K2752" i="7"/>
  <c r="K2751" i="7"/>
  <c r="K2750" i="7"/>
  <c r="K2749" i="7"/>
  <c r="K2748" i="7"/>
  <c r="K2747" i="7"/>
  <c r="K2746" i="7"/>
  <c r="K2745" i="7"/>
  <c r="K2744" i="7"/>
  <c r="K2743" i="7"/>
  <c r="K2742" i="7"/>
  <c r="K2741" i="7"/>
  <c r="K2740" i="7"/>
  <c r="K2739" i="7"/>
  <c r="K2738" i="7"/>
  <c r="K2737" i="7"/>
  <c r="K2736" i="7"/>
  <c r="K2735" i="7"/>
  <c r="K2734" i="7"/>
  <c r="K2733" i="7"/>
  <c r="K2732" i="7"/>
  <c r="K2731" i="7"/>
  <c r="K2730" i="7"/>
  <c r="K2729" i="7"/>
  <c r="K2728" i="7"/>
  <c r="K2727" i="7"/>
  <c r="K2726" i="7"/>
  <c r="K2725" i="7"/>
  <c r="K2724" i="7"/>
  <c r="K2723" i="7"/>
  <c r="K2722" i="7"/>
  <c r="K2721" i="7"/>
  <c r="K2720" i="7"/>
  <c r="K2719" i="7"/>
  <c r="K2718" i="7"/>
  <c r="K2717" i="7"/>
  <c r="K2716" i="7"/>
  <c r="K2715" i="7"/>
  <c r="K2714" i="7"/>
  <c r="K2713" i="7"/>
  <c r="K2712" i="7"/>
  <c r="K2711" i="7"/>
  <c r="K2710" i="7"/>
  <c r="K2709" i="7"/>
  <c r="K2708" i="7"/>
  <c r="K2707" i="7"/>
  <c r="K2706" i="7"/>
  <c r="K2705" i="7"/>
  <c r="K2704" i="7"/>
  <c r="K2703" i="7"/>
  <c r="K2702" i="7"/>
  <c r="K2701" i="7"/>
  <c r="K2700" i="7"/>
  <c r="K2699" i="7"/>
  <c r="K2698" i="7"/>
  <c r="K2697" i="7"/>
  <c r="K2696" i="7"/>
  <c r="K2695" i="7"/>
  <c r="K2694" i="7"/>
  <c r="K2693" i="7"/>
  <c r="K2692" i="7"/>
  <c r="K2691" i="7"/>
  <c r="K2690" i="7"/>
  <c r="K2689" i="7"/>
  <c r="K2688" i="7"/>
  <c r="K2687" i="7"/>
  <c r="K2686" i="7"/>
  <c r="K2685" i="7"/>
  <c r="K2684" i="7"/>
  <c r="K2683" i="7"/>
  <c r="K2682" i="7"/>
  <c r="K2681" i="7"/>
  <c r="K2680" i="7"/>
  <c r="K2679" i="7"/>
  <c r="K2678" i="7"/>
  <c r="K2677" i="7"/>
  <c r="K2676" i="7"/>
  <c r="K2675" i="7"/>
  <c r="K2674" i="7"/>
  <c r="K2673" i="7"/>
  <c r="K2672" i="7"/>
  <c r="K2671" i="7"/>
  <c r="K2670" i="7"/>
  <c r="K2669" i="7"/>
  <c r="K2668" i="7"/>
  <c r="K2667" i="7"/>
  <c r="K2666" i="7"/>
  <c r="K2665" i="7"/>
  <c r="K2664" i="7"/>
  <c r="K2663" i="7"/>
  <c r="K2662" i="7"/>
  <c r="K2661" i="7"/>
  <c r="K2660" i="7"/>
  <c r="K2659" i="7"/>
  <c r="K2658" i="7"/>
  <c r="K2657" i="7"/>
  <c r="K2656" i="7"/>
  <c r="K2655" i="7"/>
  <c r="K2654" i="7"/>
  <c r="K2653" i="7"/>
  <c r="K2652" i="7"/>
  <c r="K2651" i="7"/>
  <c r="K2650" i="7"/>
  <c r="K2649" i="7"/>
  <c r="K2648" i="7"/>
  <c r="K2647" i="7"/>
  <c r="K2646" i="7"/>
  <c r="K2645" i="7"/>
  <c r="K2644" i="7"/>
  <c r="K2643" i="7"/>
  <c r="K2642" i="7"/>
  <c r="K2641" i="7"/>
  <c r="K2640" i="7"/>
  <c r="K2639" i="7"/>
  <c r="K2638" i="7"/>
  <c r="K2637" i="7"/>
  <c r="K2636" i="7"/>
  <c r="K2635" i="7"/>
  <c r="K2634" i="7"/>
  <c r="K2633" i="7"/>
  <c r="K2632" i="7"/>
  <c r="K2631" i="7"/>
  <c r="K2630" i="7"/>
  <c r="K2629" i="7"/>
  <c r="K2628" i="7"/>
  <c r="K2627" i="7"/>
  <c r="K2626" i="7"/>
  <c r="K2625" i="7"/>
  <c r="K2624" i="7"/>
  <c r="K2623" i="7"/>
  <c r="K2622" i="7"/>
  <c r="K2621" i="7"/>
  <c r="K2620" i="7"/>
  <c r="K2619" i="7"/>
  <c r="K2618" i="7"/>
  <c r="K2617" i="7"/>
  <c r="K2616" i="7"/>
  <c r="K2615" i="7"/>
  <c r="K2614" i="7"/>
  <c r="K2613" i="7"/>
  <c r="K2612" i="7"/>
  <c r="K2611" i="7"/>
  <c r="K2610" i="7"/>
  <c r="K2609" i="7"/>
  <c r="K2608" i="7"/>
  <c r="K2607" i="7"/>
  <c r="K2606" i="7"/>
  <c r="K2605" i="7"/>
  <c r="K2604" i="7"/>
  <c r="K2603" i="7"/>
  <c r="K2602" i="7"/>
  <c r="K2601" i="7"/>
  <c r="K2600" i="7"/>
  <c r="K2599" i="7"/>
  <c r="K2598" i="7"/>
  <c r="K2597" i="7"/>
  <c r="K2596" i="7"/>
  <c r="K2595" i="7"/>
  <c r="K2594" i="7"/>
  <c r="K2593" i="7"/>
  <c r="K2592" i="7"/>
  <c r="K2591" i="7"/>
  <c r="K2590" i="7"/>
  <c r="K2589" i="7"/>
  <c r="K2588" i="7"/>
  <c r="K2587" i="7"/>
  <c r="K2586" i="7"/>
  <c r="K2585" i="7"/>
  <c r="K2584" i="7"/>
  <c r="K2583" i="7"/>
  <c r="K2582" i="7"/>
  <c r="K2581" i="7"/>
  <c r="K2580" i="7"/>
  <c r="K2579" i="7"/>
  <c r="K2578" i="7"/>
  <c r="K2577" i="7"/>
  <c r="K2576" i="7"/>
  <c r="K2575" i="7"/>
  <c r="K2574" i="7"/>
  <c r="K2573" i="7"/>
  <c r="K2572" i="7"/>
  <c r="K2571" i="7"/>
  <c r="K2570" i="7"/>
  <c r="K2569" i="7"/>
  <c r="K2568" i="7"/>
  <c r="K2567" i="7"/>
  <c r="K2566" i="7"/>
  <c r="K2565" i="7"/>
  <c r="K2564" i="7"/>
  <c r="K2563" i="7"/>
  <c r="K2562" i="7"/>
  <c r="K2561" i="7"/>
  <c r="K2560" i="7"/>
  <c r="K2559" i="7"/>
  <c r="K2558" i="7"/>
  <c r="K2557" i="7"/>
  <c r="K2556" i="7"/>
  <c r="K2555" i="7"/>
  <c r="K2554" i="7"/>
  <c r="K2553" i="7"/>
  <c r="K2552" i="7"/>
  <c r="K2551" i="7"/>
  <c r="K2550" i="7"/>
  <c r="K2549" i="7"/>
  <c r="K2548" i="7"/>
  <c r="K2547" i="7"/>
  <c r="K2546" i="7"/>
  <c r="K2545" i="7"/>
  <c r="K2544" i="7"/>
  <c r="K2543" i="7"/>
  <c r="K2542" i="7"/>
  <c r="K2541" i="7"/>
  <c r="K2540" i="7"/>
  <c r="K2539" i="7"/>
  <c r="K2538" i="7"/>
  <c r="K2537" i="7"/>
  <c r="K2536" i="7"/>
  <c r="K2535" i="7"/>
  <c r="K2534" i="7"/>
  <c r="K2533" i="7"/>
  <c r="K2532" i="7"/>
  <c r="K2531" i="7"/>
  <c r="K2530" i="7"/>
  <c r="K2529" i="7"/>
  <c r="K2528" i="7"/>
  <c r="K2527" i="7"/>
  <c r="K2526" i="7"/>
  <c r="K2525" i="7"/>
  <c r="K2524" i="7"/>
  <c r="K2523" i="7"/>
  <c r="K2522" i="7"/>
  <c r="K2521" i="7"/>
  <c r="K2520" i="7"/>
  <c r="K2519" i="7"/>
  <c r="K2518" i="7"/>
  <c r="K2517" i="7"/>
  <c r="K2516" i="7"/>
  <c r="K2515" i="7"/>
  <c r="K2514" i="7"/>
  <c r="K2513" i="7"/>
  <c r="K2512" i="7"/>
  <c r="K2511" i="7"/>
  <c r="K2510" i="7"/>
  <c r="K2509" i="7"/>
  <c r="K2508" i="7"/>
  <c r="K2507" i="7"/>
  <c r="K2506" i="7"/>
  <c r="K2505" i="7"/>
  <c r="K2504" i="7"/>
  <c r="K2503" i="7"/>
  <c r="K2502" i="7"/>
  <c r="K2501" i="7"/>
  <c r="K2500" i="7"/>
  <c r="K2499" i="7"/>
  <c r="K2498" i="7"/>
  <c r="K2497" i="7"/>
  <c r="K2496" i="7"/>
  <c r="K2495" i="7"/>
  <c r="K2494" i="7"/>
  <c r="K2493" i="7"/>
  <c r="K2492" i="7"/>
  <c r="K2491" i="7"/>
  <c r="K2490" i="7"/>
  <c r="K2489" i="7"/>
  <c r="K2488" i="7"/>
  <c r="K2487" i="7"/>
  <c r="K2486" i="7"/>
  <c r="K2485" i="7"/>
  <c r="K2484" i="7"/>
  <c r="K2483" i="7"/>
  <c r="K2482" i="7"/>
  <c r="K2481" i="7"/>
  <c r="K2480" i="7"/>
  <c r="K2479" i="7"/>
  <c r="K2478" i="7"/>
  <c r="K2477" i="7"/>
  <c r="K2476" i="7"/>
  <c r="K2475" i="7"/>
  <c r="K2474" i="7"/>
  <c r="K2473" i="7"/>
  <c r="K2472" i="7"/>
  <c r="K2471" i="7"/>
  <c r="K2470" i="7"/>
  <c r="K2469" i="7"/>
  <c r="K2468" i="7"/>
  <c r="K2467" i="7"/>
  <c r="K2466" i="7"/>
  <c r="K2465" i="7"/>
  <c r="K2464" i="7"/>
  <c r="K2463" i="7"/>
  <c r="K2462" i="7"/>
  <c r="K2461" i="7"/>
  <c r="K2460" i="7"/>
  <c r="K2459" i="7"/>
  <c r="K2458" i="7"/>
  <c r="K2457" i="7"/>
  <c r="K2456" i="7"/>
  <c r="K2455" i="7"/>
  <c r="K2454" i="7"/>
  <c r="K2453" i="7"/>
  <c r="K2452" i="7"/>
  <c r="K2451" i="7"/>
  <c r="K2450" i="7"/>
  <c r="K2449" i="7"/>
  <c r="K2448" i="7"/>
  <c r="K2447" i="7"/>
  <c r="K2446" i="7"/>
  <c r="K2445" i="7"/>
  <c r="K2444" i="7"/>
  <c r="K2443" i="7"/>
  <c r="K2442" i="7"/>
  <c r="K2441" i="7"/>
  <c r="K2440" i="7"/>
  <c r="K2439" i="7"/>
  <c r="K2438" i="7"/>
  <c r="K2437" i="7"/>
  <c r="K2436" i="7"/>
  <c r="K2435" i="7"/>
  <c r="K2434" i="7"/>
  <c r="K2433" i="7"/>
  <c r="K2432" i="7"/>
  <c r="K2431" i="7"/>
  <c r="K2430" i="7"/>
  <c r="K2429" i="7"/>
  <c r="K2428" i="7"/>
  <c r="K2427" i="7"/>
  <c r="K2426" i="7"/>
  <c r="K2425" i="7"/>
  <c r="K2424" i="7"/>
  <c r="K2423" i="7"/>
  <c r="K2422" i="7"/>
  <c r="K2421" i="7"/>
  <c r="K2420" i="7"/>
  <c r="K2419" i="7"/>
  <c r="K2418" i="7"/>
  <c r="K2417" i="7"/>
  <c r="K2416" i="7"/>
  <c r="K2415" i="7"/>
  <c r="K2414" i="7"/>
  <c r="K2413" i="7"/>
  <c r="K2412" i="7"/>
  <c r="K2411" i="7"/>
  <c r="K2410" i="7"/>
  <c r="K2409" i="7"/>
  <c r="K2408" i="7"/>
  <c r="K2407" i="7"/>
  <c r="K2406" i="7"/>
  <c r="K2405" i="7"/>
  <c r="K2404" i="7"/>
  <c r="K2403" i="7"/>
  <c r="K2402" i="7"/>
  <c r="K2401" i="7"/>
  <c r="K2400" i="7"/>
  <c r="K2399" i="7"/>
  <c r="K2398" i="7"/>
  <c r="K2397" i="7"/>
  <c r="K2396" i="7"/>
  <c r="K2395" i="7"/>
  <c r="K2394" i="7"/>
  <c r="K2393" i="7"/>
  <c r="K2392" i="7"/>
  <c r="K2391" i="7"/>
  <c r="K2390" i="7"/>
  <c r="K2389" i="7"/>
  <c r="K2388" i="7"/>
  <c r="K2387" i="7"/>
  <c r="K2386" i="7"/>
  <c r="K2385" i="7"/>
  <c r="K2384" i="7"/>
  <c r="K2383" i="7"/>
  <c r="K2382" i="7"/>
  <c r="K2381" i="7"/>
  <c r="K2380" i="7"/>
  <c r="K2379" i="7"/>
  <c r="K2378" i="7"/>
  <c r="K2377" i="7"/>
  <c r="K2376" i="7"/>
  <c r="K2375" i="7"/>
  <c r="K2374" i="7"/>
  <c r="K2373" i="7"/>
  <c r="K2372" i="7"/>
  <c r="K2371" i="7"/>
  <c r="K2370" i="7"/>
  <c r="K2369" i="7"/>
  <c r="K2368" i="7"/>
  <c r="K2367" i="7"/>
  <c r="K2366" i="7"/>
  <c r="K2365" i="7"/>
  <c r="K2364" i="7"/>
  <c r="K2363" i="7"/>
  <c r="K2362" i="7"/>
  <c r="K2361" i="7"/>
  <c r="K2360" i="7"/>
  <c r="K2359" i="7"/>
  <c r="K2358" i="7"/>
  <c r="K2357" i="7"/>
  <c r="K2356" i="7"/>
  <c r="K2355" i="7"/>
  <c r="K2354" i="7"/>
  <c r="K2353" i="7"/>
  <c r="K2352" i="7"/>
  <c r="K2351" i="7"/>
  <c r="K2350" i="7"/>
  <c r="K2349" i="7"/>
  <c r="K2348" i="7"/>
  <c r="K2347" i="7"/>
  <c r="K2346" i="7"/>
  <c r="K2345" i="7"/>
  <c r="K2344" i="7"/>
  <c r="K2343" i="7"/>
  <c r="K2342" i="7"/>
  <c r="K2341" i="7"/>
  <c r="K2340" i="7"/>
  <c r="K2339" i="7"/>
  <c r="K2338" i="7"/>
  <c r="K2337" i="7"/>
  <c r="K2336" i="7"/>
  <c r="K2335" i="7"/>
  <c r="K2334" i="7"/>
  <c r="K2333" i="7"/>
  <c r="K2332" i="7"/>
  <c r="K2331" i="7"/>
  <c r="K2330" i="7"/>
  <c r="K2329" i="7"/>
  <c r="K2328" i="7"/>
  <c r="K2327" i="7"/>
  <c r="K2326" i="7"/>
  <c r="K2325" i="7"/>
  <c r="K2324" i="7"/>
  <c r="K2323" i="7"/>
  <c r="K2322" i="7"/>
  <c r="K2321" i="7"/>
  <c r="K2320" i="7"/>
  <c r="K2319" i="7"/>
  <c r="K2318" i="7"/>
  <c r="K2317" i="7"/>
  <c r="K2316" i="7"/>
  <c r="K2315" i="7"/>
  <c r="K2314" i="7"/>
  <c r="K2313" i="7"/>
  <c r="K2312" i="7"/>
  <c r="K2311" i="7"/>
  <c r="K2310" i="7"/>
  <c r="K2309" i="7"/>
  <c r="K2308" i="7"/>
  <c r="K2307" i="7"/>
  <c r="K2306" i="7"/>
  <c r="K2305" i="7"/>
  <c r="K2304" i="7"/>
  <c r="K2303" i="7"/>
  <c r="K2302" i="7"/>
  <c r="K2301" i="7"/>
  <c r="K2300" i="7"/>
  <c r="K2299" i="7"/>
  <c r="K2298" i="7"/>
  <c r="K2297" i="7"/>
  <c r="K2296" i="7"/>
  <c r="K2295" i="7"/>
  <c r="K2294" i="7"/>
  <c r="K2293" i="7"/>
  <c r="K2292" i="7"/>
  <c r="K2291" i="7"/>
  <c r="K2290" i="7"/>
  <c r="K2289" i="7"/>
  <c r="K2288" i="7"/>
  <c r="K2287" i="7"/>
  <c r="K2286" i="7"/>
  <c r="K2285" i="7"/>
  <c r="K2284" i="7"/>
  <c r="K2283" i="7"/>
  <c r="K2282" i="7"/>
  <c r="K2281" i="7"/>
  <c r="K2280" i="7"/>
  <c r="K2279" i="7"/>
  <c r="K2278" i="7"/>
  <c r="K2277" i="7"/>
  <c r="K2276" i="7"/>
  <c r="K2275" i="7"/>
  <c r="K2274" i="7"/>
  <c r="K2273" i="7"/>
  <c r="K2272" i="7"/>
  <c r="K2271" i="7"/>
  <c r="K2270" i="7"/>
  <c r="K2269" i="7"/>
  <c r="K2268" i="7"/>
  <c r="K2267" i="7"/>
  <c r="K2266" i="7"/>
  <c r="K2265" i="7"/>
  <c r="K2264" i="7"/>
  <c r="K2263" i="7"/>
  <c r="K2262" i="7"/>
  <c r="K2261" i="7"/>
  <c r="K2260" i="7"/>
  <c r="K2259" i="7"/>
  <c r="K2258" i="7"/>
  <c r="K2257" i="7"/>
  <c r="K2256" i="7"/>
  <c r="K2255" i="7"/>
  <c r="K2254" i="7"/>
  <c r="K2253" i="7"/>
  <c r="K2252" i="7"/>
  <c r="K2251" i="7"/>
  <c r="K2250" i="7"/>
  <c r="K2249" i="7"/>
  <c r="K2248" i="7"/>
  <c r="K2247" i="7"/>
  <c r="K2246" i="7"/>
  <c r="K2245" i="7"/>
  <c r="K2244" i="7"/>
  <c r="K2243" i="7"/>
  <c r="K2242" i="7"/>
  <c r="K2241" i="7"/>
  <c r="K2240" i="7"/>
  <c r="K2239" i="7"/>
  <c r="K2238" i="7"/>
  <c r="K2237" i="7"/>
  <c r="K2236" i="7"/>
  <c r="K2235" i="7"/>
  <c r="K2234" i="7"/>
  <c r="K2233" i="7"/>
  <c r="K2232" i="7"/>
  <c r="K2231" i="7"/>
  <c r="K2230" i="7"/>
  <c r="K2229" i="7"/>
  <c r="K2228" i="7"/>
  <c r="K2227" i="7"/>
  <c r="K2226" i="7"/>
  <c r="K2225" i="7"/>
  <c r="K2224" i="7"/>
  <c r="K2223" i="7"/>
  <c r="K2222" i="7"/>
  <c r="K2221" i="7"/>
  <c r="K2220" i="7"/>
  <c r="K2219" i="7"/>
  <c r="K2218" i="7"/>
  <c r="K2217" i="7"/>
  <c r="K2216" i="7"/>
  <c r="K2215" i="7"/>
  <c r="K2214" i="7"/>
  <c r="K2213" i="7"/>
  <c r="K2212" i="7"/>
  <c r="K2211" i="7"/>
  <c r="K2210" i="7"/>
  <c r="K2209" i="7"/>
  <c r="K2208" i="7"/>
  <c r="K2207" i="7"/>
  <c r="K2206" i="7"/>
  <c r="K2205" i="7"/>
  <c r="K2204" i="7"/>
  <c r="K2203" i="7"/>
  <c r="K2202" i="7"/>
  <c r="K2201" i="7"/>
  <c r="K2200" i="7"/>
  <c r="K2199" i="7"/>
  <c r="K2198" i="7"/>
  <c r="K2197" i="7"/>
  <c r="K2196" i="7"/>
  <c r="K2195" i="7"/>
  <c r="K2194" i="7"/>
  <c r="K2193" i="7"/>
  <c r="K2192" i="7"/>
  <c r="K2191" i="7"/>
  <c r="K2190" i="7"/>
  <c r="K2189" i="7"/>
  <c r="K2188" i="7"/>
  <c r="K2187" i="7"/>
  <c r="K2186" i="7"/>
  <c r="K2185" i="7"/>
  <c r="K2184" i="7"/>
  <c r="K2183" i="7"/>
  <c r="K2182" i="7"/>
  <c r="K2181" i="7"/>
  <c r="K2180" i="7"/>
  <c r="K2179" i="7"/>
  <c r="K2178" i="7"/>
  <c r="K2177" i="7"/>
  <c r="K2176" i="7"/>
  <c r="K2175" i="7"/>
  <c r="K2174" i="7"/>
  <c r="K2173" i="7"/>
  <c r="K2172" i="7"/>
  <c r="K2171" i="7"/>
  <c r="K2170" i="7"/>
  <c r="K2169" i="7"/>
  <c r="K2168" i="7"/>
  <c r="K2167" i="7"/>
  <c r="K2166" i="7"/>
  <c r="K2165" i="7"/>
  <c r="K2164" i="7"/>
  <c r="K2163" i="7"/>
  <c r="K2162" i="7"/>
  <c r="K2161" i="7"/>
  <c r="K2160" i="7"/>
  <c r="K2159" i="7"/>
  <c r="K2158" i="7"/>
  <c r="K2157" i="7"/>
  <c r="K2156" i="7"/>
  <c r="K2155" i="7"/>
  <c r="K2154" i="7"/>
  <c r="K2153" i="7"/>
  <c r="K2152" i="7"/>
  <c r="K2151" i="7"/>
  <c r="K2150" i="7"/>
  <c r="K2149" i="7"/>
  <c r="K2148" i="7"/>
  <c r="K2147" i="7"/>
  <c r="K2146" i="7"/>
  <c r="K2145" i="7"/>
  <c r="K2144" i="7"/>
  <c r="K2143" i="7"/>
  <c r="K2142" i="7"/>
  <c r="K2141" i="7"/>
  <c r="K2140" i="7"/>
  <c r="K2139" i="7"/>
  <c r="K2138" i="7"/>
  <c r="K2137" i="7"/>
  <c r="K2136" i="7"/>
  <c r="K2135" i="7"/>
  <c r="K2134" i="7"/>
  <c r="K2133" i="7"/>
  <c r="K2132" i="7"/>
  <c r="K2131" i="7"/>
  <c r="K2130" i="7"/>
  <c r="K2129" i="7"/>
  <c r="K2128" i="7"/>
  <c r="K2127" i="7"/>
  <c r="K2126" i="7"/>
  <c r="K2125" i="7"/>
  <c r="K2124" i="7"/>
  <c r="K2123" i="7"/>
  <c r="K2122" i="7"/>
  <c r="K2121" i="7"/>
  <c r="K2120" i="7"/>
  <c r="K2119" i="7"/>
  <c r="K2118" i="7"/>
  <c r="K2117" i="7"/>
  <c r="K2116" i="7"/>
  <c r="K2115" i="7"/>
  <c r="K2114" i="7"/>
  <c r="K2113" i="7"/>
  <c r="K2112" i="7"/>
  <c r="K2111" i="7"/>
  <c r="K2110" i="7"/>
  <c r="K2109" i="7"/>
  <c r="K2108" i="7"/>
  <c r="K2107" i="7"/>
  <c r="K2106" i="7"/>
  <c r="K2105" i="7"/>
  <c r="K2104" i="7"/>
  <c r="K2103" i="7"/>
  <c r="K2102" i="7"/>
  <c r="K2101" i="7"/>
  <c r="K2100" i="7"/>
  <c r="K2099" i="7"/>
  <c r="K2098" i="7"/>
  <c r="K2097" i="7"/>
  <c r="K2096" i="7"/>
  <c r="K2095" i="7"/>
  <c r="K2094" i="7"/>
  <c r="K2093" i="7"/>
  <c r="K2092" i="7"/>
  <c r="K2091" i="7"/>
  <c r="K2090" i="7"/>
  <c r="K2089" i="7"/>
  <c r="K2088" i="7"/>
  <c r="K2087" i="7"/>
  <c r="K2086" i="7"/>
  <c r="K2085" i="7"/>
  <c r="K2084" i="7"/>
  <c r="K2083" i="7"/>
  <c r="K2082" i="7"/>
  <c r="K2081" i="7"/>
  <c r="K2080" i="7"/>
  <c r="K2079" i="7"/>
  <c r="K2078" i="7"/>
  <c r="K2077" i="7"/>
  <c r="K2076" i="7"/>
  <c r="K2075" i="7"/>
  <c r="K2074" i="7"/>
  <c r="K2073" i="7"/>
  <c r="K2072" i="7"/>
  <c r="K2071" i="7"/>
  <c r="K2070" i="7"/>
  <c r="K2069" i="7"/>
  <c r="K2068" i="7"/>
  <c r="K2067" i="7"/>
  <c r="K2066" i="7"/>
  <c r="K2065" i="7"/>
  <c r="K2064" i="7"/>
  <c r="K2063" i="7"/>
  <c r="K2062" i="7"/>
  <c r="K2061" i="7"/>
  <c r="K2060" i="7"/>
  <c r="K2059" i="7"/>
  <c r="K2058" i="7"/>
  <c r="K2057" i="7"/>
  <c r="K2056" i="7"/>
  <c r="K2055" i="7"/>
  <c r="K2054" i="7"/>
  <c r="K2053" i="7"/>
  <c r="K2052" i="7"/>
  <c r="K2051" i="7"/>
  <c r="K2050" i="7"/>
  <c r="K2049" i="7"/>
  <c r="K2048" i="7"/>
  <c r="K2047" i="7"/>
  <c r="K2046" i="7"/>
  <c r="K2045" i="7"/>
  <c r="K2044" i="7"/>
  <c r="K2043" i="7"/>
  <c r="K2042" i="7"/>
  <c r="K2041" i="7"/>
  <c r="K2040" i="7"/>
  <c r="K2039" i="7"/>
  <c r="K2038" i="7"/>
  <c r="K2037" i="7"/>
  <c r="K2036" i="7"/>
  <c r="K2035" i="7"/>
  <c r="K2034" i="7"/>
  <c r="K2033" i="7"/>
  <c r="K2032" i="7"/>
  <c r="K2031" i="7"/>
  <c r="K2030" i="7"/>
  <c r="K2029" i="7"/>
  <c r="K2028" i="7"/>
  <c r="K2027" i="7"/>
  <c r="K2026" i="7"/>
  <c r="K2025" i="7"/>
  <c r="K2024" i="7"/>
  <c r="K2023" i="7"/>
  <c r="K2022" i="7"/>
  <c r="K2021" i="7"/>
  <c r="K2020" i="7"/>
  <c r="K2019" i="7"/>
  <c r="K2018" i="7"/>
  <c r="K2017" i="7"/>
  <c r="K2016" i="7"/>
  <c r="K2015" i="7"/>
  <c r="K2014" i="7"/>
  <c r="K2013" i="7"/>
  <c r="K2012" i="7"/>
  <c r="K2011" i="7"/>
  <c r="K2010" i="7"/>
  <c r="K2009" i="7"/>
  <c r="K2008" i="7"/>
  <c r="K2007" i="7"/>
  <c r="K2006" i="7"/>
  <c r="K2005" i="7"/>
  <c r="K2004" i="7"/>
  <c r="K2003" i="7"/>
  <c r="K2002" i="7"/>
  <c r="K2001" i="7"/>
  <c r="K2000" i="7"/>
  <c r="K1999" i="7"/>
  <c r="K1998" i="7"/>
  <c r="K1997" i="7"/>
  <c r="K1996" i="7"/>
  <c r="K1995" i="7"/>
  <c r="K1994" i="7"/>
  <c r="K1993" i="7"/>
  <c r="K1992" i="7"/>
  <c r="K1991" i="7"/>
  <c r="K1990" i="7"/>
  <c r="K1989" i="7"/>
  <c r="K1988" i="7"/>
  <c r="K1986" i="7"/>
  <c r="K1985" i="7"/>
  <c r="K1984" i="7"/>
  <c r="K1983" i="7"/>
  <c r="K1982" i="7"/>
  <c r="K1981" i="7"/>
  <c r="K1980" i="7"/>
  <c r="K1979" i="7"/>
  <c r="K1978" i="7"/>
  <c r="K1977" i="7"/>
  <c r="K1976" i="7"/>
  <c r="K1975" i="7"/>
  <c r="K1974" i="7"/>
  <c r="K1973" i="7"/>
  <c r="K1972" i="7"/>
  <c r="K1971" i="7"/>
  <c r="K1970" i="7"/>
  <c r="K1969" i="7"/>
  <c r="K1968" i="7"/>
  <c r="K1967" i="7"/>
  <c r="K1966" i="7"/>
  <c r="K1965" i="7"/>
  <c r="K1964" i="7"/>
  <c r="K1963" i="7"/>
  <c r="K1962" i="7"/>
  <c r="K1961" i="7"/>
  <c r="K1960" i="7"/>
  <c r="K1959" i="7"/>
  <c r="K1958" i="7"/>
  <c r="K1957" i="7"/>
  <c r="K1956" i="7"/>
  <c r="K1955" i="7"/>
  <c r="K1954" i="7"/>
  <c r="K1953" i="7"/>
  <c r="K1952" i="7"/>
  <c r="K1951" i="7"/>
  <c r="K1950" i="7"/>
  <c r="K1949" i="7"/>
  <c r="K1948" i="7"/>
  <c r="K1947" i="7"/>
  <c r="K1946" i="7"/>
  <c r="K1945" i="7"/>
  <c r="K1944" i="7"/>
  <c r="K1943" i="7"/>
  <c r="K1942" i="7"/>
  <c r="K1941" i="7"/>
  <c r="K1940" i="7"/>
  <c r="K1939" i="7"/>
  <c r="K1938" i="7"/>
  <c r="K1937" i="7"/>
  <c r="K1936" i="7"/>
  <c r="K1935" i="7"/>
  <c r="K1934" i="7"/>
  <c r="K1933" i="7"/>
  <c r="K1932" i="7"/>
  <c r="K1931" i="7"/>
  <c r="K1930" i="7"/>
  <c r="K1929" i="7"/>
  <c r="K1928" i="7"/>
  <c r="K1927" i="7"/>
  <c r="K1926" i="7"/>
  <c r="K1925" i="7"/>
  <c r="K1924" i="7"/>
  <c r="K1923" i="7"/>
  <c r="K1922" i="7"/>
  <c r="K1921" i="7"/>
  <c r="K1920" i="7"/>
  <c r="K1919" i="7"/>
  <c r="K1918" i="7"/>
  <c r="K1917" i="7"/>
  <c r="K1916" i="7"/>
  <c r="K1915" i="7"/>
  <c r="K1914" i="7"/>
  <c r="K1913" i="7"/>
  <c r="K1912" i="7"/>
  <c r="K1911" i="7"/>
  <c r="K1910" i="7"/>
  <c r="K1909" i="7"/>
  <c r="K1908" i="7"/>
  <c r="K1907" i="7"/>
  <c r="K1906" i="7"/>
  <c r="K1905" i="7"/>
  <c r="K1904" i="7"/>
  <c r="K1903" i="7"/>
  <c r="K1902" i="7"/>
  <c r="K1901" i="7"/>
  <c r="K1900" i="7"/>
  <c r="K1899" i="7"/>
  <c r="K1898" i="7"/>
  <c r="K1897" i="7"/>
  <c r="K1896" i="7"/>
  <c r="K1895" i="7"/>
  <c r="K1894" i="7"/>
  <c r="K1893" i="7"/>
  <c r="K1892" i="7"/>
  <c r="K1891" i="7"/>
  <c r="K1890" i="7"/>
  <c r="K1889" i="7"/>
  <c r="K1888" i="7"/>
  <c r="K1887" i="7"/>
  <c r="K1886" i="7"/>
  <c r="K1885" i="7"/>
  <c r="K1884" i="7"/>
  <c r="K1883" i="7"/>
  <c r="K1882" i="7"/>
  <c r="K1881" i="7"/>
  <c r="K1880" i="7"/>
  <c r="K1879" i="7"/>
  <c r="K1878" i="7"/>
  <c r="K1877" i="7"/>
  <c r="K1876" i="7"/>
  <c r="K1875" i="7"/>
  <c r="K1874" i="7"/>
  <c r="K1873" i="7"/>
  <c r="K1872" i="7"/>
  <c r="K1871" i="7"/>
  <c r="K1870" i="7"/>
  <c r="K1869" i="7"/>
  <c r="K1868" i="7"/>
  <c r="K1867" i="7"/>
  <c r="K1866" i="7"/>
  <c r="K1865" i="7"/>
  <c r="K1864" i="7"/>
  <c r="K1863" i="7"/>
  <c r="K1862" i="7"/>
  <c r="K1861" i="7"/>
  <c r="K1860" i="7"/>
  <c r="K1859" i="7"/>
  <c r="K1858" i="7"/>
  <c r="K1857" i="7"/>
  <c r="K1856" i="7"/>
  <c r="K1855" i="7"/>
  <c r="K1854" i="7"/>
  <c r="K1853" i="7"/>
  <c r="K1852" i="7"/>
  <c r="K1851" i="7"/>
  <c r="K1850" i="7"/>
  <c r="K1849" i="7"/>
  <c r="K1848" i="7"/>
  <c r="K1847" i="7"/>
  <c r="K1846" i="7"/>
  <c r="K1845" i="7"/>
  <c r="K1844" i="7"/>
  <c r="K1843" i="7"/>
  <c r="K1842" i="7"/>
  <c r="K1841" i="7"/>
  <c r="K1840" i="7"/>
  <c r="K1839" i="7"/>
  <c r="K1838" i="7"/>
  <c r="K1837" i="7"/>
  <c r="K1836" i="7"/>
  <c r="K1835" i="7"/>
  <c r="K1834" i="7"/>
  <c r="K1833" i="7"/>
  <c r="K1832" i="7"/>
  <c r="K1831" i="7"/>
  <c r="K1830" i="7"/>
  <c r="K1829" i="7"/>
  <c r="K1828" i="7"/>
  <c r="K1827" i="7"/>
  <c r="K1826" i="7"/>
  <c r="K1825" i="7"/>
  <c r="K1824" i="7"/>
  <c r="K1823" i="7"/>
  <c r="K1822" i="7"/>
  <c r="K1821" i="7"/>
  <c r="K1820" i="7"/>
  <c r="K1819" i="7"/>
  <c r="K1818" i="7"/>
  <c r="K1817" i="7"/>
  <c r="K1816" i="7"/>
  <c r="K1815" i="7"/>
  <c r="K1814" i="7"/>
  <c r="K1813" i="7"/>
  <c r="K1812" i="7"/>
  <c r="K1811" i="7"/>
  <c r="K1810" i="7"/>
  <c r="K1809" i="7"/>
  <c r="K1808" i="7"/>
  <c r="K1807" i="7"/>
  <c r="K1806" i="7"/>
  <c r="K1805" i="7"/>
  <c r="K1804" i="7"/>
  <c r="K1803" i="7"/>
  <c r="K1802" i="7"/>
  <c r="K1801" i="7"/>
  <c r="K1800" i="7"/>
  <c r="K1799" i="7"/>
  <c r="K1798" i="7"/>
  <c r="K1797" i="7"/>
  <c r="K1796" i="7"/>
  <c r="K1795" i="7"/>
  <c r="K1794" i="7"/>
  <c r="K1793" i="7"/>
  <c r="K1792" i="7"/>
  <c r="K1791" i="7"/>
  <c r="K1790" i="7"/>
  <c r="K1789" i="7"/>
  <c r="K1788" i="7"/>
  <c r="K1787" i="7"/>
  <c r="K1786" i="7"/>
  <c r="K1785" i="7"/>
  <c r="K1784" i="7"/>
  <c r="K1783" i="7"/>
  <c r="K1782" i="7"/>
  <c r="K1781" i="7"/>
  <c r="K1780" i="7"/>
  <c r="K1779" i="7"/>
  <c r="K1778" i="7"/>
  <c r="K1777" i="7"/>
  <c r="K1776" i="7"/>
  <c r="K1775" i="7"/>
  <c r="K1774" i="7"/>
  <c r="K1773" i="7"/>
  <c r="K1772" i="7"/>
  <c r="K1771" i="7"/>
  <c r="K1770" i="7"/>
  <c r="K1769" i="7"/>
  <c r="K1768" i="7"/>
  <c r="K1767" i="7"/>
  <c r="K1766" i="7"/>
  <c r="K1765" i="7"/>
  <c r="K1764" i="7"/>
  <c r="K1763" i="7"/>
  <c r="K1762" i="7"/>
  <c r="K1761" i="7"/>
  <c r="K1760" i="7"/>
  <c r="K1759" i="7"/>
  <c r="K1758" i="7"/>
  <c r="K1757" i="7"/>
  <c r="K1756" i="7"/>
  <c r="K1755" i="7"/>
  <c r="K1754" i="7"/>
  <c r="K1753" i="7"/>
  <c r="K1752" i="7"/>
  <c r="K1751" i="7"/>
  <c r="K1750" i="7"/>
  <c r="K1749" i="7"/>
  <c r="K1748" i="7"/>
  <c r="K1747" i="7"/>
  <c r="K1746" i="7"/>
  <c r="K1745" i="7"/>
  <c r="K1744" i="7"/>
  <c r="K1743" i="7"/>
  <c r="K1742" i="7"/>
  <c r="K1741" i="7"/>
  <c r="K1740" i="7"/>
  <c r="K1739" i="7"/>
  <c r="K1738" i="7"/>
  <c r="K1737" i="7"/>
  <c r="K1736" i="7"/>
  <c r="K1735" i="7"/>
  <c r="K1734" i="7"/>
  <c r="K1733" i="7"/>
  <c r="K1732" i="7"/>
  <c r="K1731" i="7"/>
  <c r="K1730" i="7"/>
  <c r="K1729" i="7"/>
  <c r="K1728" i="7"/>
  <c r="K1727" i="7"/>
  <c r="K1726" i="7"/>
  <c r="K1725" i="7"/>
  <c r="K1724" i="7"/>
  <c r="K1723" i="7"/>
  <c r="K1722" i="7"/>
  <c r="K1721" i="7"/>
  <c r="K1720" i="7"/>
  <c r="K1719" i="7"/>
  <c r="K1718" i="7"/>
  <c r="K1717" i="7"/>
  <c r="K1716" i="7"/>
  <c r="K1715" i="7"/>
  <c r="K1714" i="7"/>
  <c r="K1713" i="7"/>
  <c r="K1712" i="7"/>
  <c r="K1711" i="7"/>
  <c r="K1710" i="7"/>
  <c r="K1709" i="7"/>
  <c r="K1708" i="7"/>
  <c r="K1707" i="7"/>
  <c r="K1706" i="7"/>
  <c r="K1705" i="7"/>
  <c r="K1704" i="7"/>
  <c r="K1703" i="7"/>
  <c r="K1702" i="7"/>
  <c r="K1701" i="7"/>
  <c r="K1700" i="7"/>
  <c r="K1699" i="7"/>
  <c r="K1698" i="7"/>
  <c r="K1697" i="7"/>
  <c r="K1696" i="7"/>
  <c r="K1695" i="7"/>
  <c r="K1694" i="7"/>
  <c r="K1693" i="7"/>
  <c r="K1692" i="7"/>
  <c r="K1691" i="7"/>
  <c r="K1690" i="7"/>
  <c r="K1689" i="7"/>
  <c r="K1688" i="7"/>
  <c r="K1687" i="7"/>
  <c r="K1686" i="7"/>
  <c r="K1685" i="7"/>
  <c r="K1684" i="7"/>
  <c r="K1683" i="7"/>
  <c r="K1682" i="7"/>
  <c r="K1681" i="7"/>
  <c r="K1680" i="7"/>
  <c r="K1679" i="7"/>
  <c r="K1678" i="7"/>
  <c r="K1677" i="7"/>
  <c r="K1676" i="7"/>
  <c r="K1675" i="7"/>
  <c r="K1674" i="7"/>
  <c r="K1673" i="7"/>
  <c r="K1672" i="7"/>
  <c r="K1671" i="7"/>
  <c r="K1670" i="7"/>
  <c r="K1669" i="7"/>
  <c r="K1668" i="7"/>
  <c r="K1667" i="7"/>
  <c r="K1666" i="7"/>
  <c r="K1665" i="7"/>
  <c r="K1664" i="7"/>
  <c r="K1663" i="7"/>
  <c r="K1662" i="7"/>
  <c r="K1661" i="7"/>
  <c r="K1660" i="7"/>
  <c r="K1659" i="7"/>
  <c r="K1658" i="7"/>
  <c r="K1657" i="7"/>
  <c r="K1656" i="7"/>
  <c r="K1655" i="7"/>
  <c r="K1654" i="7"/>
  <c r="K1653" i="7"/>
  <c r="K1652" i="7"/>
  <c r="K1651" i="7"/>
  <c r="K1650" i="7"/>
  <c r="K1649" i="7"/>
  <c r="K1648" i="7"/>
  <c r="K1647" i="7"/>
  <c r="K1646" i="7"/>
  <c r="K1645" i="7"/>
  <c r="K1644" i="7"/>
  <c r="K1643" i="7"/>
  <c r="K1642" i="7"/>
  <c r="K1641" i="7"/>
  <c r="K1640" i="7"/>
  <c r="K1639" i="7"/>
  <c r="K1638" i="7"/>
  <c r="K1637" i="7"/>
  <c r="K1636" i="7"/>
  <c r="K1635" i="7"/>
  <c r="K1634" i="7"/>
  <c r="K1633" i="7"/>
  <c r="K1632" i="7"/>
  <c r="K1631" i="7"/>
  <c r="K1630" i="7"/>
  <c r="K1629" i="7"/>
  <c r="K1628" i="7"/>
  <c r="K1627" i="7"/>
  <c r="K1626" i="7"/>
  <c r="K1625" i="7"/>
  <c r="K1624" i="7"/>
  <c r="K1623" i="7"/>
  <c r="K1622" i="7"/>
  <c r="K1621" i="7"/>
  <c r="K1620" i="7"/>
  <c r="K1619" i="7"/>
  <c r="K1618" i="7"/>
  <c r="K1617" i="7"/>
  <c r="K1616" i="7"/>
  <c r="K1615" i="7"/>
  <c r="K1614" i="7"/>
  <c r="K1613" i="7"/>
  <c r="K1612" i="7"/>
  <c r="K1611" i="7"/>
  <c r="K1610" i="7"/>
  <c r="K1609" i="7"/>
  <c r="K1608" i="7"/>
  <c r="K1607" i="7"/>
  <c r="K1606" i="7"/>
  <c r="K1605" i="7"/>
  <c r="K1604" i="7"/>
  <c r="K1603" i="7"/>
  <c r="K1602" i="7"/>
  <c r="K1601" i="7"/>
  <c r="K1600" i="7"/>
  <c r="K1599" i="7"/>
  <c r="K1598" i="7"/>
  <c r="K1597" i="7"/>
  <c r="K1596" i="7"/>
  <c r="K1595" i="7"/>
  <c r="K1594" i="7"/>
  <c r="K1593" i="7"/>
  <c r="K1592" i="7"/>
  <c r="K1591" i="7"/>
  <c r="K1590" i="7"/>
  <c r="K1589" i="7"/>
  <c r="K1588" i="7"/>
  <c r="K1587" i="7"/>
  <c r="K1586" i="7"/>
  <c r="K1585" i="7"/>
  <c r="K1584" i="7"/>
  <c r="K1583" i="7"/>
  <c r="K1582" i="7"/>
  <c r="K1581" i="7"/>
  <c r="K1580" i="7"/>
  <c r="K1579" i="7"/>
  <c r="K1578" i="7"/>
  <c r="K1577" i="7"/>
  <c r="K1576" i="7"/>
  <c r="K1575" i="7"/>
  <c r="K1574" i="7"/>
  <c r="K1573" i="7"/>
  <c r="K1572" i="7"/>
  <c r="K1571" i="7"/>
  <c r="K1570" i="7"/>
  <c r="K1569" i="7"/>
  <c r="K1568" i="7"/>
  <c r="K1567" i="7"/>
  <c r="K1566" i="7"/>
  <c r="K1565" i="7"/>
  <c r="K1564" i="7"/>
  <c r="K1563" i="7"/>
  <c r="K1562" i="7"/>
  <c r="K1561" i="7"/>
  <c r="K1560" i="7"/>
  <c r="K1559" i="7"/>
  <c r="K1558" i="7"/>
  <c r="K1557" i="7"/>
  <c r="K1556" i="7"/>
  <c r="K1555" i="7"/>
  <c r="K1554" i="7"/>
  <c r="K1553" i="7"/>
  <c r="K1552" i="7"/>
  <c r="K1551" i="7"/>
  <c r="K1550" i="7"/>
  <c r="K1549" i="7"/>
  <c r="K1548" i="7"/>
  <c r="K1547" i="7"/>
  <c r="K1546" i="7"/>
  <c r="K1545" i="7"/>
  <c r="K1544" i="7"/>
  <c r="K1543" i="7"/>
  <c r="K1542" i="7"/>
  <c r="K1541" i="7"/>
  <c r="K1540" i="7"/>
  <c r="K1539" i="7"/>
  <c r="K1538" i="7"/>
  <c r="K1537" i="7"/>
  <c r="K1536" i="7"/>
  <c r="K1535" i="7"/>
  <c r="K1534" i="7"/>
  <c r="K1533" i="7"/>
  <c r="K1532" i="7"/>
  <c r="K1531" i="7"/>
  <c r="K1530" i="7"/>
  <c r="K1529" i="7"/>
  <c r="K1528" i="7"/>
  <c r="K1527" i="7"/>
  <c r="K1526" i="7"/>
  <c r="K1525" i="7"/>
  <c r="K1524" i="7"/>
  <c r="K1523" i="7"/>
  <c r="K1522" i="7"/>
  <c r="K1521" i="7"/>
  <c r="K1520" i="7"/>
  <c r="K1519" i="7"/>
  <c r="K1518" i="7"/>
  <c r="K1517" i="7"/>
  <c r="K1516" i="7"/>
  <c r="K1515" i="7"/>
  <c r="K1514" i="7"/>
  <c r="K1513" i="7"/>
  <c r="K1512" i="7"/>
  <c r="K1511" i="7"/>
  <c r="K1510" i="7"/>
  <c r="K1509" i="7"/>
  <c r="K1508" i="7"/>
  <c r="K1507" i="7"/>
  <c r="K1506" i="7"/>
  <c r="K1505" i="7"/>
  <c r="K1504" i="7"/>
  <c r="K1503" i="7"/>
  <c r="K1502" i="7"/>
  <c r="K1501" i="7"/>
  <c r="K1500" i="7"/>
  <c r="K1499" i="7"/>
  <c r="K1498" i="7"/>
  <c r="K1497" i="7"/>
  <c r="K1496" i="7"/>
  <c r="K1495" i="7"/>
  <c r="K1494" i="7"/>
  <c r="K1493" i="7"/>
  <c r="K1492" i="7"/>
  <c r="K1491" i="7"/>
  <c r="K1490" i="7"/>
  <c r="K1489" i="7"/>
  <c r="K1488" i="7"/>
  <c r="K1487" i="7"/>
  <c r="K1486" i="7"/>
  <c r="K1485" i="7"/>
  <c r="K1484" i="7"/>
  <c r="K1483" i="7"/>
  <c r="K1482" i="7"/>
  <c r="K1481" i="7"/>
  <c r="K1480" i="7"/>
  <c r="K1479" i="7"/>
  <c r="K1478" i="7"/>
  <c r="K1477" i="7"/>
  <c r="K1476" i="7"/>
  <c r="K1475" i="7"/>
  <c r="K1474" i="7"/>
  <c r="K1473" i="7"/>
  <c r="K1472" i="7"/>
  <c r="K1471" i="7"/>
  <c r="K1470" i="7"/>
  <c r="K1469" i="7"/>
  <c r="K1468" i="7"/>
  <c r="K1467" i="7"/>
  <c r="K1466" i="7"/>
  <c r="K1465" i="7"/>
  <c r="K1464" i="7"/>
  <c r="K1463" i="7"/>
  <c r="K1462" i="7"/>
  <c r="K1461" i="7"/>
  <c r="K1460" i="7"/>
  <c r="K1459" i="7"/>
  <c r="K1458" i="7"/>
  <c r="K1457" i="7"/>
  <c r="K1456" i="7"/>
  <c r="K1455" i="7"/>
  <c r="K1454" i="7"/>
  <c r="K1453" i="7"/>
  <c r="K1452" i="7"/>
  <c r="K1451" i="7"/>
  <c r="K1450" i="7"/>
  <c r="K1449" i="7"/>
  <c r="K1448" i="7"/>
  <c r="K1447" i="7"/>
  <c r="K1446" i="7"/>
  <c r="K1445" i="7"/>
  <c r="K1444" i="7"/>
  <c r="K1443" i="7"/>
  <c r="K1442" i="7"/>
  <c r="K1441" i="7"/>
  <c r="K1440" i="7"/>
  <c r="K1439" i="7"/>
  <c r="K1438" i="7"/>
  <c r="K1437" i="7"/>
  <c r="K1436" i="7"/>
  <c r="K1435" i="7"/>
  <c r="K1434" i="7"/>
  <c r="K1433" i="7"/>
  <c r="K1432" i="7"/>
  <c r="K1431" i="7"/>
  <c r="K1430" i="7"/>
  <c r="K1429" i="7"/>
  <c r="K1428" i="7"/>
  <c r="K1427" i="7"/>
  <c r="K1426" i="7"/>
  <c r="K1425" i="7"/>
  <c r="K1424" i="7"/>
  <c r="K1423" i="7"/>
  <c r="K1422" i="7"/>
  <c r="K1421" i="7"/>
  <c r="K1420" i="7"/>
  <c r="K1419" i="7"/>
  <c r="K1418" i="7"/>
  <c r="K1417" i="7"/>
  <c r="K1416" i="7"/>
  <c r="K1415" i="7"/>
  <c r="K1414" i="7"/>
  <c r="K1413" i="7"/>
  <c r="K1412" i="7"/>
  <c r="K1411" i="7"/>
  <c r="K1410" i="7"/>
  <c r="K1409" i="7"/>
  <c r="K1408" i="7"/>
  <c r="K1407" i="7"/>
  <c r="K1406" i="7"/>
  <c r="K1405" i="7"/>
  <c r="K1404" i="7"/>
  <c r="K1403" i="7"/>
  <c r="K1402" i="7"/>
  <c r="K1401" i="7"/>
  <c r="K1400" i="7"/>
  <c r="K1399" i="7"/>
  <c r="K1398" i="7"/>
  <c r="K1397" i="7"/>
  <c r="K1396" i="7"/>
  <c r="K1395" i="7"/>
  <c r="K1394" i="7"/>
  <c r="K1393" i="7"/>
  <c r="K1392" i="7"/>
  <c r="K1391" i="7"/>
  <c r="K1390" i="7"/>
  <c r="K1389" i="7"/>
  <c r="K1388" i="7"/>
  <c r="K1387" i="7"/>
  <c r="K1386" i="7"/>
  <c r="K1385" i="7"/>
  <c r="K1384" i="7"/>
  <c r="K1383" i="7"/>
  <c r="K1382" i="7"/>
  <c r="K1381" i="7"/>
  <c r="K1380" i="7"/>
  <c r="K1379" i="7"/>
  <c r="K1378" i="7"/>
  <c r="K1377" i="7"/>
  <c r="K1376" i="7"/>
  <c r="K1375" i="7"/>
  <c r="K1374" i="7"/>
  <c r="K1373" i="7"/>
  <c r="K1372" i="7"/>
  <c r="K1371" i="7"/>
  <c r="K1370" i="7"/>
  <c r="K1369" i="7"/>
  <c r="K1368" i="7"/>
  <c r="K1367" i="7"/>
  <c r="K1366" i="7"/>
  <c r="K1365" i="7"/>
  <c r="K1364" i="7"/>
  <c r="K1363" i="7"/>
  <c r="K1362" i="7"/>
  <c r="K1361" i="7"/>
  <c r="K1360" i="7"/>
  <c r="K1359" i="7"/>
  <c r="K1358" i="7"/>
  <c r="K1357" i="7"/>
  <c r="K1356" i="7"/>
  <c r="K1355" i="7"/>
  <c r="K1354" i="7"/>
  <c r="K1353" i="7"/>
  <c r="K1352" i="7"/>
  <c r="K1351" i="7"/>
  <c r="K1350" i="7"/>
  <c r="K1349" i="7"/>
  <c r="K1348" i="7"/>
  <c r="K1347" i="7"/>
  <c r="K1346" i="7"/>
  <c r="K1345" i="7"/>
  <c r="K1344" i="7"/>
  <c r="K1343" i="7"/>
  <c r="K1342" i="7"/>
  <c r="K1341" i="7"/>
  <c r="K1340" i="7"/>
  <c r="K1339" i="7"/>
  <c r="K1338" i="7"/>
  <c r="K1337" i="7"/>
  <c r="K1336" i="7"/>
  <c r="K1335" i="7"/>
  <c r="K1334" i="7"/>
  <c r="K1333" i="7"/>
  <c r="K1332" i="7"/>
  <c r="K1331" i="7"/>
  <c r="K1330" i="7"/>
  <c r="K1329" i="7"/>
  <c r="K1328" i="7"/>
  <c r="K1327" i="7"/>
  <c r="K1326" i="7"/>
  <c r="K1325" i="7"/>
  <c r="K1324" i="7"/>
  <c r="K1323" i="7"/>
  <c r="K1322" i="7"/>
  <c r="K1321" i="7"/>
  <c r="K1320" i="7"/>
  <c r="K1319" i="7"/>
  <c r="K1318" i="7"/>
  <c r="K1317" i="7"/>
  <c r="K1316" i="7"/>
  <c r="K1315" i="7"/>
  <c r="K1314" i="7"/>
  <c r="K1313" i="7"/>
  <c r="K1312" i="7"/>
  <c r="K1311" i="7"/>
  <c r="K1310" i="7"/>
  <c r="K1309" i="7"/>
  <c r="K1308" i="7"/>
  <c r="K1307" i="7"/>
  <c r="K1306" i="7"/>
  <c r="K1305" i="7"/>
  <c r="K1304" i="7"/>
  <c r="K1303" i="7"/>
  <c r="K1302" i="7"/>
  <c r="K1301" i="7"/>
  <c r="K1300" i="7"/>
  <c r="K1299" i="7"/>
  <c r="K1298" i="7"/>
  <c r="K1297" i="7"/>
  <c r="K1296" i="7"/>
  <c r="K1295" i="7"/>
  <c r="K1294" i="7"/>
  <c r="K1293" i="7"/>
  <c r="K1292" i="7"/>
  <c r="K1291" i="7"/>
  <c r="K1290" i="7"/>
  <c r="K1289" i="7"/>
  <c r="K1288" i="7"/>
  <c r="K1287" i="7"/>
  <c r="K1286" i="7"/>
  <c r="K1285" i="7"/>
  <c r="K1284" i="7"/>
  <c r="K1283" i="7"/>
  <c r="K1282" i="7"/>
  <c r="K1281" i="7"/>
  <c r="K1280" i="7"/>
  <c r="K1279" i="7"/>
  <c r="K1278" i="7"/>
  <c r="K1277" i="7"/>
  <c r="K1276" i="7"/>
  <c r="K1275" i="7"/>
  <c r="K1274" i="7"/>
  <c r="K1273" i="7"/>
  <c r="K1272" i="7"/>
  <c r="K1271" i="7"/>
  <c r="K1270" i="7"/>
  <c r="K1269" i="7"/>
  <c r="K1268" i="7"/>
  <c r="K1267" i="7"/>
  <c r="K1266" i="7"/>
  <c r="K1265" i="7"/>
  <c r="K1264" i="7"/>
  <c r="K1263" i="7"/>
  <c r="K1262" i="7"/>
  <c r="K1261" i="7"/>
  <c r="K1260" i="7"/>
  <c r="K1259" i="7"/>
  <c r="K1258" i="7"/>
  <c r="K1257" i="7"/>
  <c r="K1256" i="7"/>
  <c r="K1255" i="7"/>
  <c r="K1254" i="7"/>
  <c r="K1253" i="7"/>
  <c r="K1252" i="7"/>
  <c r="K1251" i="7"/>
  <c r="K1250" i="7"/>
  <c r="K1249" i="7"/>
  <c r="K1248" i="7"/>
  <c r="K1247" i="7"/>
  <c r="K1246" i="7"/>
  <c r="K1245" i="7"/>
  <c r="K1244" i="7"/>
  <c r="K1243" i="7"/>
  <c r="K1242" i="7"/>
  <c r="K1241" i="7"/>
  <c r="K1240" i="7"/>
  <c r="K1239" i="7"/>
  <c r="K1238" i="7"/>
  <c r="K1237" i="7"/>
  <c r="K1236" i="7"/>
  <c r="K1235" i="7"/>
  <c r="K1234" i="7"/>
  <c r="K1233" i="7"/>
  <c r="K1232" i="7"/>
  <c r="K1231" i="7"/>
  <c r="K1230" i="7"/>
  <c r="K1229" i="7"/>
  <c r="K1228" i="7"/>
  <c r="K1227" i="7"/>
  <c r="K1226" i="7"/>
  <c r="K1225" i="7"/>
  <c r="K1224" i="7"/>
  <c r="K1223" i="7"/>
  <c r="K1222" i="7"/>
  <c r="K1221" i="7"/>
  <c r="K1220" i="7"/>
  <c r="K1219" i="7"/>
  <c r="K1218" i="7"/>
  <c r="K1217" i="7"/>
  <c r="K1216" i="7"/>
  <c r="K1215" i="7"/>
  <c r="K1214" i="7"/>
  <c r="K1213" i="7"/>
  <c r="K1212" i="7"/>
  <c r="K1211" i="7"/>
  <c r="K1210" i="7"/>
  <c r="K1209" i="7"/>
  <c r="K1208" i="7"/>
  <c r="K1207" i="7"/>
  <c r="K1206" i="7"/>
  <c r="K1205" i="7"/>
  <c r="K1204" i="7"/>
  <c r="K1203" i="7"/>
  <c r="K1202" i="7"/>
  <c r="K1201" i="7"/>
  <c r="K1200" i="7"/>
  <c r="K1199" i="7"/>
  <c r="K1198" i="7"/>
  <c r="K1197" i="7"/>
  <c r="K1196" i="7"/>
  <c r="K1195" i="7"/>
  <c r="K1194" i="7"/>
  <c r="K1193" i="7"/>
  <c r="K1192" i="7"/>
  <c r="K1191" i="7"/>
  <c r="K1190" i="7"/>
  <c r="K1189" i="7"/>
  <c r="K1188" i="7"/>
  <c r="K1187" i="7"/>
  <c r="K1186" i="7"/>
  <c r="K1185" i="7"/>
  <c r="K1184" i="7"/>
  <c r="K1183" i="7"/>
  <c r="K1182" i="7"/>
  <c r="K1181" i="7"/>
  <c r="K1180" i="7"/>
  <c r="K1179" i="7"/>
  <c r="K1178" i="7"/>
  <c r="K1177" i="7"/>
  <c r="K1176" i="7"/>
  <c r="K1175" i="7"/>
  <c r="K1174" i="7"/>
  <c r="K1173" i="7"/>
  <c r="K1172" i="7"/>
  <c r="K1171" i="7"/>
  <c r="K1170" i="7"/>
  <c r="K1169" i="7"/>
  <c r="K1168" i="7"/>
  <c r="K1167" i="7"/>
  <c r="K1166" i="7"/>
  <c r="K1165" i="7"/>
  <c r="K1164" i="7"/>
  <c r="K1163" i="7"/>
  <c r="K1162" i="7"/>
  <c r="K1161" i="7"/>
  <c r="K1160" i="7"/>
  <c r="K1159" i="7"/>
  <c r="K1158" i="7"/>
  <c r="K1157" i="7"/>
  <c r="K1156" i="7"/>
  <c r="K1155" i="7"/>
  <c r="K1154" i="7"/>
  <c r="K1153" i="7"/>
  <c r="K1152" i="7"/>
  <c r="K1151" i="7"/>
  <c r="K1150" i="7"/>
  <c r="K1149" i="7"/>
  <c r="K1148" i="7"/>
  <c r="K1147" i="7"/>
  <c r="K1146" i="7"/>
  <c r="K1145" i="7"/>
  <c r="K1144" i="7"/>
  <c r="K1143" i="7"/>
  <c r="K1142" i="7"/>
  <c r="K1141" i="7"/>
  <c r="K1140" i="7"/>
  <c r="K1139" i="7"/>
  <c r="K1138" i="7"/>
  <c r="K1137" i="7"/>
  <c r="K1136" i="7"/>
  <c r="K1135" i="7"/>
  <c r="K1134" i="7"/>
  <c r="K1133" i="7"/>
  <c r="K1132" i="7"/>
  <c r="K1131" i="7"/>
  <c r="K1130" i="7"/>
  <c r="K1129" i="7"/>
  <c r="K1128" i="7"/>
  <c r="K1127" i="7"/>
  <c r="K1126" i="7"/>
  <c r="K1125" i="7"/>
  <c r="K1124" i="7"/>
  <c r="K1123" i="7"/>
  <c r="K1122" i="7"/>
  <c r="K1121" i="7"/>
  <c r="K1120" i="7"/>
  <c r="K1119" i="7"/>
  <c r="K1118" i="7"/>
  <c r="K1117" i="7"/>
  <c r="K1116" i="7"/>
  <c r="K1115" i="7"/>
  <c r="K1114" i="7"/>
  <c r="K1113" i="7"/>
  <c r="K1112" i="7"/>
  <c r="K1111" i="7"/>
  <c r="K1110" i="7"/>
  <c r="K1109" i="7"/>
  <c r="K1108" i="7"/>
  <c r="K1107" i="7"/>
  <c r="K1106" i="7"/>
  <c r="K1105" i="7"/>
  <c r="K1104" i="7"/>
  <c r="K1103" i="7"/>
  <c r="K1102" i="7"/>
  <c r="K1101" i="7"/>
  <c r="K1100" i="7"/>
  <c r="K1099" i="7"/>
  <c r="K1098" i="7"/>
  <c r="K1097" i="7"/>
  <c r="K1096" i="7"/>
  <c r="K1095" i="7"/>
  <c r="K1094" i="7"/>
  <c r="K1093" i="7"/>
  <c r="K1092" i="7"/>
  <c r="K1091" i="7"/>
  <c r="K1090" i="7"/>
  <c r="K1089" i="7"/>
  <c r="K1088" i="7"/>
  <c r="K1087" i="7"/>
  <c r="K1086" i="7"/>
  <c r="K1085" i="7"/>
  <c r="K1084" i="7"/>
  <c r="K1083" i="7"/>
  <c r="K1082" i="7"/>
  <c r="K1081" i="7"/>
  <c r="K1080" i="7"/>
  <c r="K1079" i="7"/>
  <c r="K1078" i="7"/>
  <c r="K1077" i="7"/>
  <c r="K1076" i="7"/>
  <c r="K1075" i="7"/>
  <c r="K1074" i="7"/>
  <c r="K1073" i="7"/>
  <c r="K1072" i="7"/>
  <c r="K1071" i="7"/>
  <c r="K1070" i="7"/>
  <c r="K1069" i="7"/>
  <c r="K1068" i="7"/>
  <c r="K1067" i="7"/>
  <c r="K1066" i="7"/>
  <c r="K1065" i="7"/>
  <c r="K1064" i="7"/>
  <c r="K1063" i="7"/>
  <c r="K1062" i="7"/>
  <c r="K1061" i="7"/>
  <c r="K1060" i="7"/>
  <c r="K1059" i="7"/>
  <c r="K1058" i="7"/>
  <c r="K1057" i="7"/>
  <c r="K1056" i="7"/>
  <c r="K1055" i="7"/>
  <c r="K1054" i="7"/>
  <c r="K1053" i="7"/>
  <c r="K1052" i="7"/>
  <c r="K1051" i="7"/>
  <c r="K1050" i="7"/>
  <c r="K1049" i="7"/>
  <c r="K1048" i="7"/>
  <c r="K1047" i="7"/>
  <c r="K1046" i="7"/>
  <c r="K1045" i="7"/>
  <c r="K1044" i="7"/>
  <c r="K1043" i="7"/>
  <c r="K1042" i="7"/>
  <c r="K1041" i="7"/>
  <c r="K1040" i="7"/>
  <c r="K1039" i="7"/>
  <c r="K1038" i="7"/>
  <c r="K1037" i="7"/>
  <c r="K1036" i="7"/>
  <c r="K1035" i="7"/>
  <c r="K1034" i="7"/>
  <c r="K1033" i="7"/>
  <c r="K1032" i="7"/>
  <c r="K1031" i="7"/>
  <c r="K1030" i="7"/>
  <c r="K1029" i="7"/>
  <c r="K1028" i="7"/>
  <c r="K1027" i="7"/>
  <c r="K1026" i="7"/>
  <c r="K1025" i="7"/>
  <c r="K1024" i="7"/>
  <c r="K1023" i="7"/>
  <c r="K1022" i="7"/>
  <c r="K1021" i="7"/>
  <c r="K1020" i="7"/>
  <c r="K1019" i="7"/>
  <c r="K1018" i="7"/>
  <c r="K1017" i="7"/>
  <c r="K1016" i="7"/>
  <c r="K1015" i="7"/>
  <c r="K1014" i="7"/>
  <c r="K1013" i="7"/>
  <c r="K1012" i="7"/>
  <c r="K1011" i="7"/>
  <c r="K1010" i="7"/>
  <c r="K1009" i="7"/>
  <c r="K1008" i="7"/>
  <c r="K1007" i="7"/>
  <c r="K1006" i="7"/>
  <c r="K1005" i="7"/>
  <c r="K1004" i="7"/>
  <c r="K1003" i="7"/>
  <c r="K1002" i="7"/>
  <c r="K1001" i="7"/>
  <c r="K1000" i="7"/>
  <c r="K999" i="7"/>
  <c r="K998" i="7"/>
  <c r="K997" i="7"/>
  <c r="K996" i="7"/>
  <c r="K995" i="7"/>
  <c r="K994" i="7"/>
  <c r="K993" i="7"/>
  <c r="K992" i="7"/>
  <c r="K991" i="7"/>
  <c r="K990" i="7"/>
  <c r="K989" i="7"/>
  <c r="K988" i="7"/>
  <c r="K987" i="7"/>
  <c r="K986" i="7"/>
  <c r="K985" i="7"/>
  <c r="K984" i="7"/>
  <c r="K983" i="7"/>
  <c r="K982" i="7"/>
  <c r="K981" i="7"/>
  <c r="K980" i="7"/>
  <c r="K979" i="7"/>
  <c r="K978" i="7"/>
  <c r="K977" i="7"/>
  <c r="K976" i="7"/>
  <c r="K975" i="7"/>
  <c r="K974" i="7"/>
  <c r="K973" i="7"/>
  <c r="K972" i="7"/>
  <c r="K971" i="7"/>
  <c r="K970" i="7"/>
  <c r="K969" i="7"/>
  <c r="K968" i="7"/>
  <c r="K967" i="7"/>
  <c r="K966" i="7"/>
  <c r="K965" i="7"/>
  <c r="K964" i="7"/>
  <c r="K963" i="7"/>
  <c r="K962" i="7"/>
  <c r="K961" i="7"/>
  <c r="K960" i="7"/>
  <c r="K959" i="7"/>
  <c r="K958" i="7"/>
  <c r="K957" i="7"/>
  <c r="K956" i="7"/>
  <c r="K955" i="7"/>
  <c r="K954" i="7"/>
  <c r="K953" i="7"/>
  <c r="K952" i="7"/>
  <c r="K951" i="7"/>
  <c r="K950" i="7"/>
  <c r="K949" i="7"/>
  <c r="K948" i="7"/>
  <c r="K947" i="7"/>
  <c r="K946" i="7"/>
  <c r="K945" i="7"/>
  <c r="K944" i="7"/>
  <c r="K943" i="7"/>
  <c r="K942" i="7"/>
  <c r="K941" i="7"/>
  <c r="K940" i="7"/>
  <c r="K939" i="7"/>
  <c r="K938" i="7"/>
  <c r="K937" i="7"/>
  <c r="K936" i="7"/>
  <c r="K935" i="7"/>
  <c r="K934" i="7"/>
  <c r="K933" i="7"/>
  <c r="K932" i="7"/>
  <c r="K931" i="7"/>
  <c r="K930" i="7"/>
  <c r="K929" i="7"/>
  <c r="K928" i="7"/>
  <c r="K927" i="7"/>
  <c r="K926" i="7"/>
  <c r="K925" i="7"/>
  <c r="K924" i="7"/>
  <c r="K923" i="7"/>
  <c r="K922" i="7"/>
  <c r="K921" i="7"/>
  <c r="K920" i="7"/>
  <c r="K919" i="7"/>
  <c r="K918" i="7"/>
  <c r="K917" i="7"/>
  <c r="K916" i="7"/>
  <c r="K915" i="7"/>
  <c r="K914" i="7"/>
  <c r="K913" i="7"/>
  <c r="K912" i="7"/>
  <c r="K911" i="7"/>
  <c r="K910" i="7"/>
  <c r="K909" i="7"/>
  <c r="K908" i="7"/>
  <c r="K907" i="7"/>
  <c r="K906" i="7"/>
  <c r="K905" i="7"/>
  <c r="K904" i="7"/>
  <c r="K903" i="7"/>
  <c r="K902" i="7"/>
  <c r="K901" i="7"/>
  <c r="K900" i="7"/>
  <c r="K899" i="7"/>
  <c r="K898" i="7"/>
  <c r="K897" i="7"/>
  <c r="K896" i="7"/>
  <c r="K895" i="7"/>
  <c r="K894" i="7"/>
  <c r="K893" i="7"/>
  <c r="K892" i="7"/>
  <c r="K891" i="7"/>
  <c r="K890" i="7"/>
  <c r="K889" i="7"/>
  <c r="K888" i="7"/>
  <c r="K887" i="7"/>
  <c r="K886" i="7"/>
  <c r="K885" i="7"/>
  <c r="K884" i="7"/>
  <c r="K883" i="7"/>
  <c r="K882" i="7"/>
  <c r="K881" i="7"/>
  <c r="K880" i="7"/>
  <c r="K879" i="7"/>
  <c r="K878" i="7"/>
  <c r="K877" i="7"/>
  <c r="K876" i="7"/>
  <c r="K875" i="7"/>
  <c r="K874" i="7"/>
  <c r="K873" i="7"/>
  <c r="K872" i="7"/>
  <c r="K871" i="7"/>
  <c r="K870" i="7"/>
  <c r="K869" i="7"/>
  <c r="K868" i="7"/>
  <c r="K867" i="7"/>
  <c r="K866" i="7"/>
  <c r="K865" i="7"/>
  <c r="K864" i="7"/>
  <c r="K863" i="7"/>
  <c r="K862" i="7"/>
  <c r="K861" i="7"/>
  <c r="K860" i="7"/>
  <c r="K859" i="7"/>
  <c r="K858" i="7"/>
  <c r="K857" i="7"/>
  <c r="K856" i="7"/>
  <c r="K855" i="7"/>
  <c r="K854" i="7"/>
  <c r="K853" i="7"/>
  <c r="K852" i="7"/>
  <c r="K851" i="7"/>
  <c r="K850" i="7"/>
  <c r="K849" i="7"/>
  <c r="K848" i="7"/>
  <c r="K847" i="7"/>
  <c r="K846" i="7"/>
  <c r="K845" i="7"/>
  <c r="K844" i="7"/>
  <c r="K843" i="7"/>
  <c r="K842" i="7"/>
  <c r="K841" i="7"/>
  <c r="K840" i="7"/>
  <c r="K839" i="7"/>
  <c r="K838" i="7"/>
  <c r="K837" i="7"/>
  <c r="K836" i="7"/>
  <c r="K835" i="7"/>
  <c r="K834" i="7"/>
  <c r="K833" i="7"/>
  <c r="K832" i="7"/>
  <c r="K831" i="7"/>
  <c r="K830" i="7"/>
  <c r="K829" i="7"/>
  <c r="K828" i="7"/>
  <c r="K827" i="7"/>
  <c r="K826" i="7"/>
  <c r="K825" i="7"/>
  <c r="K824" i="7"/>
  <c r="K823" i="7"/>
  <c r="K822" i="7"/>
  <c r="K821" i="7"/>
  <c r="K820" i="7"/>
  <c r="K819" i="7"/>
  <c r="K818" i="7"/>
  <c r="K817" i="7"/>
  <c r="K816" i="7"/>
  <c r="K815" i="7"/>
  <c r="K814" i="7"/>
  <c r="K813" i="7"/>
  <c r="K812" i="7"/>
  <c r="K811" i="7"/>
  <c r="K810" i="7"/>
  <c r="K809" i="7"/>
  <c r="K808" i="7"/>
  <c r="K807" i="7"/>
  <c r="K806" i="7"/>
  <c r="K805" i="7"/>
  <c r="K804" i="7"/>
  <c r="K803" i="7"/>
  <c r="K802" i="7"/>
  <c r="K801" i="7"/>
  <c r="K800" i="7"/>
  <c r="K799" i="7"/>
  <c r="K798" i="7"/>
  <c r="K797" i="7"/>
  <c r="K796" i="7"/>
  <c r="K795" i="7"/>
  <c r="K794" i="7"/>
  <c r="K793" i="7"/>
  <c r="K792" i="7"/>
  <c r="K791" i="7"/>
  <c r="K790" i="7"/>
  <c r="K789" i="7"/>
  <c r="K788" i="7"/>
  <c r="K787" i="7"/>
  <c r="K786" i="7"/>
  <c r="K785" i="7"/>
  <c r="K784" i="7"/>
  <c r="K783" i="7"/>
  <c r="K782" i="7"/>
  <c r="K781" i="7"/>
  <c r="K780" i="7"/>
  <c r="K779" i="7"/>
  <c r="K778" i="7"/>
  <c r="K777" i="7"/>
  <c r="K776" i="7"/>
  <c r="K775" i="7"/>
  <c r="K774" i="7"/>
  <c r="K773" i="7"/>
  <c r="K772" i="7"/>
  <c r="K771" i="7"/>
  <c r="K770" i="7"/>
  <c r="K769" i="7"/>
  <c r="K768" i="7"/>
  <c r="K767" i="7"/>
  <c r="K766" i="7"/>
  <c r="K765" i="7"/>
  <c r="K764" i="7"/>
  <c r="K763" i="7"/>
  <c r="K762" i="7"/>
  <c r="K761" i="7"/>
  <c r="K760" i="7"/>
  <c r="K759" i="7"/>
  <c r="K758" i="7"/>
  <c r="K757" i="7"/>
  <c r="K756" i="7"/>
  <c r="K755" i="7"/>
  <c r="K754" i="7"/>
  <c r="K753" i="7"/>
  <c r="K752" i="7"/>
  <c r="K751" i="7"/>
  <c r="K750" i="7"/>
  <c r="K749" i="7"/>
  <c r="K748" i="7"/>
  <c r="K747" i="7"/>
  <c r="K746" i="7"/>
  <c r="K745" i="7"/>
  <c r="K744" i="7"/>
  <c r="K743" i="7"/>
  <c r="K742" i="7"/>
  <c r="K741" i="7"/>
  <c r="K740" i="7"/>
  <c r="K739" i="7"/>
  <c r="K738" i="7"/>
  <c r="K737" i="7"/>
  <c r="K736" i="7"/>
  <c r="K735" i="7"/>
  <c r="K734" i="7"/>
  <c r="K733" i="7"/>
  <c r="K732" i="7"/>
  <c r="K731" i="7"/>
  <c r="K730" i="7"/>
  <c r="K729" i="7"/>
  <c r="K728" i="7"/>
  <c r="K727" i="7"/>
  <c r="K726" i="7"/>
  <c r="K725" i="7"/>
  <c r="K724" i="7"/>
  <c r="K723" i="7"/>
  <c r="K722" i="7"/>
  <c r="K721" i="7"/>
  <c r="K720" i="7"/>
  <c r="K719" i="7"/>
  <c r="K718" i="7"/>
  <c r="K717" i="7"/>
  <c r="K716" i="7"/>
  <c r="K715" i="7"/>
  <c r="K714" i="7"/>
  <c r="K713" i="7"/>
  <c r="K712" i="7"/>
  <c r="K711" i="7"/>
  <c r="K710" i="7"/>
  <c r="K709" i="7"/>
  <c r="K708" i="7"/>
  <c r="K707" i="7"/>
  <c r="K706" i="7"/>
  <c r="K705" i="7"/>
  <c r="K704" i="7"/>
  <c r="K703" i="7"/>
  <c r="K702" i="7"/>
  <c r="K701" i="7"/>
  <c r="K700" i="7"/>
  <c r="K699" i="7"/>
  <c r="K698" i="7"/>
  <c r="K697" i="7"/>
  <c r="K696" i="7"/>
  <c r="K695" i="7"/>
  <c r="K694" i="7"/>
  <c r="K693" i="7"/>
  <c r="K692" i="7"/>
  <c r="K691" i="7"/>
  <c r="K690" i="7"/>
  <c r="K689" i="7"/>
  <c r="K688" i="7"/>
  <c r="K687" i="7"/>
  <c r="K686" i="7"/>
  <c r="K685" i="7"/>
  <c r="K684" i="7"/>
  <c r="K683" i="7"/>
  <c r="K682" i="7"/>
  <c r="K681" i="7"/>
  <c r="K680" i="7"/>
  <c r="K679" i="7"/>
  <c r="K678" i="7"/>
  <c r="K677" i="7"/>
  <c r="K676" i="7"/>
  <c r="K675" i="7"/>
  <c r="K674" i="7"/>
  <c r="K673" i="7"/>
  <c r="K672" i="7"/>
  <c r="K671" i="7"/>
  <c r="K670" i="7"/>
  <c r="K669" i="7"/>
  <c r="K668" i="7"/>
  <c r="K667" i="7"/>
  <c r="K666" i="7"/>
  <c r="K665" i="7"/>
  <c r="K664" i="7"/>
  <c r="K663" i="7"/>
  <c r="K662" i="7"/>
  <c r="K661" i="7"/>
  <c r="K660" i="7"/>
  <c r="K659" i="7"/>
  <c r="K658" i="7"/>
  <c r="K657" i="7"/>
  <c r="K656" i="7"/>
  <c r="K655" i="7"/>
  <c r="K654" i="7"/>
  <c r="K653" i="7"/>
  <c r="K652" i="7"/>
  <c r="K651" i="7"/>
  <c r="K650" i="7"/>
  <c r="K649" i="7"/>
  <c r="K648" i="7"/>
  <c r="K647" i="7"/>
  <c r="K646" i="7"/>
  <c r="K645" i="7"/>
  <c r="A645" i="7"/>
  <c r="K644" i="7"/>
  <c r="A644" i="7"/>
  <c r="K643" i="7"/>
  <c r="A643" i="7"/>
  <c r="K642" i="7"/>
  <c r="A642" i="7"/>
  <c r="K641" i="7"/>
  <c r="A641" i="7"/>
  <c r="K640" i="7"/>
  <c r="A640" i="7"/>
  <c r="K639" i="7"/>
  <c r="A639" i="7"/>
  <c r="K638" i="7"/>
  <c r="A638" i="7"/>
  <c r="K637" i="7"/>
  <c r="A637" i="7"/>
  <c r="K636" i="7"/>
  <c r="A636" i="7"/>
  <c r="K635" i="7"/>
  <c r="A635" i="7"/>
  <c r="K634" i="7"/>
  <c r="A634" i="7"/>
  <c r="K633" i="7"/>
  <c r="A633" i="7"/>
  <c r="K632" i="7"/>
  <c r="A632" i="7"/>
  <c r="K631" i="7"/>
  <c r="A631" i="7"/>
  <c r="K630" i="7"/>
  <c r="A630" i="7"/>
  <c r="K629" i="7"/>
  <c r="A629" i="7"/>
  <c r="K628" i="7"/>
  <c r="A628" i="7"/>
  <c r="K627" i="7"/>
  <c r="A627" i="7"/>
  <c r="K626" i="7"/>
  <c r="A626" i="7"/>
  <c r="K625" i="7"/>
  <c r="A625" i="7"/>
  <c r="K624" i="7"/>
  <c r="A624" i="7"/>
  <c r="K623" i="7"/>
  <c r="A623" i="7"/>
  <c r="K622" i="7"/>
  <c r="A622" i="7"/>
  <c r="K621" i="7"/>
  <c r="A621" i="7"/>
  <c r="K620" i="7"/>
  <c r="A620" i="7"/>
  <c r="K619" i="7"/>
  <c r="A619" i="7"/>
  <c r="K618" i="7"/>
  <c r="A618" i="7"/>
  <c r="K617" i="7"/>
  <c r="A617" i="7"/>
  <c r="K616" i="7"/>
  <c r="A616" i="7"/>
  <c r="K615" i="7"/>
  <c r="A615" i="7"/>
  <c r="K614" i="7"/>
  <c r="A614" i="7"/>
  <c r="K613" i="7"/>
  <c r="A613" i="7"/>
  <c r="K612" i="7"/>
  <c r="A612" i="7"/>
  <c r="K611" i="7"/>
  <c r="A611" i="7"/>
  <c r="K610" i="7"/>
  <c r="A610" i="7"/>
  <c r="K609" i="7"/>
  <c r="A609" i="7"/>
  <c r="K608" i="7"/>
  <c r="K607" i="7"/>
  <c r="K606" i="7"/>
  <c r="K605" i="7"/>
  <c r="K604" i="7"/>
  <c r="K603" i="7"/>
  <c r="K602" i="7"/>
  <c r="K601" i="7"/>
  <c r="K600" i="7"/>
  <c r="K599" i="7"/>
  <c r="K598" i="7"/>
  <c r="K597" i="7"/>
  <c r="K596" i="7"/>
  <c r="K595" i="7"/>
  <c r="K594" i="7"/>
  <c r="K593" i="7"/>
  <c r="K592" i="7"/>
  <c r="K591" i="7"/>
  <c r="K590" i="7"/>
  <c r="K589" i="7"/>
  <c r="K588" i="7"/>
  <c r="K587" i="7"/>
  <c r="K586" i="7"/>
  <c r="K585" i="7"/>
  <c r="K584" i="7"/>
  <c r="K583" i="7"/>
  <c r="K582" i="7"/>
  <c r="K581" i="7"/>
  <c r="K580" i="7"/>
  <c r="K579" i="7"/>
  <c r="K578" i="7"/>
  <c r="K577" i="7"/>
  <c r="K576" i="7"/>
  <c r="K575" i="7"/>
  <c r="K574" i="7"/>
  <c r="K573" i="7"/>
  <c r="K572" i="7"/>
  <c r="K571" i="7"/>
  <c r="K570" i="7"/>
  <c r="K569" i="7"/>
  <c r="K568" i="7"/>
  <c r="K567" i="7"/>
  <c r="K566" i="7"/>
  <c r="K565" i="7"/>
  <c r="K564" i="7"/>
  <c r="K563" i="7"/>
  <c r="K562" i="7"/>
  <c r="K561" i="7"/>
  <c r="K560" i="7"/>
  <c r="K559" i="7"/>
  <c r="K558" i="7"/>
  <c r="K557" i="7"/>
  <c r="K556" i="7"/>
  <c r="K555" i="7"/>
  <c r="K554" i="7"/>
  <c r="K553" i="7"/>
  <c r="K552" i="7"/>
  <c r="K551" i="7"/>
  <c r="K550" i="7"/>
  <c r="K549" i="7"/>
  <c r="K548" i="7"/>
  <c r="K547" i="7"/>
  <c r="K546" i="7"/>
  <c r="K545" i="7"/>
  <c r="K544" i="7"/>
  <c r="K543" i="7"/>
  <c r="K542" i="7"/>
  <c r="K541" i="7"/>
  <c r="K540" i="7"/>
  <c r="K539" i="7"/>
  <c r="K538" i="7"/>
  <c r="K537" i="7"/>
  <c r="K536" i="7"/>
  <c r="K535" i="7"/>
  <c r="K534" i="7"/>
  <c r="K533" i="7"/>
  <c r="K532" i="7"/>
  <c r="K531" i="7"/>
  <c r="K530" i="7"/>
  <c r="K529" i="7"/>
  <c r="K528" i="7"/>
  <c r="K527" i="7"/>
  <c r="K526" i="7"/>
  <c r="K525" i="7"/>
  <c r="K524" i="7"/>
  <c r="K523" i="7"/>
  <c r="K522" i="7"/>
  <c r="K521" i="7"/>
  <c r="K520" i="7"/>
  <c r="K519" i="7"/>
  <c r="K518" i="7"/>
  <c r="K517" i="7"/>
  <c r="K516" i="7"/>
  <c r="K515" i="7"/>
  <c r="K514" i="7"/>
  <c r="K513" i="7"/>
  <c r="K512" i="7"/>
  <c r="K511" i="7"/>
  <c r="K510" i="7"/>
  <c r="K509" i="7"/>
  <c r="K508" i="7"/>
  <c r="K507" i="7"/>
  <c r="K506" i="7"/>
  <c r="K505" i="7"/>
  <c r="K504" i="7"/>
  <c r="K503" i="7"/>
  <c r="K502" i="7"/>
  <c r="K501" i="7"/>
  <c r="K500" i="7"/>
  <c r="K499" i="7"/>
  <c r="K498" i="7"/>
  <c r="K497" i="7"/>
  <c r="K496" i="7"/>
  <c r="K495" i="7"/>
  <c r="K494" i="7"/>
  <c r="K493" i="7"/>
  <c r="K492" i="7"/>
  <c r="K491" i="7"/>
  <c r="K490" i="7"/>
  <c r="K489" i="7"/>
  <c r="K488" i="7"/>
  <c r="K487" i="7"/>
  <c r="K486" i="7"/>
  <c r="K485" i="7"/>
  <c r="K484" i="7"/>
  <c r="K483" i="7"/>
  <c r="K482" i="7"/>
  <c r="K481" i="7"/>
  <c r="K480" i="7"/>
  <c r="K479" i="7"/>
  <c r="K478" i="7"/>
  <c r="K477" i="7"/>
  <c r="K476" i="7"/>
  <c r="K475" i="7"/>
  <c r="K474" i="7"/>
  <c r="K473" i="7"/>
  <c r="K472" i="7"/>
  <c r="K471" i="7"/>
  <c r="K470" i="7"/>
  <c r="K469" i="7"/>
  <c r="K468" i="7"/>
  <c r="K467" i="7"/>
  <c r="K466" i="7"/>
  <c r="K465" i="7"/>
  <c r="K464" i="7"/>
  <c r="K463" i="7"/>
  <c r="K462" i="7"/>
  <c r="K461" i="7"/>
  <c r="K460" i="7"/>
  <c r="K459" i="7"/>
  <c r="K458" i="7"/>
  <c r="K457" i="7"/>
  <c r="K456" i="7"/>
  <c r="K455" i="7"/>
  <c r="K454" i="7"/>
  <c r="K453" i="7"/>
  <c r="K452" i="7"/>
  <c r="K451" i="7"/>
  <c r="K450" i="7"/>
  <c r="K449" i="7"/>
  <c r="K448" i="7"/>
  <c r="K447" i="7"/>
  <c r="K446" i="7"/>
  <c r="K445" i="7"/>
  <c r="K444" i="7"/>
  <c r="K443" i="7"/>
  <c r="K442" i="7"/>
  <c r="K441" i="7"/>
  <c r="K440" i="7"/>
  <c r="K439" i="7"/>
  <c r="K438" i="7"/>
  <c r="K437" i="7"/>
  <c r="K436" i="7"/>
  <c r="K435" i="7"/>
  <c r="K434" i="7"/>
  <c r="K433" i="7"/>
  <c r="K432" i="7"/>
  <c r="K431" i="7"/>
  <c r="K430" i="7"/>
  <c r="K429" i="7"/>
  <c r="K428" i="7"/>
  <c r="K427" i="7"/>
  <c r="K426" i="7"/>
  <c r="K425" i="7"/>
  <c r="K424" i="7"/>
  <c r="K423" i="7"/>
  <c r="K422" i="7"/>
  <c r="K421" i="7"/>
  <c r="K420" i="7"/>
  <c r="K419" i="7"/>
  <c r="K418" i="7"/>
  <c r="K417" i="7"/>
  <c r="K416" i="7"/>
  <c r="K415" i="7"/>
  <c r="K414" i="7"/>
  <c r="K413" i="7"/>
  <c r="K412" i="7"/>
  <c r="K411" i="7"/>
  <c r="K410" i="7"/>
  <c r="K409" i="7"/>
  <c r="K408" i="7"/>
  <c r="K407" i="7"/>
  <c r="K406" i="7"/>
  <c r="K405" i="7"/>
  <c r="K404" i="7"/>
  <c r="K403" i="7"/>
  <c r="K402" i="7"/>
  <c r="K401" i="7"/>
  <c r="K400" i="7"/>
  <c r="K399" i="7"/>
  <c r="K398" i="7"/>
  <c r="K397" i="7"/>
  <c r="K396" i="7"/>
  <c r="K395" i="7"/>
  <c r="K394" i="7"/>
  <c r="K393" i="7"/>
  <c r="K392" i="7"/>
  <c r="K391" i="7"/>
  <c r="K390" i="7"/>
  <c r="K389" i="7"/>
  <c r="K388" i="7"/>
  <c r="K387" i="7"/>
  <c r="K386" i="7"/>
  <c r="K385" i="7"/>
  <c r="K384" i="7"/>
  <c r="K383" i="7"/>
  <c r="K382" i="7"/>
  <c r="K381" i="7"/>
  <c r="K380" i="7"/>
  <c r="K379" i="7"/>
  <c r="K378" i="7"/>
  <c r="K377" i="7"/>
  <c r="K376" i="7"/>
  <c r="K375" i="7"/>
  <c r="K374" i="7"/>
  <c r="K373" i="7"/>
  <c r="K372" i="7"/>
  <c r="K371" i="7"/>
  <c r="K370" i="7"/>
  <c r="K369" i="7"/>
  <c r="K368" i="7"/>
  <c r="K367" i="7"/>
  <c r="K366" i="7"/>
  <c r="K365" i="7"/>
  <c r="K364" i="7"/>
  <c r="K363" i="7"/>
  <c r="K362" i="7"/>
  <c r="K361" i="7"/>
  <c r="K360" i="7"/>
  <c r="K359" i="7"/>
  <c r="K358" i="7"/>
  <c r="K357" i="7"/>
  <c r="K356" i="7"/>
  <c r="K355" i="7"/>
  <c r="K354" i="7"/>
  <c r="K353" i="7"/>
  <c r="K352" i="7"/>
  <c r="K351" i="7"/>
  <c r="K350" i="7"/>
  <c r="K349" i="7"/>
  <c r="K348" i="7"/>
  <c r="K347" i="7"/>
  <c r="K346" i="7"/>
  <c r="K345" i="7"/>
  <c r="K344" i="7"/>
  <c r="K343" i="7"/>
  <c r="K342" i="7"/>
  <c r="K341" i="7"/>
  <c r="K340" i="7"/>
  <c r="K339" i="7"/>
  <c r="K338" i="7"/>
  <c r="K337" i="7"/>
  <c r="K336" i="7"/>
  <c r="K335" i="7"/>
  <c r="K334" i="7"/>
  <c r="K333" i="7"/>
  <c r="K332" i="7"/>
  <c r="K331" i="7"/>
  <c r="K330" i="7"/>
  <c r="K329" i="7"/>
  <c r="K328" i="7"/>
  <c r="K327" i="7"/>
  <c r="K326" i="7"/>
  <c r="K325" i="7"/>
  <c r="K324" i="7"/>
  <c r="K323" i="7"/>
  <c r="K322" i="7"/>
  <c r="K321" i="7"/>
  <c r="K320" i="7"/>
  <c r="K319" i="7"/>
  <c r="K318" i="7"/>
  <c r="K317" i="7"/>
  <c r="K316" i="7"/>
  <c r="K315" i="7"/>
  <c r="K314" i="7"/>
  <c r="K313" i="7"/>
  <c r="K312" i="7"/>
  <c r="K311" i="7"/>
  <c r="K310" i="7"/>
  <c r="K309" i="7"/>
  <c r="K308" i="7"/>
  <c r="K307" i="7"/>
  <c r="K306" i="7"/>
  <c r="K305" i="7"/>
  <c r="K304" i="7"/>
  <c r="K303" i="7"/>
  <c r="K302" i="7"/>
  <c r="K301" i="7"/>
  <c r="K300" i="7"/>
  <c r="K299" i="7"/>
  <c r="K298" i="7"/>
  <c r="K297" i="7"/>
  <c r="K296" i="7"/>
  <c r="K295" i="7"/>
  <c r="K294" i="7"/>
  <c r="K293" i="7"/>
  <c r="K292" i="7"/>
  <c r="K291" i="7"/>
  <c r="K290" i="7"/>
  <c r="K289" i="7"/>
  <c r="K288" i="7"/>
  <c r="K287" i="7"/>
  <c r="K286" i="7"/>
  <c r="K285" i="7"/>
  <c r="K284" i="7"/>
  <c r="K283" i="7"/>
  <c r="K282" i="7"/>
  <c r="K281" i="7"/>
  <c r="K280" i="7"/>
  <c r="K279" i="7"/>
  <c r="K278" i="7"/>
  <c r="K277" i="7"/>
  <c r="K276" i="7"/>
  <c r="K275" i="7"/>
  <c r="K274" i="7"/>
  <c r="K273" i="7"/>
  <c r="K272" i="7"/>
  <c r="K271" i="7"/>
  <c r="K270" i="7"/>
  <c r="K269" i="7"/>
  <c r="K268" i="7"/>
  <c r="K267" i="7"/>
  <c r="K266" i="7"/>
  <c r="K265" i="7"/>
  <c r="K264" i="7"/>
  <c r="K263" i="7"/>
  <c r="K262" i="7"/>
  <c r="K261" i="7"/>
  <c r="K260" i="7"/>
  <c r="K259" i="7"/>
  <c r="K258" i="7"/>
  <c r="K257" i="7"/>
  <c r="K256" i="7"/>
  <c r="K255" i="7"/>
  <c r="K254" i="7"/>
  <c r="K253" i="7"/>
  <c r="K252" i="7"/>
  <c r="K251" i="7"/>
  <c r="K250" i="7"/>
  <c r="K249" i="7"/>
  <c r="K248" i="7"/>
  <c r="K247" i="7"/>
  <c r="K246" i="7"/>
  <c r="K245" i="7"/>
  <c r="K244" i="7"/>
  <c r="K243" i="7"/>
  <c r="K242" i="7"/>
  <c r="K241" i="7"/>
  <c r="K240" i="7"/>
  <c r="K239" i="7"/>
  <c r="K238" i="7"/>
  <c r="K237" i="7"/>
  <c r="K236" i="7"/>
  <c r="K235" i="7"/>
  <c r="K234" i="7"/>
  <c r="K233" i="7"/>
  <c r="K232" i="7"/>
  <c r="K231" i="7"/>
  <c r="K230" i="7"/>
  <c r="K229" i="7"/>
  <c r="K228" i="7"/>
  <c r="K227" i="7"/>
  <c r="K226" i="7"/>
  <c r="K225" i="7"/>
  <c r="K224" i="7"/>
  <c r="K223" i="7"/>
  <c r="K222" i="7"/>
  <c r="K221" i="7"/>
  <c r="K220" i="7"/>
  <c r="K219" i="7"/>
  <c r="K218" i="7"/>
  <c r="K217" i="7"/>
  <c r="K216" i="7"/>
  <c r="K215" i="7"/>
  <c r="K214" i="7"/>
  <c r="K213" i="7"/>
  <c r="K212" i="7"/>
  <c r="K211" i="7"/>
  <c r="K210" i="7"/>
  <c r="K209" i="7"/>
  <c r="K208" i="7"/>
  <c r="K207" i="7"/>
  <c r="K206" i="7"/>
  <c r="K205" i="7"/>
  <c r="K204" i="7"/>
  <c r="K203" i="7"/>
  <c r="K202" i="7"/>
  <c r="K201" i="7"/>
  <c r="K200" i="7"/>
  <c r="K199" i="7"/>
  <c r="K198" i="7"/>
  <c r="K197" i="7"/>
  <c r="K196" i="7"/>
  <c r="K195" i="7"/>
  <c r="K194" i="7"/>
  <c r="K193" i="7"/>
  <c r="K192" i="7"/>
  <c r="K191" i="7"/>
  <c r="K190" i="7"/>
  <c r="K189" i="7"/>
  <c r="K188" i="7"/>
  <c r="K187" i="7"/>
  <c r="K186" i="7"/>
  <c r="K185" i="7"/>
  <c r="K184" i="7"/>
  <c r="K183" i="7"/>
  <c r="K182" i="7"/>
  <c r="K181" i="7"/>
  <c r="K180" i="7"/>
  <c r="K179" i="7"/>
  <c r="K178" i="7"/>
  <c r="K177" i="7"/>
  <c r="K176" i="7"/>
  <c r="K175" i="7"/>
  <c r="K174" i="7"/>
  <c r="K173" i="7"/>
  <c r="K172" i="7"/>
  <c r="K171" i="7"/>
  <c r="K170" i="7"/>
  <c r="K169" i="7"/>
  <c r="K168" i="7"/>
  <c r="K167" i="7"/>
  <c r="K166" i="7"/>
  <c r="K165" i="7"/>
  <c r="K164" i="7"/>
  <c r="K163" i="7"/>
  <c r="K162" i="7"/>
  <c r="K161" i="7"/>
  <c r="K160" i="7"/>
  <c r="K159" i="7"/>
  <c r="K158" i="7"/>
  <c r="K157" i="7"/>
  <c r="K156" i="7"/>
  <c r="K155" i="7"/>
  <c r="K154" i="7"/>
  <c r="K153" i="7"/>
  <c r="K152" i="7"/>
  <c r="K151" i="7"/>
  <c r="K150" i="7"/>
  <c r="K149" i="7"/>
  <c r="K148" i="7"/>
  <c r="K147" i="7"/>
  <c r="K146" i="7"/>
  <c r="K145" i="7"/>
  <c r="K144" i="7"/>
  <c r="K143" i="7"/>
  <c r="K142" i="7"/>
  <c r="K141" i="7"/>
  <c r="K140" i="7"/>
  <c r="K139" i="7"/>
  <c r="K138" i="7"/>
  <c r="K137" i="7"/>
  <c r="K136" i="7"/>
  <c r="K135" i="7"/>
  <c r="K134" i="7"/>
  <c r="K133" i="7"/>
  <c r="K132" i="7"/>
  <c r="K131" i="7"/>
  <c r="K130" i="7"/>
  <c r="K129" i="7"/>
  <c r="K128" i="7"/>
  <c r="K127" i="7"/>
  <c r="K126" i="7"/>
  <c r="K125" i="7"/>
  <c r="K124" i="7"/>
  <c r="K123" i="7"/>
  <c r="K122" i="7"/>
  <c r="K121" i="7"/>
  <c r="K120" i="7"/>
  <c r="K119" i="7"/>
  <c r="K118" i="7"/>
  <c r="K117" i="7"/>
  <c r="K116" i="7"/>
  <c r="K115" i="7"/>
  <c r="K114" i="7"/>
  <c r="K113" i="7"/>
  <c r="K112" i="7"/>
  <c r="K111" i="7"/>
  <c r="K110" i="7"/>
  <c r="K109" i="7"/>
  <c r="K108" i="7"/>
  <c r="K107" i="7"/>
  <c r="K106" i="7"/>
  <c r="K105" i="7"/>
  <c r="K104" i="7"/>
  <c r="K103" i="7"/>
  <c r="K102" i="7"/>
  <c r="K101" i="7"/>
  <c r="K100" i="7"/>
  <c r="K99" i="7"/>
  <c r="K98" i="7"/>
  <c r="K97" i="7"/>
  <c r="K96" i="7"/>
  <c r="K95" i="7"/>
  <c r="K94" i="7"/>
  <c r="K93" i="7"/>
  <c r="K92" i="7"/>
  <c r="K91" i="7"/>
  <c r="K90" i="7"/>
  <c r="K89" i="7"/>
  <c r="K88" i="7"/>
  <c r="K87" i="7"/>
  <c r="K86" i="7"/>
  <c r="K85" i="7"/>
  <c r="K84" i="7"/>
  <c r="K83" i="7"/>
  <c r="K82" i="7"/>
  <c r="K81" i="7"/>
  <c r="K80" i="7"/>
  <c r="K79" i="7"/>
  <c r="K78" i="7"/>
  <c r="K77" i="7"/>
  <c r="K76" i="7"/>
  <c r="K75" i="7"/>
  <c r="K74" i="7"/>
  <c r="K73" i="7"/>
  <c r="K72" i="7"/>
  <c r="K71" i="7"/>
  <c r="K70" i="7"/>
  <c r="K69" i="7"/>
  <c r="K68" i="7"/>
  <c r="K67" i="7"/>
  <c r="K66" i="7"/>
  <c r="K65" i="7"/>
  <c r="K64" i="7"/>
  <c r="K63" i="7"/>
  <c r="K62" i="7"/>
  <c r="K61" i="7"/>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K10" i="7"/>
  <c r="K9" i="7"/>
  <c r="K8" i="7"/>
  <c r="K7" i="7"/>
  <c r="K6" i="7"/>
  <c r="K5" i="7"/>
  <c r="K4" i="7"/>
  <c r="K3" i="7"/>
  <c r="F1" i="7"/>
  <c r="B129" i="4"/>
  <c r="A129" i="4"/>
  <c r="A127" i="4"/>
  <c r="G119" i="4"/>
  <c r="A119" i="4"/>
  <c r="L114" i="4"/>
  <c r="A113" i="4"/>
  <c r="A112" i="4"/>
  <c r="L110" i="4"/>
  <c r="E110" i="4"/>
  <c r="A110" i="4"/>
  <c r="K108" i="4"/>
  <c r="F108" i="4"/>
  <c r="L107" i="4"/>
  <c r="E107" i="4"/>
  <c r="A107" i="4"/>
  <c r="I104" i="4"/>
  <c r="G104" i="4"/>
  <c r="E104" i="4"/>
  <c r="I103" i="4"/>
  <c r="G103" i="4"/>
  <c r="E103" i="4"/>
  <c r="I102" i="4"/>
  <c r="G102" i="4"/>
  <c r="E102" i="4"/>
  <c r="L100" i="4"/>
  <c r="E100" i="4"/>
  <c r="A100" i="4"/>
  <c r="A99" i="4"/>
  <c r="A94" i="4"/>
  <c r="F93" i="4"/>
  <c r="A93" i="4"/>
  <c r="F92" i="4"/>
  <c r="A92" i="4"/>
  <c r="I91" i="4"/>
  <c r="F91" i="4"/>
  <c r="A91" i="4"/>
  <c r="I89" i="4"/>
  <c r="F89" i="4"/>
  <c r="A89" i="4"/>
  <c r="I88" i="4"/>
  <c r="F88" i="4"/>
  <c r="A88" i="4"/>
  <c r="I87" i="4"/>
  <c r="F87" i="4"/>
  <c r="A87" i="4"/>
  <c r="I86" i="4"/>
  <c r="F86" i="4"/>
  <c r="A86" i="4"/>
  <c r="L82" i="4"/>
  <c r="D82" i="4"/>
  <c r="A82" i="4"/>
  <c r="A80" i="4"/>
  <c r="C79" i="4"/>
  <c r="G78" i="4"/>
  <c r="F78" i="4"/>
  <c r="E78" i="4"/>
  <c r="G77" i="4"/>
  <c r="F77" i="4"/>
  <c r="E77" i="4"/>
  <c r="G76" i="4"/>
  <c r="F76" i="4"/>
  <c r="E76" i="4"/>
  <c r="G75" i="4"/>
  <c r="F75" i="4"/>
  <c r="E75" i="4"/>
  <c r="G74" i="4"/>
  <c r="F74" i="4"/>
  <c r="E74" i="4"/>
  <c r="G73" i="4"/>
  <c r="F73" i="4"/>
  <c r="E73" i="4"/>
  <c r="G72" i="4"/>
  <c r="F72" i="4"/>
  <c r="E72" i="4"/>
  <c r="G71" i="4"/>
  <c r="F71" i="4"/>
  <c r="E71" i="4"/>
  <c r="G70" i="4"/>
  <c r="F70" i="4"/>
  <c r="E70" i="4"/>
  <c r="A68" i="4"/>
  <c r="C67" i="4"/>
  <c r="G66" i="4"/>
  <c r="F66" i="4"/>
  <c r="E66" i="4"/>
  <c r="G65" i="4"/>
  <c r="F65" i="4"/>
  <c r="E65" i="4"/>
  <c r="G64" i="4"/>
  <c r="F64" i="4"/>
  <c r="E64" i="4"/>
  <c r="G63" i="4"/>
  <c r="F63" i="4"/>
  <c r="E63" i="4"/>
  <c r="G62" i="4"/>
  <c r="F62" i="4"/>
  <c r="E62" i="4"/>
  <c r="G61" i="4"/>
  <c r="F61" i="4"/>
  <c r="E61" i="4"/>
  <c r="A59" i="4"/>
  <c r="A54" i="4"/>
  <c r="K53" i="4"/>
  <c r="J53" i="4"/>
  <c r="L52" i="4"/>
  <c r="K52" i="4"/>
  <c r="J52" i="4"/>
  <c r="H52" i="4"/>
  <c r="F52" i="4"/>
  <c r="A52" i="4"/>
  <c r="L51" i="4"/>
  <c r="K51" i="4"/>
  <c r="J51" i="4"/>
  <c r="H51" i="4"/>
  <c r="F51" i="4"/>
  <c r="A51" i="4"/>
  <c r="L50" i="4"/>
  <c r="K50" i="4"/>
  <c r="J50" i="4"/>
  <c r="H50" i="4"/>
  <c r="F50" i="4"/>
  <c r="A50" i="4"/>
  <c r="L49" i="4"/>
  <c r="K49" i="4"/>
  <c r="J49" i="4"/>
  <c r="H49" i="4"/>
  <c r="F49" i="4"/>
  <c r="A49" i="4"/>
  <c r="K48" i="4"/>
  <c r="J48" i="4"/>
  <c r="L47" i="4"/>
  <c r="A47" i="4"/>
  <c r="F46" i="4"/>
  <c r="A46" i="4"/>
  <c r="E44" i="4"/>
  <c r="B44" i="4"/>
  <c r="L43" i="4"/>
  <c r="E43" i="4"/>
  <c r="A43" i="4"/>
  <c r="A40" i="4"/>
  <c r="H38" i="4"/>
  <c r="F37" i="4"/>
  <c r="F36" i="4"/>
  <c r="F35" i="4"/>
  <c r="F34" i="4"/>
  <c r="H33" i="4"/>
  <c r="F33" i="4"/>
  <c r="F32" i="4"/>
  <c r="H31" i="4"/>
  <c r="F31" i="4"/>
  <c r="F30" i="4"/>
  <c r="H29" i="4"/>
  <c r="F29" i="4"/>
  <c r="A29" i="4"/>
  <c r="H28" i="4"/>
  <c r="H27" i="4"/>
  <c r="H26" i="4"/>
  <c r="H25" i="4"/>
  <c r="J24" i="4"/>
  <c r="H24" i="4"/>
  <c r="F24" i="4"/>
  <c r="J23" i="4"/>
  <c r="H23" i="4"/>
  <c r="F23" i="4"/>
  <c r="A23" i="4"/>
  <c r="J22" i="4"/>
  <c r="H22" i="4"/>
  <c r="F22" i="4"/>
  <c r="L21" i="4"/>
  <c r="J21" i="4"/>
  <c r="A21" i="4"/>
  <c r="J20" i="4"/>
  <c r="H20" i="4"/>
  <c r="F20" i="4"/>
  <c r="G19" i="4"/>
  <c r="G18" i="4"/>
  <c r="G17" i="4"/>
  <c r="G16" i="4"/>
  <c r="J15" i="4"/>
  <c r="E15" i="4"/>
  <c r="H8" i="4"/>
  <c r="A3" i="4"/>
  <c r="L93" i="4"/>
  <c r="L18" i="4"/>
  <c r="L78" i="4"/>
  <c r="D126" i="4"/>
  <c r="L53" i="4"/>
  <c r="K126" i="4"/>
  <c r="L38" i="4"/>
  <c r="L6456" i="7"/>
  <c r="L117" i="4"/>
  <c r="B109" i="5" l="1"/>
  <c r="G6456" i="7"/>
  <c r="G6454" i="7"/>
  <c r="G6452" i="7"/>
  <c r="G6450" i="7"/>
  <c r="G6448" i="7"/>
  <c r="G6446" i="7"/>
  <c r="G6444" i="7"/>
  <c r="G6442" i="7"/>
  <c r="G6440" i="7"/>
  <c r="G6438" i="7"/>
  <c r="G6436" i="7"/>
  <c r="G6434" i="7"/>
  <c r="G6432" i="7"/>
  <c r="G6430" i="7"/>
  <c r="G6428" i="7"/>
  <c r="G6426" i="7"/>
  <c r="G6424" i="7"/>
  <c r="G6422" i="7"/>
  <c r="G6420" i="7"/>
  <c r="G6418" i="7"/>
  <c r="G6416" i="7"/>
  <c r="G6414" i="7"/>
  <c r="G6412" i="7"/>
  <c r="G6410" i="7"/>
  <c r="G6408" i="7"/>
  <c r="G6406" i="7"/>
  <c r="G6404" i="7"/>
  <c r="G6402" i="7"/>
  <c r="G6400" i="7"/>
  <c r="G6398" i="7"/>
  <c r="G6396" i="7"/>
  <c r="G6394" i="7"/>
  <c r="G6392" i="7"/>
  <c r="G6390" i="7"/>
  <c r="G6388" i="7"/>
  <c r="G6386" i="7"/>
  <c r="G6384" i="7"/>
  <c r="G6382" i="7"/>
  <c r="G6380" i="7"/>
  <c r="G6378" i="7"/>
  <c r="G6376" i="7"/>
  <c r="G6374" i="7"/>
  <c r="G6372" i="7"/>
  <c r="G6370" i="7"/>
  <c r="G6368" i="7"/>
  <c r="G6366" i="7"/>
  <c r="G6364" i="7"/>
  <c r="G6362" i="7"/>
  <c r="G6360" i="7"/>
  <c r="G6358" i="7"/>
  <c r="G6356" i="7"/>
  <c r="G6354" i="7"/>
  <c r="G6352" i="7"/>
  <c r="G6350" i="7"/>
  <c r="G6348" i="7"/>
  <c r="G6346" i="7"/>
  <c r="G6344" i="7"/>
  <c r="G6342" i="7"/>
  <c r="G6340" i="7"/>
  <c r="G6338" i="7"/>
  <c r="G6336" i="7"/>
  <c r="G6334" i="7"/>
  <c r="G6332" i="7"/>
  <c r="G6330" i="7"/>
  <c r="G6328" i="7"/>
  <c r="G6326" i="7"/>
  <c r="G6324" i="7"/>
  <c r="G6322" i="7"/>
  <c r="G6320" i="7"/>
  <c r="G6318" i="7"/>
  <c r="G6316" i="7"/>
  <c r="G6314" i="7"/>
  <c r="G6312" i="7"/>
  <c r="G6310" i="7"/>
  <c r="G6308" i="7"/>
  <c r="G6306" i="7"/>
  <c r="G6304" i="7"/>
  <c r="G6302" i="7"/>
  <c r="G6300" i="7"/>
  <c r="G6298" i="7"/>
  <c r="G6296" i="7"/>
  <c r="G6294" i="7"/>
  <c r="G6292" i="7"/>
  <c r="G6290" i="7"/>
  <c r="G6288" i="7"/>
  <c r="G6455" i="7"/>
  <c r="G6453" i="7"/>
  <c r="G6451" i="7"/>
  <c r="G6449" i="7"/>
  <c r="G6447" i="7"/>
  <c r="G6445" i="7"/>
  <c r="G6443" i="7"/>
  <c r="G6441" i="7"/>
  <c r="G6439" i="7"/>
  <c r="G6437" i="7"/>
  <c r="G6435" i="7"/>
  <c r="G6433" i="7"/>
  <c r="G6431" i="7"/>
  <c r="G6429" i="7"/>
  <c r="G6427" i="7"/>
  <c r="G6425" i="7"/>
  <c r="G6423" i="7"/>
  <c r="G6421" i="7"/>
  <c r="G6419" i="7"/>
  <c r="G6417" i="7"/>
  <c r="G6415" i="7"/>
  <c r="G6407" i="7"/>
  <c r="G6399" i="7"/>
  <c r="G6391" i="7"/>
  <c r="G6383" i="7"/>
  <c r="G6375" i="7"/>
  <c r="G6367" i="7"/>
  <c r="G6359" i="7"/>
  <c r="G6351" i="7"/>
  <c r="G6343" i="7"/>
  <c r="G6335" i="7"/>
  <c r="G6327" i="7"/>
  <c r="G6319" i="7"/>
  <c r="G6311" i="7"/>
  <c r="G6303" i="7"/>
  <c r="G6295" i="7"/>
  <c r="G6287" i="7"/>
  <c r="G6285" i="7"/>
  <c r="G6283" i="7"/>
  <c r="G6281" i="7"/>
  <c r="G6279" i="7"/>
  <c r="G6277" i="7"/>
  <c r="G6275" i="7"/>
  <c r="G6273" i="7"/>
  <c r="G6271" i="7"/>
  <c r="G6269" i="7"/>
  <c r="G6267" i="7"/>
  <c r="G6265" i="7"/>
  <c r="G6263" i="7"/>
  <c r="G6261" i="7"/>
  <c r="G6259" i="7"/>
  <c r="G6257" i="7"/>
  <c r="G6255" i="7"/>
  <c r="G6253" i="7"/>
  <c r="G6251" i="7"/>
  <c r="G6249" i="7"/>
  <c r="G6247" i="7"/>
  <c r="G6245" i="7"/>
  <c r="G6243" i="7"/>
  <c r="G6241" i="7"/>
  <c r="G6239" i="7"/>
  <c r="G6237" i="7"/>
  <c r="G6235" i="7"/>
  <c r="G6233" i="7"/>
  <c r="G6231" i="7"/>
  <c r="G6229" i="7"/>
  <c r="G6227" i="7"/>
  <c r="G6225" i="7"/>
  <c r="G6223" i="7"/>
  <c r="G6221" i="7"/>
  <c r="G6219" i="7"/>
  <c r="G6217" i="7"/>
  <c r="G6215" i="7"/>
  <c r="G6213" i="7"/>
  <c r="G6211" i="7"/>
  <c r="G6209" i="7"/>
  <c r="G6207" i="7"/>
  <c r="G6205" i="7"/>
  <c r="G6203" i="7"/>
  <c r="G6201" i="7"/>
  <c r="G6199" i="7"/>
  <c r="G6197" i="7"/>
  <c r="G6195" i="7"/>
  <c r="G6193" i="7"/>
  <c r="G6191" i="7"/>
  <c r="G6189" i="7"/>
  <c r="G6187" i="7"/>
  <c r="G6185" i="7"/>
  <c r="G6183" i="7"/>
  <c r="G6181" i="7"/>
  <c r="G6179" i="7"/>
  <c r="G6177" i="7"/>
  <c r="G6175" i="7"/>
  <c r="G6173" i="7"/>
  <c r="G6171" i="7"/>
  <c r="G6169" i="7"/>
  <c r="G6167" i="7"/>
  <c r="G6165" i="7"/>
  <c r="G6163" i="7"/>
  <c r="G6161" i="7"/>
  <c r="G6159" i="7"/>
  <c r="G6157" i="7"/>
  <c r="G6155" i="7"/>
  <c r="G6153" i="7"/>
  <c r="G6151" i="7"/>
  <c r="G6149" i="7"/>
  <c r="G6147" i="7"/>
  <c r="G6145" i="7"/>
  <c r="G6143" i="7"/>
  <c r="G6409" i="7"/>
  <c r="G6401" i="7"/>
  <c r="G6393" i="7"/>
  <c r="G6385" i="7"/>
  <c r="G6377" i="7"/>
  <c r="G6369" i="7"/>
  <c r="G6361" i="7"/>
  <c r="G6353" i="7"/>
  <c r="G6345" i="7"/>
  <c r="G6337" i="7"/>
  <c r="G6329" i="7"/>
  <c r="G6321" i="7"/>
  <c r="G6313" i="7"/>
  <c r="G6305" i="7"/>
  <c r="G6297" i="7"/>
  <c r="G6289" i="7"/>
  <c r="G6411" i="7"/>
  <c r="G6403" i="7"/>
  <c r="G6395" i="7"/>
  <c r="G6387" i="7"/>
  <c r="G6379" i="7"/>
  <c r="G6371" i="7"/>
  <c r="G6363" i="7"/>
  <c r="G6355" i="7"/>
  <c r="G6347" i="7"/>
  <c r="G6339" i="7"/>
  <c r="G6331" i="7"/>
  <c r="G6323" i="7"/>
  <c r="G6315" i="7"/>
  <c r="G6307" i="7"/>
  <c r="G6299" i="7"/>
  <c r="G6291" i="7"/>
  <c r="G6286" i="7"/>
  <c r="G6284" i="7"/>
  <c r="G6282" i="7"/>
  <c r="G6280" i="7"/>
  <c r="G6278" i="7"/>
  <c r="G6276" i="7"/>
  <c r="G6274" i="7"/>
  <c r="G6272" i="7"/>
  <c r="G6270" i="7"/>
  <c r="G6268" i="7"/>
  <c r="G6266" i="7"/>
  <c r="G6264" i="7"/>
  <c r="G6262" i="7"/>
  <c r="G6260" i="7"/>
  <c r="G6258" i="7"/>
  <c r="G6256" i="7"/>
  <c r="G6254" i="7"/>
  <c r="G6252" i="7"/>
  <c r="G6250" i="7"/>
  <c r="G6248" i="7"/>
  <c r="G6246" i="7"/>
  <c r="G6244" i="7"/>
  <c r="G6242" i="7"/>
  <c r="G6240" i="7"/>
  <c r="G6238" i="7"/>
  <c r="G6236" i="7"/>
  <c r="G6234" i="7"/>
  <c r="G6232" i="7"/>
  <c r="G6230" i="7"/>
  <c r="G6228" i="7"/>
  <c r="G6226" i="7"/>
  <c r="G6224" i="7"/>
  <c r="G6222" i="7"/>
  <c r="G6220" i="7"/>
  <c r="G6218" i="7"/>
  <c r="G6216" i="7"/>
  <c r="G6214" i="7"/>
  <c r="G6212" i="7"/>
  <c r="G6210" i="7"/>
  <c r="G6208" i="7"/>
  <c r="G6206" i="7"/>
  <c r="G6204" i="7"/>
  <c r="G6202" i="7"/>
  <c r="G6200" i="7"/>
  <c r="G6198" i="7"/>
  <c r="G6196" i="7"/>
  <c r="G6194" i="7"/>
  <c r="G6192" i="7"/>
  <c r="G6190" i="7"/>
  <c r="G6188" i="7"/>
  <c r="G6186" i="7"/>
  <c r="G6184" i="7"/>
  <c r="G6182" i="7"/>
  <c r="G6180" i="7"/>
  <c r="G6178" i="7"/>
  <c r="G6176" i="7"/>
  <c r="G6174" i="7"/>
  <c r="G6172" i="7"/>
  <c r="G6170" i="7"/>
  <c r="G6168" i="7"/>
  <c r="G6166" i="7"/>
  <c r="G6164" i="7"/>
  <c r="G6162" i="7"/>
  <c r="G6160" i="7"/>
  <c r="G6158" i="7"/>
  <c r="G6156" i="7"/>
  <c r="G6154" i="7"/>
  <c r="G6152" i="7"/>
  <c r="G6150" i="7"/>
  <c r="G6405" i="7"/>
  <c r="G6373" i="7"/>
  <c r="G6341" i="7"/>
  <c r="G6309" i="7"/>
  <c r="G6148" i="7"/>
  <c r="G6397" i="7"/>
  <c r="G6365" i="7"/>
  <c r="G6333" i="7"/>
  <c r="G6301" i="7"/>
  <c r="G6142" i="7"/>
  <c r="G6140" i="7"/>
  <c r="G6138" i="7"/>
  <c r="G6136" i="7"/>
  <c r="G6134" i="7"/>
  <c r="G6132" i="7"/>
  <c r="G6130" i="7"/>
  <c r="G6128" i="7"/>
  <c r="G6126" i="7"/>
  <c r="G6124" i="7"/>
  <c r="G6122" i="7"/>
  <c r="G6120" i="7"/>
  <c r="G6118" i="7"/>
  <c r="G6116" i="7"/>
  <c r="G6114" i="7"/>
  <c r="G6112" i="7"/>
  <c r="G6110" i="7"/>
  <c r="G6108" i="7"/>
  <c r="G6106" i="7"/>
  <c r="G6104" i="7"/>
  <c r="G6102" i="7"/>
  <c r="G6100" i="7"/>
  <c r="G6098" i="7"/>
  <c r="G6096" i="7"/>
  <c r="G6094" i="7"/>
  <c r="G6092" i="7"/>
  <c r="G6090" i="7"/>
  <c r="G6088" i="7"/>
  <c r="G6086" i="7"/>
  <c r="G6084" i="7"/>
  <c r="G6082" i="7"/>
  <c r="G6080" i="7"/>
  <c r="G6078" i="7"/>
  <c r="G6076" i="7"/>
  <c r="G6074" i="7"/>
  <c r="G6072" i="7"/>
  <c r="G6070" i="7"/>
  <c r="G6068" i="7"/>
  <c r="G6066" i="7"/>
  <c r="G6064" i="7"/>
  <c r="G6062" i="7"/>
  <c r="G6060" i="7"/>
  <c r="G6058" i="7"/>
  <c r="G6056" i="7"/>
  <c r="G6054" i="7"/>
  <c r="G6052" i="7"/>
  <c r="G6050" i="7"/>
  <c r="G6048" i="7"/>
  <c r="G6046" i="7"/>
  <c r="G6044" i="7"/>
  <c r="G6042" i="7"/>
  <c r="G6040" i="7"/>
  <c r="G6038" i="7"/>
  <c r="G6036" i="7"/>
  <c r="G6034" i="7"/>
  <c r="G6032" i="7"/>
  <c r="G6030" i="7"/>
  <c r="G6028" i="7"/>
  <c r="G6026" i="7"/>
  <c r="G6024" i="7"/>
  <c r="G6022" i="7"/>
  <c r="G6020" i="7"/>
  <c r="G6018" i="7"/>
  <c r="G6016" i="7"/>
  <c r="G6014" i="7"/>
  <c r="G6012" i="7"/>
  <c r="G6010" i="7"/>
  <c r="G6008" i="7"/>
  <c r="G6006" i="7"/>
  <c r="G6004" i="7"/>
  <c r="G6002" i="7"/>
  <c r="G6000" i="7"/>
  <c r="G5998" i="7"/>
  <c r="G5996" i="7"/>
  <c r="G5994" i="7"/>
  <c r="G5992" i="7"/>
  <c r="G5990" i="7"/>
  <c r="G5988" i="7"/>
  <c r="G5986" i="7"/>
  <c r="G5984" i="7"/>
  <c r="G5982" i="7"/>
  <c r="G6389" i="7"/>
  <c r="G6357" i="7"/>
  <c r="G6325" i="7"/>
  <c r="G6293" i="7"/>
  <c r="G6144" i="7"/>
  <c r="G6381" i="7"/>
  <c r="G6141" i="7"/>
  <c r="G6133" i="7"/>
  <c r="G6125" i="7"/>
  <c r="G6117" i="7"/>
  <c r="G6109" i="7"/>
  <c r="G6101" i="7"/>
  <c r="G6093" i="7"/>
  <c r="G6085" i="7"/>
  <c r="G6077" i="7"/>
  <c r="G6069" i="7"/>
  <c r="G6061" i="7"/>
  <c r="G6053" i="7"/>
  <c r="G6045" i="7"/>
  <c r="G6037" i="7"/>
  <c r="G6029" i="7"/>
  <c r="G6021" i="7"/>
  <c r="G6013" i="7"/>
  <c r="G6005" i="7"/>
  <c r="G5997" i="7"/>
  <c r="G5989" i="7"/>
  <c r="G5981" i="7"/>
  <c r="G5979" i="7"/>
  <c r="G5977" i="7"/>
  <c r="G5975" i="7"/>
  <c r="G5973" i="7"/>
  <c r="G5971" i="7"/>
  <c r="G5969" i="7"/>
  <c r="G5967" i="7"/>
  <c r="G5965" i="7"/>
  <c r="G5963" i="7"/>
  <c r="G5961" i="7"/>
  <c r="G5959" i="7"/>
  <c r="G5957" i="7"/>
  <c r="G5955" i="7"/>
  <c r="G5953" i="7"/>
  <c r="G5951" i="7"/>
  <c r="G5949" i="7"/>
  <c r="G5947" i="7"/>
  <c r="G5945" i="7"/>
  <c r="G5943" i="7"/>
  <c r="G5941" i="7"/>
  <c r="G5939" i="7"/>
  <c r="G5937" i="7"/>
  <c r="G5935" i="7"/>
  <c r="G5933" i="7"/>
  <c r="G5931" i="7"/>
  <c r="G5929" i="7"/>
  <c r="G5927" i="7"/>
  <c r="G5925" i="7"/>
  <c r="G5923" i="7"/>
  <c r="G5921" i="7"/>
  <c r="G5919" i="7"/>
  <c r="G5917" i="7"/>
  <c r="G5915" i="7"/>
  <c r="G5913" i="7"/>
  <c r="G5911" i="7"/>
  <c r="G5909" i="7"/>
  <c r="G5907" i="7"/>
  <c r="G5905" i="7"/>
  <c r="G5903" i="7"/>
  <c r="G5901" i="7"/>
  <c r="G5899" i="7"/>
  <c r="G5897" i="7"/>
  <c r="G5895" i="7"/>
  <c r="G5893" i="7"/>
  <c r="G5891" i="7"/>
  <c r="G5889" i="7"/>
  <c r="G5887" i="7"/>
  <c r="G5885" i="7"/>
  <c r="G5883" i="7"/>
  <c r="G5881" i="7"/>
  <c r="G5879" i="7"/>
  <c r="G5877" i="7"/>
  <c r="G5875" i="7"/>
  <c r="G5873" i="7"/>
  <c r="G5871" i="7"/>
  <c r="G5869" i="7"/>
  <c r="G5867" i="7"/>
  <c r="G5865" i="7"/>
  <c r="G5863" i="7"/>
  <c r="G5861" i="7"/>
  <c r="G5859" i="7"/>
  <c r="G5857" i="7"/>
  <c r="G5855" i="7"/>
  <c r="G5853" i="7"/>
  <c r="G5851" i="7"/>
  <c r="G5849" i="7"/>
  <c r="G5847" i="7"/>
  <c r="G5845" i="7"/>
  <c r="G5843" i="7"/>
  <c r="G5841" i="7"/>
  <c r="G5839" i="7"/>
  <c r="G5837" i="7"/>
  <c r="G5835" i="7"/>
  <c r="G5833" i="7"/>
  <c r="G5831" i="7"/>
  <c r="G5829" i="7"/>
  <c r="G5827" i="7"/>
  <c r="G5825" i="7"/>
  <c r="G5823" i="7"/>
  <c r="G5821" i="7"/>
  <c r="G5819" i="7"/>
  <c r="G5817" i="7"/>
  <c r="G5815" i="7"/>
  <c r="G5813" i="7"/>
  <c r="G5811" i="7"/>
  <c r="G5809" i="7"/>
  <c r="G5807" i="7"/>
  <c r="G5805" i="7"/>
  <c r="G5803" i="7"/>
  <c r="G5801" i="7"/>
  <c r="G5799" i="7"/>
  <c r="G5797" i="7"/>
  <c r="G5795" i="7"/>
  <c r="G5793" i="7"/>
  <c r="G5791" i="7"/>
  <c r="G5789" i="7"/>
  <c r="G5787" i="7"/>
  <c r="G5785" i="7"/>
  <c r="G5783" i="7"/>
  <c r="G5781" i="7"/>
  <c r="G5779" i="7"/>
  <c r="G5777" i="7"/>
  <c r="G5775" i="7"/>
  <c r="G5773" i="7"/>
  <c r="G5771" i="7"/>
  <c r="G5769" i="7"/>
  <c r="G5767" i="7"/>
  <c r="G5765" i="7"/>
  <c r="G5763" i="7"/>
  <c r="G5761" i="7"/>
  <c r="G5759" i="7"/>
  <c r="G5757" i="7"/>
  <c r="G5755" i="7"/>
  <c r="G5753" i="7"/>
  <c r="G5751" i="7"/>
  <c r="G5749" i="7"/>
  <c r="G5747" i="7"/>
  <c r="G5745" i="7"/>
  <c r="G5743" i="7"/>
  <c r="G5741" i="7"/>
  <c r="G5739" i="7"/>
  <c r="G5737" i="7"/>
  <c r="G5735" i="7"/>
  <c r="G5733" i="7"/>
  <c r="G5731" i="7"/>
  <c r="G5729" i="7"/>
  <c r="G5727" i="7"/>
  <c r="G5725" i="7"/>
  <c r="G5723" i="7"/>
  <c r="G5721" i="7"/>
  <c r="G5719" i="7"/>
  <c r="G5717" i="7"/>
  <c r="G5715" i="7"/>
  <c r="G5713" i="7"/>
  <c r="G5711" i="7"/>
  <c r="G5709" i="7"/>
  <c r="G5707" i="7"/>
  <c r="G5705" i="7"/>
  <c r="G5703" i="7"/>
  <c r="G5701" i="7"/>
  <c r="G5699" i="7"/>
  <c r="G5697" i="7"/>
  <c r="G5695" i="7"/>
  <c r="G5693" i="7"/>
  <c r="G5691" i="7"/>
  <c r="G5689" i="7"/>
  <c r="G5687" i="7"/>
  <c r="G5685" i="7"/>
  <c r="G6349" i="7"/>
  <c r="G6135" i="7"/>
  <c r="G6127" i="7"/>
  <c r="G6119" i="7"/>
  <c r="G6111" i="7"/>
  <c r="G6103" i="7"/>
  <c r="G6095" i="7"/>
  <c r="G6087" i="7"/>
  <c r="G6079" i="7"/>
  <c r="G6071" i="7"/>
  <c r="G6063" i="7"/>
  <c r="G6055" i="7"/>
  <c r="G6047" i="7"/>
  <c r="G6039" i="7"/>
  <c r="G6031" i="7"/>
  <c r="G6023" i="7"/>
  <c r="G6015" i="7"/>
  <c r="G6007" i="7"/>
  <c r="G5999" i="7"/>
  <c r="G5991" i="7"/>
  <c r="G5983" i="7"/>
  <c r="G6317" i="7"/>
  <c r="G6146" i="7"/>
  <c r="G6137" i="7"/>
  <c r="G6129" i="7"/>
  <c r="G6121" i="7"/>
  <c r="G6113" i="7"/>
  <c r="G6105" i="7"/>
  <c r="G6097" i="7"/>
  <c r="G6089" i="7"/>
  <c r="G6081" i="7"/>
  <c r="G6073" i="7"/>
  <c r="G6065" i="7"/>
  <c r="G6057" i="7"/>
  <c r="G6049" i="7"/>
  <c r="G6041" i="7"/>
  <c r="G6033" i="7"/>
  <c r="G6025" i="7"/>
  <c r="G6017" i="7"/>
  <c r="G6009" i="7"/>
  <c r="G6001" i="7"/>
  <c r="G5993" i="7"/>
  <c r="G5985" i="7"/>
  <c r="G5980" i="7"/>
  <c r="G5978" i="7"/>
  <c r="G5976" i="7"/>
  <c r="G5974" i="7"/>
  <c r="G5972" i="7"/>
  <c r="G5970" i="7"/>
  <c r="G5968" i="7"/>
  <c r="G5966" i="7"/>
  <c r="G5964" i="7"/>
  <c r="G5962" i="7"/>
  <c r="G5960" i="7"/>
  <c r="G5958" i="7"/>
  <c r="G5956" i="7"/>
  <c r="G5954" i="7"/>
  <c r="G5952" i="7"/>
  <c r="G5950" i="7"/>
  <c r="G5948" i="7"/>
  <c r="G5946" i="7"/>
  <c r="G5944" i="7"/>
  <c r="G5942" i="7"/>
  <c r="G5940" i="7"/>
  <c r="G5938" i="7"/>
  <c r="G5936" i="7"/>
  <c r="G5934" i="7"/>
  <c r="G5932" i="7"/>
  <c r="G5930" i="7"/>
  <c r="G5928" i="7"/>
  <c r="G5926" i="7"/>
  <c r="G5924" i="7"/>
  <c r="G5922" i="7"/>
  <c r="G5920" i="7"/>
  <c r="G5918" i="7"/>
  <c r="G5916" i="7"/>
  <c r="G5914" i="7"/>
  <c r="G5912" i="7"/>
  <c r="G5910" i="7"/>
  <c r="G5908" i="7"/>
  <c r="G5906" i="7"/>
  <c r="G5904" i="7"/>
  <c r="G5902" i="7"/>
  <c r="G5900" i="7"/>
  <c r="G5898" i="7"/>
  <c r="G5896" i="7"/>
  <c r="G5894" i="7"/>
  <c r="G5892" i="7"/>
  <c r="G5890" i="7"/>
  <c r="G5888" i="7"/>
  <c r="G5886" i="7"/>
  <c r="G5884" i="7"/>
  <c r="G5882" i="7"/>
  <c r="G5880" i="7"/>
  <c r="G5878" i="7"/>
  <c r="G5876" i="7"/>
  <c r="G5874" i="7"/>
  <c r="G5872" i="7"/>
  <c r="G5870" i="7"/>
  <c r="G5868" i="7"/>
  <c r="G5866" i="7"/>
  <c r="G5864" i="7"/>
  <c r="G5862" i="7"/>
  <c r="G5860" i="7"/>
  <c r="G5858" i="7"/>
  <c r="G5856" i="7"/>
  <c r="G5854" i="7"/>
  <c r="G5852" i="7"/>
  <c r="G5850" i="7"/>
  <c r="G5848" i="7"/>
  <c r="G5846" i="7"/>
  <c r="G5844" i="7"/>
  <c r="G5842" i="7"/>
  <c r="G5840" i="7"/>
  <c r="G5838" i="7"/>
  <c r="G5836" i="7"/>
  <c r="G5834" i="7"/>
  <c r="G5832" i="7"/>
  <c r="G5830" i="7"/>
  <c r="G5828" i="7"/>
  <c r="G5826" i="7"/>
  <c r="G5824" i="7"/>
  <c r="G5822" i="7"/>
  <c r="G5820" i="7"/>
  <c r="G5818" i="7"/>
  <c r="G5816" i="7"/>
  <c r="G5814" i="7"/>
  <c r="G5812" i="7"/>
  <c r="G5810" i="7"/>
  <c r="G5808" i="7"/>
  <c r="G5806" i="7"/>
  <c r="G5804" i="7"/>
  <c r="G5802" i="7"/>
  <c r="G5800" i="7"/>
  <c r="G5798" i="7"/>
  <c r="G5796" i="7"/>
  <c r="G5794" i="7"/>
  <c r="G5792" i="7"/>
  <c r="G5790" i="7"/>
  <c r="G5788" i="7"/>
  <c r="G5786" i="7"/>
  <c r="G5784" i="7"/>
  <c r="G5782" i="7"/>
  <c r="G5780" i="7"/>
  <c r="G5778" i="7"/>
  <c r="G5776" i="7"/>
  <c r="G5774" i="7"/>
  <c r="G5772" i="7"/>
  <c r="G5770" i="7"/>
  <c r="G5768" i="7"/>
  <c r="G5766" i="7"/>
  <c r="G5764" i="7"/>
  <c r="G5762" i="7"/>
  <c r="G5760" i="7"/>
  <c r="G5758" i="7"/>
  <c r="G5756" i="7"/>
  <c r="G5754" i="7"/>
  <c r="G5752" i="7"/>
  <c r="G5750" i="7"/>
  <c r="G5748" i="7"/>
  <c r="G5746" i="7"/>
  <c r="G5744" i="7"/>
  <c r="G5742" i="7"/>
  <c r="G5740" i="7"/>
  <c r="G5738" i="7"/>
  <c r="G5736" i="7"/>
  <c r="G5734" i="7"/>
  <c r="G5732" i="7"/>
  <c r="G5730" i="7"/>
  <c r="G5728" i="7"/>
  <c r="G5726" i="7"/>
  <c r="G5724" i="7"/>
  <c r="G5722" i="7"/>
  <c r="G5720" i="7"/>
  <c r="G5718" i="7"/>
  <c r="G5716" i="7"/>
  <c r="G5714" i="7"/>
  <c r="G5712" i="7"/>
  <c r="G5710" i="7"/>
  <c r="G5708" i="7"/>
  <c r="G5706" i="7"/>
  <c r="G5704" i="7"/>
  <c r="G5702" i="7"/>
  <c r="G5700" i="7"/>
  <c r="G5698" i="7"/>
  <c r="G5696" i="7"/>
  <c r="G5694" i="7"/>
  <c r="G5692" i="7"/>
  <c r="G5690" i="7"/>
  <c r="G5688" i="7"/>
  <c r="G5686" i="7"/>
  <c r="G6123" i="7"/>
  <c r="G6091" i="7"/>
  <c r="G6059" i="7"/>
  <c r="G6027" i="7"/>
  <c r="G5995" i="7"/>
  <c r="G6115" i="7"/>
  <c r="G6083" i="7"/>
  <c r="G6051" i="7"/>
  <c r="G6019" i="7"/>
  <c r="G5987" i="7"/>
  <c r="G5684" i="7"/>
  <c r="G5682" i="7"/>
  <c r="G5680" i="7"/>
  <c r="G5678" i="7"/>
  <c r="G5676" i="7"/>
  <c r="G5674" i="7"/>
  <c r="G5672" i="7"/>
  <c r="G5670" i="7"/>
  <c r="G5668" i="7"/>
  <c r="G5666" i="7"/>
  <c r="G5664" i="7"/>
  <c r="G5662" i="7"/>
  <c r="G5660" i="7"/>
  <c r="G5658" i="7"/>
  <c r="G5656" i="7"/>
  <c r="G5654" i="7"/>
  <c r="G5652" i="7"/>
  <c r="G5650" i="7"/>
  <c r="G5648" i="7"/>
  <c r="G5646" i="7"/>
  <c r="G5644" i="7"/>
  <c r="G5642" i="7"/>
  <c r="G5640" i="7"/>
  <c r="G5638" i="7"/>
  <c r="G5636" i="7"/>
  <c r="G5634" i="7"/>
  <c r="G5632" i="7"/>
  <c r="G5630" i="7"/>
  <c r="G5628" i="7"/>
  <c r="G5626" i="7"/>
  <c r="G5624" i="7"/>
  <c r="G5622" i="7"/>
  <c r="G5620" i="7"/>
  <c r="G5618" i="7"/>
  <c r="G5616" i="7"/>
  <c r="G5614" i="7"/>
  <c r="G5612" i="7"/>
  <c r="G5610" i="7"/>
  <c r="G5608" i="7"/>
  <c r="G5606" i="7"/>
  <c r="G5604" i="7"/>
  <c r="G5602" i="7"/>
  <c r="G5600" i="7"/>
  <c r="G5598" i="7"/>
  <c r="G5596" i="7"/>
  <c r="G5594" i="7"/>
  <c r="G5592" i="7"/>
  <c r="G5590" i="7"/>
  <c r="G5588" i="7"/>
  <c r="G5586" i="7"/>
  <c r="G5584" i="7"/>
  <c r="G5582" i="7"/>
  <c r="G5580" i="7"/>
  <c r="G5578" i="7"/>
  <c r="G5576" i="7"/>
  <c r="G5574" i="7"/>
  <c r="G5572" i="7"/>
  <c r="G5570" i="7"/>
  <c r="G5568" i="7"/>
  <c r="G5566" i="7"/>
  <c r="G5564" i="7"/>
  <c r="G5562" i="7"/>
  <c r="G5560" i="7"/>
  <c r="G5558" i="7"/>
  <c r="G5556" i="7"/>
  <c r="G5554" i="7"/>
  <c r="G5552" i="7"/>
  <c r="G5550" i="7"/>
  <c r="G5548" i="7"/>
  <c r="G5546" i="7"/>
  <c r="G5544" i="7"/>
  <c r="G5542" i="7"/>
  <c r="G5540" i="7"/>
  <c r="G5538" i="7"/>
  <c r="G5536" i="7"/>
  <c r="G5534" i="7"/>
  <c r="G5532" i="7"/>
  <c r="G5530" i="7"/>
  <c r="G5528" i="7"/>
  <c r="G5526" i="7"/>
  <c r="G5524" i="7"/>
  <c r="G5522" i="7"/>
  <c r="G5520" i="7"/>
  <c r="G5518" i="7"/>
  <c r="G5516" i="7"/>
  <c r="G5514" i="7"/>
  <c r="G5512" i="7"/>
  <c r="G5510" i="7"/>
  <c r="G5508" i="7"/>
  <c r="G5506" i="7"/>
  <c r="G5504" i="7"/>
  <c r="G5502" i="7"/>
  <c r="G5500" i="7"/>
  <c r="G5498" i="7"/>
  <c r="G5496" i="7"/>
  <c r="G5494" i="7"/>
  <c r="G5492" i="7"/>
  <c r="G5490" i="7"/>
  <c r="G5488" i="7"/>
  <c r="G5486" i="7"/>
  <c r="G5484" i="7"/>
  <c r="G5482" i="7"/>
  <c r="G5480" i="7"/>
  <c r="G5478" i="7"/>
  <c r="G5476" i="7"/>
  <c r="G5474" i="7"/>
  <c r="G5472" i="7"/>
  <c r="G5470" i="7"/>
  <c r="G5468" i="7"/>
  <c r="G5466" i="7"/>
  <c r="G5464" i="7"/>
  <c r="G5462" i="7"/>
  <c r="G5460" i="7"/>
  <c r="G5458" i="7"/>
  <c r="G5456" i="7"/>
  <c r="G5454" i="7"/>
  <c r="G5452" i="7"/>
  <c r="G5450" i="7"/>
  <c r="G5448" i="7"/>
  <c r="G5446" i="7"/>
  <c r="G5444" i="7"/>
  <c r="G5442" i="7"/>
  <c r="G5440" i="7"/>
  <c r="G5438" i="7"/>
  <c r="G5436" i="7"/>
  <c r="G5434" i="7"/>
  <c r="G5432" i="7"/>
  <c r="G5430" i="7"/>
  <c r="G5428" i="7"/>
  <c r="G5426" i="7"/>
  <c r="G5424" i="7"/>
  <c r="G5422" i="7"/>
  <c r="G5420" i="7"/>
  <c r="G5418" i="7"/>
  <c r="G5416" i="7"/>
  <c r="G5414" i="7"/>
  <c r="G5412" i="7"/>
  <c r="G5410" i="7"/>
  <c r="G5408" i="7"/>
  <c r="G5406" i="7"/>
  <c r="G5404" i="7"/>
  <c r="G5402" i="7"/>
  <c r="G5400" i="7"/>
  <c r="G5398" i="7"/>
  <c r="G5396" i="7"/>
  <c r="G5394" i="7"/>
  <c r="G5392" i="7"/>
  <c r="G5390" i="7"/>
  <c r="G5388" i="7"/>
  <c r="G5386" i="7"/>
  <c r="G5384" i="7"/>
  <c r="G5382" i="7"/>
  <c r="G5380" i="7"/>
  <c r="G5378" i="7"/>
  <c r="G5376" i="7"/>
  <c r="G5374" i="7"/>
  <c r="G5372" i="7"/>
  <c r="G5370" i="7"/>
  <c r="G5368" i="7"/>
  <c r="G5366" i="7"/>
  <c r="G5364" i="7"/>
  <c r="G5362" i="7"/>
  <c r="G5360" i="7"/>
  <c r="G5358" i="7"/>
  <c r="G5356" i="7"/>
  <c r="G6139" i="7"/>
  <c r="G6107" i="7"/>
  <c r="G6075" i="7"/>
  <c r="G6043" i="7"/>
  <c r="G6011" i="7"/>
  <c r="G6067" i="7"/>
  <c r="G5677" i="7"/>
  <c r="G5669" i="7"/>
  <c r="G5661" i="7"/>
  <c r="G5653" i="7"/>
  <c r="G5645" i="7"/>
  <c r="G5637" i="7"/>
  <c r="G5629" i="7"/>
  <c r="G5621" i="7"/>
  <c r="G5613" i="7"/>
  <c r="G5605" i="7"/>
  <c r="G5597" i="7"/>
  <c r="G5589" i="7"/>
  <c r="G5581" i="7"/>
  <c r="G5573" i="7"/>
  <c r="G5565" i="7"/>
  <c r="G5557" i="7"/>
  <c r="G5549" i="7"/>
  <c r="G5541" i="7"/>
  <c r="G5533" i="7"/>
  <c r="G5525" i="7"/>
  <c r="G5517" i="7"/>
  <c r="G5509" i="7"/>
  <c r="G5501" i="7"/>
  <c r="G5493" i="7"/>
  <c r="G5485" i="7"/>
  <c r="G5477" i="7"/>
  <c r="G5469" i="7"/>
  <c r="G5461" i="7"/>
  <c r="G5453" i="7"/>
  <c r="G5445" i="7"/>
  <c r="G5437" i="7"/>
  <c r="G5429" i="7"/>
  <c r="G5421" i="7"/>
  <c r="G5413" i="7"/>
  <c r="G5405" i="7"/>
  <c r="G5397" i="7"/>
  <c r="G5389" i="7"/>
  <c r="G5381" i="7"/>
  <c r="G5373" i="7"/>
  <c r="G5365" i="7"/>
  <c r="G5357" i="7"/>
  <c r="G6035" i="7"/>
  <c r="G5679" i="7"/>
  <c r="G5671" i="7"/>
  <c r="G5663" i="7"/>
  <c r="G5655" i="7"/>
  <c r="G5647" i="7"/>
  <c r="G5639" i="7"/>
  <c r="G5631" i="7"/>
  <c r="G5623" i="7"/>
  <c r="G5615" i="7"/>
  <c r="G5607" i="7"/>
  <c r="G5599" i="7"/>
  <c r="G5591" i="7"/>
  <c r="G5583" i="7"/>
  <c r="G5575" i="7"/>
  <c r="G5567" i="7"/>
  <c r="G5559" i="7"/>
  <c r="G5551" i="7"/>
  <c r="G5543" i="7"/>
  <c r="G5535" i="7"/>
  <c r="G5527" i="7"/>
  <c r="G5519" i="7"/>
  <c r="G5511" i="7"/>
  <c r="G5503" i="7"/>
  <c r="G5495" i="7"/>
  <c r="G5487" i="7"/>
  <c r="G5479" i="7"/>
  <c r="G5471" i="7"/>
  <c r="G5463" i="7"/>
  <c r="G5455" i="7"/>
  <c r="G5447" i="7"/>
  <c r="G5439" i="7"/>
  <c r="G5431" i="7"/>
  <c r="G5423" i="7"/>
  <c r="G5415" i="7"/>
  <c r="G5407" i="7"/>
  <c r="G5399" i="7"/>
  <c r="G5391" i="7"/>
  <c r="G5383" i="7"/>
  <c r="G5375" i="7"/>
  <c r="G5367" i="7"/>
  <c r="G5359" i="7"/>
  <c r="G5354" i="7"/>
  <c r="G5352" i="7"/>
  <c r="G5350" i="7"/>
  <c r="G5348" i="7"/>
  <c r="G5346" i="7"/>
  <c r="G5344" i="7"/>
  <c r="G5342" i="7"/>
  <c r="G5340" i="7"/>
  <c r="G5338" i="7"/>
  <c r="G5336" i="7"/>
  <c r="G5334" i="7"/>
  <c r="G5332" i="7"/>
  <c r="G5330" i="7"/>
  <c r="G5328" i="7"/>
  <c r="G5326" i="7"/>
  <c r="G5324" i="7"/>
  <c r="G5322" i="7"/>
  <c r="G5320" i="7"/>
  <c r="G5318" i="7"/>
  <c r="G5316" i="7"/>
  <c r="G5314" i="7"/>
  <c r="G5312" i="7"/>
  <c r="G5310" i="7"/>
  <c r="G5308" i="7"/>
  <c r="G5306" i="7"/>
  <c r="G5304" i="7"/>
  <c r="G5302" i="7"/>
  <c r="G5300" i="7"/>
  <c r="G5298" i="7"/>
  <c r="G5296" i="7"/>
  <c r="G5294" i="7"/>
  <c r="G5292" i="7"/>
  <c r="G5290" i="7"/>
  <c r="G5288" i="7"/>
  <c r="G5286" i="7"/>
  <c r="G5284" i="7"/>
  <c r="G5282" i="7"/>
  <c r="G5280" i="7"/>
  <c r="G5278" i="7"/>
  <c r="G5276" i="7"/>
  <c r="G5274" i="7"/>
  <c r="G5272" i="7"/>
  <c r="G5270" i="7"/>
  <c r="G5268" i="7"/>
  <c r="G5266" i="7"/>
  <c r="G5264" i="7"/>
  <c r="G5262" i="7"/>
  <c r="G5260" i="7"/>
  <c r="G5258" i="7"/>
  <c r="G5256" i="7"/>
  <c r="G5254" i="7"/>
  <c r="G5252" i="7"/>
  <c r="G5250" i="7"/>
  <c r="G5248" i="7"/>
  <c r="G5246" i="7"/>
  <c r="G5244" i="7"/>
  <c r="G5242" i="7"/>
  <c r="G5240" i="7"/>
  <c r="G5238" i="7"/>
  <c r="G5236" i="7"/>
  <c r="G5234" i="7"/>
  <c r="G5232" i="7"/>
  <c r="G5230" i="7"/>
  <c r="G5228" i="7"/>
  <c r="G5226" i="7"/>
  <c r="G5224" i="7"/>
  <c r="G5222" i="7"/>
  <c r="G5220" i="7"/>
  <c r="G5218" i="7"/>
  <c r="G5216" i="7"/>
  <c r="G5214" i="7"/>
  <c r="G5212" i="7"/>
  <c r="G5210" i="7"/>
  <c r="G5208" i="7"/>
  <c r="G5206" i="7"/>
  <c r="G5204" i="7"/>
  <c r="G5202" i="7"/>
  <c r="G5200" i="7"/>
  <c r="G5198" i="7"/>
  <c r="G5196" i="7"/>
  <c r="G5194" i="7"/>
  <c r="G5192" i="7"/>
  <c r="G5190" i="7"/>
  <c r="G5188" i="7"/>
  <c r="G5186" i="7"/>
  <c r="G5184" i="7"/>
  <c r="G5182" i="7"/>
  <c r="G5180" i="7"/>
  <c r="G5178" i="7"/>
  <c r="G5176" i="7"/>
  <c r="G5174" i="7"/>
  <c r="G5172" i="7"/>
  <c r="G5170" i="7"/>
  <c r="G5168" i="7"/>
  <c r="G5166" i="7"/>
  <c r="G5164" i="7"/>
  <c r="G5162" i="7"/>
  <c r="G5160" i="7"/>
  <c r="G5158" i="7"/>
  <c r="G5156" i="7"/>
  <c r="G5154" i="7"/>
  <c r="G5152" i="7"/>
  <c r="G5150" i="7"/>
  <c r="G5148" i="7"/>
  <c r="G5146" i="7"/>
  <c r="G5144" i="7"/>
  <c r="G5142" i="7"/>
  <c r="G5140" i="7"/>
  <c r="G5138" i="7"/>
  <c r="G5136" i="7"/>
  <c r="G5134" i="7"/>
  <c r="G5132" i="7"/>
  <c r="G5130" i="7"/>
  <c r="G5128" i="7"/>
  <c r="G5126" i="7"/>
  <c r="G5124" i="7"/>
  <c r="G5122" i="7"/>
  <c r="G5120" i="7"/>
  <c r="G5118" i="7"/>
  <c r="G5116" i="7"/>
  <c r="G5114" i="7"/>
  <c r="G5112" i="7"/>
  <c r="G5110" i="7"/>
  <c r="G5108" i="7"/>
  <c r="G5106" i="7"/>
  <c r="G5104" i="7"/>
  <c r="G5102" i="7"/>
  <c r="G5100" i="7"/>
  <c r="G5098" i="7"/>
  <c r="G5096" i="7"/>
  <c r="G5094" i="7"/>
  <c r="G5092" i="7"/>
  <c r="G5090" i="7"/>
  <c r="G5088" i="7"/>
  <c r="G5086" i="7"/>
  <c r="G5084" i="7"/>
  <c r="G5082" i="7"/>
  <c r="G5080" i="7"/>
  <c r="G5078" i="7"/>
  <c r="G5076" i="7"/>
  <c r="G5074" i="7"/>
  <c r="G5072" i="7"/>
  <c r="G5070" i="7"/>
  <c r="G5068" i="7"/>
  <c r="G5066" i="7"/>
  <c r="G5064" i="7"/>
  <c r="G5062" i="7"/>
  <c r="G5060" i="7"/>
  <c r="G5058" i="7"/>
  <c r="G5056" i="7"/>
  <c r="G5054" i="7"/>
  <c r="G5052" i="7"/>
  <c r="G5050" i="7"/>
  <c r="G5048" i="7"/>
  <c r="G5046" i="7"/>
  <c r="G5044" i="7"/>
  <c r="G5042" i="7"/>
  <c r="G5040" i="7"/>
  <c r="G5038" i="7"/>
  <c r="G5036" i="7"/>
  <c r="G5034" i="7"/>
  <c r="G5032" i="7"/>
  <c r="G5030" i="7"/>
  <c r="G5028" i="7"/>
  <c r="G5026" i="7"/>
  <c r="G5024" i="7"/>
  <c r="G5022" i="7"/>
  <c r="G5020" i="7"/>
  <c r="G5018" i="7"/>
  <c r="G5016" i="7"/>
  <c r="G5014" i="7"/>
  <c r="G5012" i="7"/>
  <c r="G5010" i="7"/>
  <c r="G5008" i="7"/>
  <c r="G5006" i="7"/>
  <c r="G5004" i="7"/>
  <c r="G5002" i="7"/>
  <c r="G5000" i="7"/>
  <c r="G4998" i="7"/>
  <c r="G4996" i="7"/>
  <c r="G4994" i="7"/>
  <c r="G4992" i="7"/>
  <c r="G4990" i="7"/>
  <c r="G4988" i="7"/>
  <c r="G4986" i="7"/>
  <c r="G4984" i="7"/>
  <c r="G4982" i="7"/>
  <c r="G4980" i="7"/>
  <c r="G4978" i="7"/>
  <c r="G4976" i="7"/>
  <c r="G4974" i="7"/>
  <c r="G4972" i="7"/>
  <c r="G4970" i="7"/>
  <c r="G4968" i="7"/>
  <c r="G4966" i="7"/>
  <c r="G4964" i="7"/>
  <c r="G4962" i="7"/>
  <c r="G4960" i="7"/>
  <c r="G4958" i="7"/>
  <c r="G4956" i="7"/>
  <c r="G4954" i="7"/>
  <c r="G4952" i="7"/>
  <c r="G4950" i="7"/>
  <c r="G4948" i="7"/>
  <c r="G4946" i="7"/>
  <c r="G4944" i="7"/>
  <c r="G4942" i="7"/>
  <c r="G4940" i="7"/>
  <c r="G4938" i="7"/>
  <c r="G4936" i="7"/>
  <c r="G4934" i="7"/>
  <c r="G4932" i="7"/>
  <c r="G4930" i="7"/>
  <c r="G4928" i="7"/>
  <c r="G4926" i="7"/>
  <c r="G4924" i="7"/>
  <c r="G4922" i="7"/>
  <c r="G4920" i="7"/>
  <c r="G4918" i="7"/>
  <c r="G4916" i="7"/>
  <c r="G4914" i="7"/>
  <c r="G4912" i="7"/>
  <c r="G4910" i="7"/>
  <c r="G4908" i="7"/>
  <c r="G4906" i="7"/>
  <c r="G4904" i="7"/>
  <c r="G4902" i="7"/>
  <c r="G4900" i="7"/>
  <c r="G4898" i="7"/>
  <c r="G4896" i="7"/>
  <c r="G4894" i="7"/>
  <c r="G4892" i="7"/>
  <c r="G4890" i="7"/>
  <c r="G4888" i="7"/>
  <c r="G4886" i="7"/>
  <c r="G4884" i="7"/>
  <c r="G4882" i="7"/>
  <c r="G4880" i="7"/>
  <c r="G4878" i="7"/>
  <c r="G4876" i="7"/>
  <c r="G4874" i="7"/>
  <c r="G4872" i="7"/>
  <c r="G4870" i="7"/>
  <c r="G4868" i="7"/>
  <c r="G4866" i="7"/>
  <c r="G4864" i="7"/>
  <c r="G4862" i="7"/>
  <c r="G4860" i="7"/>
  <c r="G4858" i="7"/>
  <c r="G4856" i="7"/>
  <c r="G4854" i="7"/>
  <c r="G4852" i="7"/>
  <c r="G4850" i="7"/>
  <c r="G4848" i="7"/>
  <c r="G4846" i="7"/>
  <c r="G4844" i="7"/>
  <c r="G4842" i="7"/>
  <c r="G4840" i="7"/>
  <c r="G4838" i="7"/>
  <c r="G4836" i="7"/>
  <c r="G4834" i="7"/>
  <c r="G4832" i="7"/>
  <c r="G4830" i="7"/>
  <c r="G4828" i="7"/>
  <c r="G4826" i="7"/>
  <c r="G4824" i="7"/>
  <c r="G4822" i="7"/>
  <c r="G4820" i="7"/>
  <c r="G4818" i="7"/>
  <c r="G4816" i="7"/>
  <c r="G4814" i="7"/>
  <c r="G4812" i="7"/>
  <c r="G4810" i="7"/>
  <c r="G4808" i="7"/>
  <c r="G4806" i="7"/>
  <c r="G4804" i="7"/>
  <c r="G4802" i="7"/>
  <c r="G4800" i="7"/>
  <c r="G4798" i="7"/>
  <c r="G4796" i="7"/>
  <c r="G4794" i="7"/>
  <c r="G4792" i="7"/>
  <c r="G4790" i="7"/>
  <c r="G4788" i="7"/>
  <c r="G4786" i="7"/>
  <c r="G4784" i="7"/>
  <c r="G4782" i="7"/>
  <c r="G4780" i="7"/>
  <c r="G4778" i="7"/>
  <c r="G4776" i="7"/>
  <c r="G4774" i="7"/>
  <c r="G4772" i="7"/>
  <c r="G4770" i="7"/>
  <c r="G4768" i="7"/>
  <c r="G4766" i="7"/>
  <c r="G4764" i="7"/>
  <c r="G4762" i="7"/>
  <c r="G4760" i="7"/>
  <c r="G4758" i="7"/>
  <c r="G6131" i="7"/>
  <c r="G6003" i="7"/>
  <c r="G5681" i="7"/>
  <c r="G5673" i="7"/>
  <c r="G5665" i="7"/>
  <c r="G5657" i="7"/>
  <c r="G5649" i="7"/>
  <c r="G5641" i="7"/>
  <c r="G5633" i="7"/>
  <c r="G5625" i="7"/>
  <c r="G5617" i="7"/>
  <c r="G5609" i="7"/>
  <c r="G5601" i="7"/>
  <c r="G5593" i="7"/>
  <c r="G5585" i="7"/>
  <c r="G5577" i="7"/>
  <c r="G5569" i="7"/>
  <c r="G5561" i="7"/>
  <c r="G5553" i="7"/>
  <c r="G5545" i="7"/>
  <c r="G5537" i="7"/>
  <c r="G5529" i="7"/>
  <c r="G5521" i="7"/>
  <c r="G5513" i="7"/>
  <c r="G5505" i="7"/>
  <c r="G5497" i="7"/>
  <c r="G5489" i="7"/>
  <c r="G5481" i="7"/>
  <c r="G5473" i="7"/>
  <c r="G5465" i="7"/>
  <c r="G5457" i="7"/>
  <c r="G5449" i="7"/>
  <c r="G5441" i="7"/>
  <c r="G5433" i="7"/>
  <c r="G5425" i="7"/>
  <c r="G5417" i="7"/>
  <c r="G5409" i="7"/>
  <c r="G5401" i="7"/>
  <c r="G5393" i="7"/>
  <c r="G5385" i="7"/>
  <c r="G5377" i="7"/>
  <c r="G5369" i="7"/>
  <c r="G5361" i="7"/>
  <c r="G5675" i="7"/>
  <c r="G5643" i="7"/>
  <c r="G5611" i="7"/>
  <c r="G5579" i="7"/>
  <c r="G5547" i="7"/>
  <c r="G5515" i="7"/>
  <c r="G5483" i="7"/>
  <c r="G5451" i="7"/>
  <c r="G5419" i="7"/>
  <c r="G5387" i="7"/>
  <c r="G5355" i="7"/>
  <c r="G5347" i="7"/>
  <c r="G5339" i="7"/>
  <c r="G5331" i="7"/>
  <c r="G5323" i="7"/>
  <c r="G5315" i="7"/>
  <c r="G5307" i="7"/>
  <c r="G5299" i="7"/>
  <c r="G5291" i="7"/>
  <c r="G5283" i="7"/>
  <c r="G5275" i="7"/>
  <c r="G5267" i="7"/>
  <c r="G5259" i="7"/>
  <c r="G5251" i="7"/>
  <c r="G5243" i="7"/>
  <c r="G5235" i="7"/>
  <c r="G5227" i="7"/>
  <c r="G5219" i="7"/>
  <c r="G5211" i="7"/>
  <c r="G5203" i="7"/>
  <c r="G5195" i="7"/>
  <c r="G5187" i="7"/>
  <c r="G5179" i="7"/>
  <c r="G5171" i="7"/>
  <c r="G5163" i="7"/>
  <c r="G5155" i="7"/>
  <c r="G5147" i="7"/>
  <c r="G5139" i="7"/>
  <c r="G5131" i="7"/>
  <c r="G5123" i="7"/>
  <c r="G5115" i="7"/>
  <c r="G5107" i="7"/>
  <c r="G5099" i="7"/>
  <c r="G5091" i="7"/>
  <c r="G5083" i="7"/>
  <c r="G5075" i="7"/>
  <c r="G5067" i="7"/>
  <c r="G5059" i="7"/>
  <c r="G5051" i="7"/>
  <c r="G5043" i="7"/>
  <c r="G5035" i="7"/>
  <c r="G5027" i="7"/>
  <c r="G5019" i="7"/>
  <c r="G5011" i="7"/>
  <c r="G5003" i="7"/>
  <c r="G4995" i="7"/>
  <c r="G4987" i="7"/>
  <c r="G4979" i="7"/>
  <c r="G4971" i="7"/>
  <c r="G4963" i="7"/>
  <c r="G4955" i="7"/>
  <c r="G4947" i="7"/>
  <c r="G4939" i="7"/>
  <c r="G4931" i="7"/>
  <c r="G4923" i="7"/>
  <c r="G4915" i="7"/>
  <c r="G4907" i="7"/>
  <c r="G4899" i="7"/>
  <c r="G4891" i="7"/>
  <c r="G4883" i="7"/>
  <c r="G4875" i="7"/>
  <c r="G4867" i="7"/>
  <c r="G4859" i="7"/>
  <c r="G4851" i="7"/>
  <c r="G4843" i="7"/>
  <c r="G4835" i="7"/>
  <c r="G4827" i="7"/>
  <c r="G4819" i="7"/>
  <c r="G4811" i="7"/>
  <c r="G4803" i="7"/>
  <c r="G4795" i="7"/>
  <c r="G4787" i="7"/>
  <c r="G4779" i="7"/>
  <c r="G4771" i="7"/>
  <c r="G4763" i="7"/>
  <c r="G1986" i="7"/>
  <c r="G1984" i="7"/>
  <c r="G1982" i="7"/>
  <c r="G1980" i="7"/>
  <c r="G1978" i="7"/>
  <c r="G1976" i="7"/>
  <c r="G1974" i="7"/>
  <c r="G1972" i="7"/>
  <c r="G1970" i="7"/>
  <c r="G1968" i="7"/>
  <c r="G1966" i="7"/>
  <c r="G1964" i="7"/>
  <c r="G1962" i="7"/>
  <c r="G1960" i="7"/>
  <c r="G1958" i="7"/>
  <c r="G1956" i="7"/>
  <c r="G1954" i="7"/>
  <c r="G1952" i="7"/>
  <c r="G1950" i="7"/>
  <c r="G1948" i="7"/>
  <c r="G1946" i="7"/>
  <c r="G1944" i="7"/>
  <c r="G1942" i="7"/>
  <c r="G1940" i="7"/>
  <c r="G1938" i="7"/>
  <c r="G1936" i="7"/>
  <c r="G1934" i="7"/>
  <c r="G1932" i="7"/>
  <c r="G1930" i="7"/>
  <c r="G1928" i="7"/>
  <c r="G1926" i="7"/>
  <c r="G1924" i="7"/>
  <c r="G1922" i="7"/>
  <c r="G1920" i="7"/>
  <c r="G1918" i="7"/>
  <c r="G1916" i="7"/>
  <c r="G1914" i="7"/>
  <c r="G1912" i="7"/>
  <c r="G1910" i="7"/>
  <c r="G1908" i="7"/>
  <c r="G1906" i="7"/>
  <c r="G1904" i="7"/>
  <c r="G1902" i="7"/>
  <c r="G1900" i="7"/>
  <c r="G1898" i="7"/>
  <c r="G1896" i="7"/>
  <c r="G1894" i="7"/>
  <c r="G1892" i="7"/>
  <c r="G1890" i="7"/>
  <c r="G1888" i="7"/>
  <c r="G1886" i="7"/>
  <c r="G1884" i="7"/>
  <c r="G1882" i="7"/>
  <c r="G1880" i="7"/>
  <c r="G1878" i="7"/>
  <c r="G1876" i="7"/>
  <c r="G1874" i="7"/>
  <c r="G1872" i="7"/>
  <c r="G1870" i="7"/>
  <c r="G1868" i="7"/>
  <c r="G1866" i="7"/>
  <c r="G1864" i="7"/>
  <c r="G1862" i="7"/>
  <c r="G1860" i="7"/>
  <c r="G1858" i="7"/>
  <c r="G1856" i="7"/>
  <c r="G1854" i="7"/>
  <c r="G1852" i="7"/>
  <c r="G1850" i="7"/>
  <c r="G1848" i="7"/>
  <c r="G1846" i="7"/>
  <c r="G1844" i="7"/>
  <c r="G1842" i="7"/>
  <c r="G1840" i="7"/>
  <c r="G1838" i="7"/>
  <c r="G1836" i="7"/>
  <c r="G1834" i="7"/>
  <c r="G1832" i="7"/>
  <c r="G1830" i="7"/>
  <c r="G1828" i="7"/>
  <c r="G1826" i="7"/>
  <c r="G1824" i="7"/>
  <c r="G1822" i="7"/>
  <c r="G1820" i="7"/>
  <c r="G5667" i="7"/>
  <c r="G5635" i="7"/>
  <c r="G5603" i="7"/>
  <c r="G5571" i="7"/>
  <c r="G5539" i="7"/>
  <c r="G5507" i="7"/>
  <c r="G5475" i="7"/>
  <c r="G5443" i="7"/>
  <c r="G5411" i="7"/>
  <c r="G5379" i="7"/>
  <c r="G5349" i="7"/>
  <c r="G5341" i="7"/>
  <c r="G5333" i="7"/>
  <c r="G5325" i="7"/>
  <c r="G5317" i="7"/>
  <c r="G5309" i="7"/>
  <c r="G5301" i="7"/>
  <c r="G5293" i="7"/>
  <c r="G5285" i="7"/>
  <c r="G5277" i="7"/>
  <c r="G5269" i="7"/>
  <c r="G5261" i="7"/>
  <c r="G5253" i="7"/>
  <c r="G5245" i="7"/>
  <c r="G5237" i="7"/>
  <c r="G5229" i="7"/>
  <c r="G5221" i="7"/>
  <c r="G5213" i="7"/>
  <c r="G5205" i="7"/>
  <c r="G5197" i="7"/>
  <c r="G5189" i="7"/>
  <c r="G5181" i="7"/>
  <c r="G5173" i="7"/>
  <c r="G5165" i="7"/>
  <c r="G5157" i="7"/>
  <c r="G5149" i="7"/>
  <c r="G5141" i="7"/>
  <c r="G5133" i="7"/>
  <c r="G5125" i="7"/>
  <c r="G5117" i="7"/>
  <c r="G5109" i="7"/>
  <c r="G5101" i="7"/>
  <c r="G5093" i="7"/>
  <c r="G5085" i="7"/>
  <c r="G5077" i="7"/>
  <c r="G5069" i="7"/>
  <c r="G5061" i="7"/>
  <c r="G5053" i="7"/>
  <c r="G5045" i="7"/>
  <c r="G5037" i="7"/>
  <c r="G5029" i="7"/>
  <c r="G5021" i="7"/>
  <c r="G5013" i="7"/>
  <c r="G5005" i="7"/>
  <c r="G4997" i="7"/>
  <c r="G4989" i="7"/>
  <c r="G4981" i="7"/>
  <c r="G4973" i="7"/>
  <c r="G4965" i="7"/>
  <c r="G4957" i="7"/>
  <c r="G4949" i="7"/>
  <c r="G4941" i="7"/>
  <c r="G4933" i="7"/>
  <c r="G4925" i="7"/>
  <c r="G4917" i="7"/>
  <c r="G4909" i="7"/>
  <c r="G4901" i="7"/>
  <c r="G4893" i="7"/>
  <c r="G4885" i="7"/>
  <c r="G4877" i="7"/>
  <c r="G4869" i="7"/>
  <c r="G4861" i="7"/>
  <c r="G4853" i="7"/>
  <c r="G4845" i="7"/>
  <c r="G4837" i="7"/>
  <c r="G4829" i="7"/>
  <c r="G4821" i="7"/>
  <c r="G4813" i="7"/>
  <c r="G4805" i="7"/>
  <c r="G4797" i="7"/>
  <c r="G4789" i="7"/>
  <c r="G4781" i="7"/>
  <c r="G4773" i="7"/>
  <c r="G4765" i="7"/>
  <c r="G4757" i="7"/>
  <c r="G4755" i="7"/>
  <c r="G4753" i="7"/>
  <c r="G4751" i="7"/>
  <c r="G4749" i="7"/>
  <c r="G4747" i="7"/>
  <c r="G4745" i="7"/>
  <c r="G4743" i="7"/>
  <c r="G4741" i="7"/>
  <c r="G4739" i="7"/>
  <c r="G4737" i="7"/>
  <c r="G4735" i="7"/>
  <c r="G4733" i="7"/>
  <c r="G4731" i="7"/>
  <c r="G4729" i="7"/>
  <c r="G4727" i="7"/>
  <c r="G4725" i="7"/>
  <c r="G4723" i="7"/>
  <c r="G4721" i="7"/>
  <c r="G4719" i="7"/>
  <c r="G4717" i="7"/>
  <c r="G4715" i="7"/>
  <c r="G4713" i="7"/>
  <c r="G4711" i="7"/>
  <c r="G4709" i="7"/>
  <c r="G4707" i="7"/>
  <c r="G4705" i="7"/>
  <c r="G4703" i="7"/>
  <c r="G4701" i="7"/>
  <c r="G4699" i="7"/>
  <c r="G4697" i="7"/>
  <c r="G4695" i="7"/>
  <c r="G4693" i="7"/>
  <c r="G4691" i="7"/>
  <c r="G4689" i="7"/>
  <c r="G4687" i="7"/>
  <c r="G4685" i="7"/>
  <c r="G4683" i="7"/>
  <c r="G4681" i="7"/>
  <c r="G4679" i="7"/>
  <c r="G4677" i="7"/>
  <c r="G4675" i="7"/>
  <c r="G4673" i="7"/>
  <c r="G4671" i="7"/>
  <c r="G4669" i="7"/>
  <c r="G4667" i="7"/>
  <c r="G4665" i="7"/>
  <c r="G4663" i="7"/>
  <c r="G4661" i="7"/>
  <c r="G4659" i="7"/>
  <c r="G4657" i="7"/>
  <c r="G4655" i="7"/>
  <c r="G4653" i="7"/>
  <c r="G4651" i="7"/>
  <c r="G4649" i="7"/>
  <c r="G4647" i="7"/>
  <c r="G4645" i="7"/>
  <c r="G4643" i="7"/>
  <c r="G4641" i="7"/>
  <c r="G4639" i="7"/>
  <c r="G4637" i="7"/>
  <c r="G4635" i="7"/>
  <c r="G4633" i="7"/>
  <c r="G4631" i="7"/>
  <c r="G4629" i="7"/>
  <c r="G4627" i="7"/>
  <c r="G4625" i="7"/>
  <c r="G4623" i="7"/>
  <c r="G4621" i="7"/>
  <c r="G4619" i="7"/>
  <c r="G4617" i="7"/>
  <c r="G4615" i="7"/>
  <c r="G4613" i="7"/>
  <c r="G4611" i="7"/>
  <c r="G4609" i="7"/>
  <c r="G4607" i="7"/>
  <c r="G4605" i="7"/>
  <c r="G4603" i="7"/>
  <c r="G4601" i="7"/>
  <c r="G4599" i="7"/>
  <c r="G4597" i="7"/>
  <c r="G4595" i="7"/>
  <c r="G4593" i="7"/>
  <c r="G4591" i="7"/>
  <c r="G4589" i="7"/>
  <c r="G4587" i="7"/>
  <c r="G4585" i="7"/>
  <c r="G4583" i="7"/>
  <c r="G4581" i="7"/>
  <c r="G4579" i="7"/>
  <c r="G4577" i="7"/>
  <c r="G4575" i="7"/>
  <c r="G4573" i="7"/>
  <c r="G4571" i="7"/>
  <c r="G4569" i="7"/>
  <c r="G4567" i="7"/>
  <c r="G4565" i="7"/>
  <c r="G4563" i="7"/>
  <c r="G4561" i="7"/>
  <c r="G4559" i="7"/>
  <c r="G4557" i="7"/>
  <c r="G4555" i="7"/>
  <c r="G4553" i="7"/>
  <c r="G4551" i="7"/>
  <c r="G4549" i="7"/>
  <c r="G4547" i="7"/>
  <c r="G4545" i="7"/>
  <c r="G4543" i="7"/>
  <c r="G4541" i="7"/>
  <c r="G4539" i="7"/>
  <c r="G4537" i="7"/>
  <c r="G4535" i="7"/>
  <c r="G4533" i="7"/>
  <c r="G4531" i="7"/>
  <c r="G4529" i="7"/>
  <c r="G4527" i="7"/>
  <c r="G4525" i="7"/>
  <c r="G4523" i="7"/>
  <c r="G4521" i="7"/>
  <c r="G4519" i="7"/>
  <c r="G4517" i="7"/>
  <c r="G4515" i="7"/>
  <c r="G4513" i="7"/>
  <c r="G4511" i="7"/>
  <c r="G4509" i="7"/>
  <c r="G4507" i="7"/>
  <c r="G4505" i="7"/>
  <c r="G4503" i="7"/>
  <c r="G4501" i="7"/>
  <c r="G4499" i="7"/>
  <c r="G4497" i="7"/>
  <c r="G4495" i="7"/>
  <c r="G4493" i="7"/>
  <c r="G4491" i="7"/>
  <c r="G4489" i="7"/>
  <c r="G4487" i="7"/>
  <c r="G4485" i="7"/>
  <c r="G4483" i="7"/>
  <c r="G4481" i="7"/>
  <c r="G4479" i="7"/>
  <c r="G4477" i="7"/>
  <c r="G4475" i="7"/>
  <c r="G4473" i="7"/>
  <c r="G4471" i="7"/>
  <c r="G4469" i="7"/>
  <c r="G4467" i="7"/>
  <c r="G4465" i="7"/>
  <c r="G4463" i="7"/>
  <c r="G4461" i="7"/>
  <c r="G4459" i="7"/>
  <c r="G4457" i="7"/>
  <c r="G4455" i="7"/>
  <c r="G4453" i="7"/>
  <c r="G4451" i="7"/>
  <c r="G4449" i="7"/>
  <c r="G4447" i="7"/>
  <c r="G4445" i="7"/>
  <c r="G4443" i="7"/>
  <c r="G4441" i="7"/>
  <c r="G4439" i="7"/>
  <c r="G4437" i="7"/>
  <c r="G4435" i="7"/>
  <c r="G4433" i="7"/>
  <c r="G4431" i="7"/>
  <c r="G4429" i="7"/>
  <c r="G4427" i="7"/>
  <c r="G4425" i="7"/>
  <c r="G4423" i="7"/>
  <c r="G4421" i="7"/>
  <c r="G4419" i="7"/>
  <c r="G4417" i="7"/>
  <c r="G4415" i="7"/>
  <c r="G4413" i="7"/>
  <c r="G4411" i="7"/>
  <c r="G4409" i="7"/>
  <c r="G4407" i="7"/>
  <c r="G4405" i="7"/>
  <c r="G4403" i="7"/>
  <c r="G4401" i="7"/>
  <c r="G4399" i="7"/>
  <c r="G4397" i="7"/>
  <c r="G4395" i="7"/>
  <c r="G4393" i="7"/>
  <c r="G4391" i="7"/>
  <c r="G4389" i="7"/>
  <c r="G4387" i="7"/>
  <c r="G4385" i="7"/>
  <c r="G4383" i="7"/>
  <c r="G4381" i="7"/>
  <c r="G4379" i="7"/>
  <c r="G4377" i="7"/>
  <c r="G4375" i="7"/>
  <c r="G4373" i="7"/>
  <c r="G4371" i="7"/>
  <c r="G4369" i="7"/>
  <c r="G4367" i="7"/>
  <c r="G4365" i="7"/>
  <c r="G4363" i="7"/>
  <c r="G4361" i="7"/>
  <c r="G4359" i="7"/>
  <c r="G4357" i="7"/>
  <c r="G4355" i="7"/>
  <c r="G4353" i="7"/>
  <c r="G4351" i="7"/>
  <c r="G4349" i="7"/>
  <c r="G4347" i="7"/>
  <c r="G4345" i="7"/>
  <c r="G4343" i="7"/>
  <c r="G4341" i="7"/>
  <c r="G4339" i="7"/>
  <c r="G4337" i="7"/>
  <c r="G4335" i="7"/>
  <c r="G4333" i="7"/>
  <c r="G4331" i="7"/>
  <c r="G4329" i="7"/>
  <c r="G4327" i="7"/>
  <c r="G4325" i="7"/>
  <c r="G4323" i="7"/>
  <c r="G4321" i="7"/>
  <c r="G4319" i="7"/>
  <c r="G4317" i="7"/>
  <c r="G4315" i="7"/>
  <c r="G4313" i="7"/>
  <c r="G4311" i="7"/>
  <c r="G4309" i="7"/>
  <c r="G4307" i="7"/>
  <c r="G4305" i="7"/>
  <c r="G4303" i="7"/>
  <c r="G4301" i="7"/>
  <c r="G4299" i="7"/>
  <c r="G4297" i="7"/>
  <c r="G4295" i="7"/>
  <c r="G4293" i="7"/>
  <c r="G4291" i="7"/>
  <c r="G4289" i="7"/>
  <c r="G4287" i="7"/>
  <c r="G4285" i="7"/>
  <c r="G4283" i="7"/>
  <c r="G4281" i="7"/>
  <c r="G4279" i="7"/>
  <c r="G4277" i="7"/>
  <c r="G4275" i="7"/>
  <c r="G4273" i="7"/>
  <c r="G4271" i="7"/>
  <c r="G4269" i="7"/>
  <c r="G4267" i="7"/>
  <c r="G4265" i="7"/>
  <c r="G4263" i="7"/>
  <c r="G4261" i="7"/>
  <c r="G4259" i="7"/>
  <c r="G4257" i="7"/>
  <c r="G4255" i="7"/>
  <c r="G4253" i="7"/>
  <c r="G4251" i="7"/>
  <c r="G4249" i="7"/>
  <c r="G4247" i="7"/>
  <c r="G4245" i="7"/>
  <c r="G4243" i="7"/>
  <c r="G4241" i="7"/>
  <c r="G4239" i="7"/>
  <c r="G4237" i="7"/>
  <c r="G4235" i="7"/>
  <c r="G4233" i="7"/>
  <c r="G4231" i="7"/>
  <c r="G4229" i="7"/>
  <c r="G4227" i="7"/>
  <c r="G4225" i="7"/>
  <c r="G4223" i="7"/>
  <c r="G4221" i="7"/>
  <c r="G4219" i="7"/>
  <c r="G4217" i="7"/>
  <c r="G4215" i="7"/>
  <c r="G4213" i="7"/>
  <c r="G4211" i="7"/>
  <c r="G4209" i="7"/>
  <c r="G4207" i="7"/>
  <c r="G4205" i="7"/>
  <c r="G4203" i="7"/>
  <c r="G4201" i="7"/>
  <c r="G4199" i="7"/>
  <c r="G4197" i="7"/>
  <c r="G4195" i="7"/>
  <c r="G4193" i="7"/>
  <c r="G4191" i="7"/>
  <c r="G4189" i="7"/>
  <c r="G4187" i="7"/>
  <c r="G4185" i="7"/>
  <c r="G4183" i="7"/>
  <c r="G4181" i="7"/>
  <c r="G4179" i="7"/>
  <c r="G4177" i="7"/>
  <c r="G4175" i="7"/>
  <c r="G4173" i="7"/>
  <c r="G4171" i="7"/>
  <c r="G4169" i="7"/>
  <c r="G4167" i="7"/>
  <c r="G4165" i="7"/>
  <c r="G4163" i="7"/>
  <c r="G4161" i="7"/>
  <c r="G4159" i="7"/>
  <c r="G4157" i="7"/>
  <c r="G4155" i="7"/>
  <c r="G4153" i="7"/>
  <c r="G4151" i="7"/>
  <c r="G4149" i="7"/>
  <c r="G4147" i="7"/>
  <c r="G4145" i="7"/>
  <c r="G4143" i="7"/>
  <c r="G4141" i="7"/>
  <c r="G4139" i="7"/>
  <c r="G4137" i="7"/>
  <c r="G4135" i="7"/>
  <c r="G4133" i="7"/>
  <c r="G4131" i="7"/>
  <c r="G4129" i="7"/>
  <c r="G4127" i="7"/>
  <c r="G4125" i="7"/>
  <c r="G4123" i="7"/>
  <c r="G4121" i="7"/>
  <c r="G4119" i="7"/>
  <c r="G4117" i="7"/>
  <c r="G4115" i="7"/>
  <c r="G4113" i="7"/>
  <c r="G4111" i="7"/>
  <c r="G4109" i="7"/>
  <c r="G4107" i="7"/>
  <c r="G4105" i="7"/>
  <c r="G4103" i="7"/>
  <c r="G4101" i="7"/>
  <c r="G4099" i="7"/>
  <c r="G4097" i="7"/>
  <c r="G4095" i="7"/>
  <c r="G4093" i="7"/>
  <c r="G4091" i="7"/>
  <c r="G4089" i="7"/>
  <c r="G4087" i="7"/>
  <c r="G4085" i="7"/>
  <c r="G4083" i="7"/>
  <c r="G4081" i="7"/>
  <c r="G4079" i="7"/>
  <c r="G4077" i="7"/>
  <c r="G4075" i="7"/>
  <c r="G4073" i="7"/>
  <c r="G4071" i="7"/>
  <c r="G4069" i="7"/>
  <c r="G4067" i="7"/>
  <c r="G4065" i="7"/>
  <c r="G4063" i="7"/>
  <c r="G4061" i="7"/>
  <c r="G4059" i="7"/>
  <c r="G4057" i="7"/>
  <c r="G4055" i="7"/>
  <c r="G4053" i="7"/>
  <c r="G4051" i="7"/>
  <c r="G4049" i="7"/>
  <c r="G4047" i="7"/>
  <c r="G4045" i="7"/>
  <c r="G4043" i="7"/>
  <c r="G4041" i="7"/>
  <c r="G4039" i="7"/>
  <c r="G4037" i="7"/>
  <c r="G4035" i="7"/>
  <c r="G4033" i="7"/>
  <c r="G4031" i="7"/>
  <c r="G4029" i="7"/>
  <c r="G4027" i="7"/>
  <c r="G4025" i="7"/>
  <c r="G4023" i="7"/>
  <c r="G4021" i="7"/>
  <c r="G4019" i="7"/>
  <c r="G4017" i="7"/>
  <c r="G4015" i="7"/>
  <c r="G4013" i="7"/>
  <c r="G4011" i="7"/>
  <c r="G4009" i="7"/>
  <c r="G4007" i="7"/>
  <c r="G4005" i="7"/>
  <c r="G4003" i="7"/>
  <c r="G4001" i="7"/>
  <c r="G3999" i="7"/>
  <c r="G3997" i="7"/>
  <c r="G3995" i="7"/>
  <c r="G3993" i="7"/>
  <c r="G3991" i="7"/>
  <c r="G3989" i="7"/>
  <c r="G3987" i="7"/>
  <c r="G3985" i="7"/>
  <c r="G3983" i="7"/>
  <c r="G3981" i="7"/>
  <c r="G3979" i="7"/>
  <c r="G3977" i="7"/>
  <c r="G3975" i="7"/>
  <c r="G3973" i="7"/>
  <c r="G3971" i="7"/>
  <c r="G3969" i="7"/>
  <c r="G3967" i="7"/>
  <c r="G6099" i="7"/>
  <c r="G5659" i="7"/>
  <c r="G5627" i="7"/>
  <c r="G5595" i="7"/>
  <c r="G5563" i="7"/>
  <c r="G5531" i="7"/>
  <c r="G5499" i="7"/>
  <c r="G5467" i="7"/>
  <c r="G5435" i="7"/>
  <c r="G5403" i="7"/>
  <c r="G5371" i="7"/>
  <c r="G5351" i="7"/>
  <c r="G5343" i="7"/>
  <c r="G5335" i="7"/>
  <c r="G5327" i="7"/>
  <c r="G5319" i="7"/>
  <c r="G5311" i="7"/>
  <c r="G5303" i="7"/>
  <c r="G5295" i="7"/>
  <c r="G5287" i="7"/>
  <c r="G5279" i="7"/>
  <c r="G5271" i="7"/>
  <c r="G5263" i="7"/>
  <c r="G5255" i="7"/>
  <c r="G5247" i="7"/>
  <c r="G5239" i="7"/>
  <c r="G5231" i="7"/>
  <c r="G5223" i="7"/>
  <c r="G5215" i="7"/>
  <c r="G5207" i="7"/>
  <c r="G5199" i="7"/>
  <c r="G5191" i="7"/>
  <c r="G5183" i="7"/>
  <c r="G5175" i="7"/>
  <c r="G5167" i="7"/>
  <c r="G5159" i="7"/>
  <c r="G5151" i="7"/>
  <c r="G5143" i="7"/>
  <c r="G5135" i="7"/>
  <c r="G5127" i="7"/>
  <c r="G5119" i="7"/>
  <c r="G5111" i="7"/>
  <c r="G5103" i="7"/>
  <c r="G5095" i="7"/>
  <c r="G5087" i="7"/>
  <c r="G5079" i="7"/>
  <c r="G5071" i="7"/>
  <c r="G5063" i="7"/>
  <c r="G5055" i="7"/>
  <c r="G5047" i="7"/>
  <c r="G5039" i="7"/>
  <c r="G5031" i="7"/>
  <c r="G5023" i="7"/>
  <c r="G5015" i="7"/>
  <c r="G5007" i="7"/>
  <c r="G4999" i="7"/>
  <c r="G4991" i="7"/>
  <c r="G4983" i="7"/>
  <c r="G4975" i="7"/>
  <c r="G4967" i="7"/>
  <c r="G4959" i="7"/>
  <c r="G4951" i="7"/>
  <c r="G4943" i="7"/>
  <c r="G4935" i="7"/>
  <c r="G4927" i="7"/>
  <c r="G4919" i="7"/>
  <c r="G4911" i="7"/>
  <c r="G4903" i="7"/>
  <c r="G4895" i="7"/>
  <c r="G4887" i="7"/>
  <c r="G4879" i="7"/>
  <c r="G4871" i="7"/>
  <c r="G4863" i="7"/>
  <c r="G4855" i="7"/>
  <c r="G4847" i="7"/>
  <c r="G4839" i="7"/>
  <c r="G4831" i="7"/>
  <c r="G4823" i="7"/>
  <c r="G4815" i="7"/>
  <c r="G4807" i="7"/>
  <c r="G4799" i="7"/>
  <c r="G4791" i="7"/>
  <c r="G4783" i="7"/>
  <c r="G4775" i="7"/>
  <c r="G4767" i="7"/>
  <c r="G4759" i="7"/>
  <c r="G1985" i="7"/>
  <c r="G1983" i="7"/>
  <c r="G1981" i="7"/>
  <c r="G1979" i="7"/>
  <c r="G1977" i="7"/>
  <c r="G1975" i="7"/>
  <c r="G1973" i="7"/>
  <c r="G1971" i="7"/>
  <c r="G1969" i="7"/>
  <c r="G1967" i="7"/>
  <c r="G1965" i="7"/>
  <c r="G1963" i="7"/>
  <c r="G1961" i="7"/>
  <c r="G1959" i="7"/>
  <c r="G1957" i="7"/>
  <c r="G1955" i="7"/>
  <c r="G1953" i="7"/>
  <c r="G1951" i="7"/>
  <c r="G1949" i="7"/>
  <c r="G1947" i="7"/>
  <c r="G1945" i="7"/>
  <c r="G1943" i="7"/>
  <c r="G1941" i="7"/>
  <c r="G1939" i="7"/>
  <c r="G1937" i="7"/>
  <c r="G1935" i="7"/>
  <c r="G1933" i="7"/>
  <c r="G1931" i="7"/>
  <c r="G1929" i="7"/>
  <c r="G1927" i="7"/>
  <c r="G1925" i="7"/>
  <c r="G1923" i="7"/>
  <c r="G1921" i="7"/>
  <c r="G1919" i="7"/>
  <c r="G1917" i="7"/>
  <c r="G1915" i="7"/>
  <c r="G1913" i="7"/>
  <c r="G1911" i="7"/>
  <c r="G1909" i="7"/>
  <c r="G1907" i="7"/>
  <c r="G1905" i="7"/>
  <c r="G1903" i="7"/>
  <c r="G1901" i="7"/>
  <c r="G1899" i="7"/>
  <c r="G1897" i="7"/>
  <c r="G1895" i="7"/>
  <c r="G1893" i="7"/>
  <c r="G1891" i="7"/>
  <c r="G1889" i="7"/>
  <c r="G1887" i="7"/>
  <c r="G1885" i="7"/>
  <c r="G1883" i="7"/>
  <c r="G1881" i="7"/>
  <c r="G1879" i="7"/>
  <c r="G1877" i="7"/>
  <c r="G1875" i="7"/>
  <c r="G1873" i="7"/>
  <c r="G1871" i="7"/>
  <c r="G1869" i="7"/>
  <c r="G1867" i="7"/>
  <c r="G1865" i="7"/>
  <c r="G1863" i="7"/>
  <c r="G1861" i="7"/>
  <c r="G1859" i="7"/>
  <c r="G1857" i="7"/>
  <c r="G1855" i="7"/>
  <c r="G1853" i="7"/>
  <c r="G1851" i="7"/>
  <c r="G1849" i="7"/>
  <c r="G1847" i="7"/>
  <c r="G1845" i="7"/>
  <c r="G1843" i="7"/>
  <c r="G1841" i="7"/>
  <c r="G1839" i="7"/>
  <c r="G1837" i="7"/>
  <c r="G1835" i="7"/>
  <c r="G1833" i="7"/>
  <c r="G1831" i="7"/>
  <c r="G1829" i="7"/>
  <c r="G1827" i="7"/>
  <c r="G1825" i="7"/>
  <c r="G1823" i="7"/>
  <c r="G1821" i="7"/>
  <c r="G5619" i="7"/>
  <c r="G5491" i="7"/>
  <c r="G5363" i="7"/>
  <c r="G5345" i="7"/>
  <c r="G5313" i="7"/>
  <c r="G5281" i="7"/>
  <c r="G5249" i="7"/>
  <c r="G5217" i="7"/>
  <c r="G5185" i="7"/>
  <c r="G5153" i="7"/>
  <c r="G5121" i="7"/>
  <c r="G5089" i="7"/>
  <c r="G5057" i="7"/>
  <c r="G5025" i="7"/>
  <c r="G4993" i="7"/>
  <c r="G4961" i="7"/>
  <c r="G4929" i="7"/>
  <c r="G4897" i="7"/>
  <c r="G4865" i="7"/>
  <c r="G4833" i="7"/>
  <c r="G4801" i="7"/>
  <c r="G4769" i="7"/>
  <c r="G4750" i="7"/>
  <c r="G4742" i="7"/>
  <c r="G4734" i="7"/>
  <c r="G4726" i="7"/>
  <c r="G4718" i="7"/>
  <c r="G4710" i="7"/>
  <c r="G4702" i="7"/>
  <c r="G4694" i="7"/>
  <c r="G4686" i="7"/>
  <c r="G4678" i="7"/>
  <c r="G4670" i="7"/>
  <c r="G4662" i="7"/>
  <c r="G4654" i="7"/>
  <c r="G4646" i="7"/>
  <c r="G4638" i="7"/>
  <c r="G4630" i="7"/>
  <c r="G4622" i="7"/>
  <c r="G4614" i="7"/>
  <c r="G4606" i="7"/>
  <c r="G4598" i="7"/>
  <c r="G4590" i="7"/>
  <c r="G4582" i="7"/>
  <c r="G4574" i="7"/>
  <c r="G4566" i="7"/>
  <c r="G4558" i="7"/>
  <c r="G4550" i="7"/>
  <c r="G4542" i="7"/>
  <c r="G4534" i="7"/>
  <c r="G4526" i="7"/>
  <c r="G4518" i="7"/>
  <c r="G4510" i="7"/>
  <c r="G4502" i="7"/>
  <c r="G4494" i="7"/>
  <c r="G4486" i="7"/>
  <c r="G4478" i="7"/>
  <c r="G4470" i="7"/>
  <c r="G4462" i="7"/>
  <c r="G4454" i="7"/>
  <c r="G4446" i="7"/>
  <c r="G4438" i="7"/>
  <c r="G4430" i="7"/>
  <c r="G4422" i="7"/>
  <c r="G4414" i="7"/>
  <c r="G4406" i="7"/>
  <c r="G4398" i="7"/>
  <c r="G4390" i="7"/>
  <c r="G4382" i="7"/>
  <c r="G4374" i="7"/>
  <c r="G4366" i="7"/>
  <c r="G4358" i="7"/>
  <c r="G4350" i="7"/>
  <c r="G4342" i="7"/>
  <c r="G4334" i="7"/>
  <c r="G4326" i="7"/>
  <c r="G4318" i="7"/>
  <c r="G4310" i="7"/>
  <c r="G4302" i="7"/>
  <c r="G4294" i="7"/>
  <c r="G4286" i="7"/>
  <c r="G4278" i="7"/>
  <c r="G4270" i="7"/>
  <c r="G4262" i="7"/>
  <c r="G4254" i="7"/>
  <c r="G4246" i="7"/>
  <c r="G4238" i="7"/>
  <c r="G4230" i="7"/>
  <c r="G4222" i="7"/>
  <c r="G4214" i="7"/>
  <c r="G4206" i="7"/>
  <c r="G4198" i="7"/>
  <c r="G4190" i="7"/>
  <c r="G4182" i="7"/>
  <c r="G4174" i="7"/>
  <c r="G4166" i="7"/>
  <c r="G4158" i="7"/>
  <c r="G4150" i="7"/>
  <c r="G4142" i="7"/>
  <c r="G4134" i="7"/>
  <c r="G4126" i="7"/>
  <c r="G4118" i="7"/>
  <c r="G4110" i="7"/>
  <c r="G4102" i="7"/>
  <c r="G4094" i="7"/>
  <c r="G4086" i="7"/>
  <c r="G4078" i="7"/>
  <c r="G4070" i="7"/>
  <c r="G4062" i="7"/>
  <c r="G4054" i="7"/>
  <c r="G4046" i="7"/>
  <c r="G4038" i="7"/>
  <c r="G4030" i="7"/>
  <c r="G4022" i="7"/>
  <c r="G4014" i="7"/>
  <c r="G4006" i="7"/>
  <c r="G3998" i="7"/>
  <c r="G3990" i="7"/>
  <c r="G3982" i="7"/>
  <c r="G3974" i="7"/>
  <c r="G3966" i="7"/>
  <c r="G3964" i="7"/>
  <c r="G3962" i="7"/>
  <c r="G3960" i="7"/>
  <c r="G3958" i="7"/>
  <c r="G3956" i="7"/>
  <c r="G3954" i="7"/>
  <c r="G3952" i="7"/>
  <c r="G3950" i="7"/>
  <c r="G3948" i="7"/>
  <c r="G3946" i="7"/>
  <c r="G3944" i="7"/>
  <c r="G3942" i="7"/>
  <c r="G3940" i="7"/>
  <c r="G3938" i="7"/>
  <c r="G3936" i="7"/>
  <c r="G3934" i="7"/>
  <c r="G3932" i="7"/>
  <c r="G3930" i="7"/>
  <c r="G3928" i="7"/>
  <c r="G3926" i="7"/>
  <c r="G3924" i="7"/>
  <c r="G3922" i="7"/>
  <c r="G3920" i="7"/>
  <c r="G3918" i="7"/>
  <c r="G3916" i="7"/>
  <c r="G3914" i="7"/>
  <c r="G3912" i="7"/>
  <c r="G3910" i="7"/>
  <c r="G3908" i="7"/>
  <c r="G3906" i="7"/>
  <c r="G3904" i="7"/>
  <c r="G3902" i="7"/>
  <c r="G3900" i="7"/>
  <c r="G3898" i="7"/>
  <c r="G3896" i="7"/>
  <c r="G3894" i="7"/>
  <c r="G3892" i="7"/>
  <c r="G3890" i="7"/>
  <c r="G3888" i="7"/>
  <c r="G3886" i="7"/>
  <c r="G3884" i="7"/>
  <c r="G3882" i="7"/>
  <c r="G3880" i="7"/>
  <c r="G3878" i="7"/>
  <c r="G3876" i="7"/>
  <c r="G3874" i="7"/>
  <c r="G3872" i="7"/>
  <c r="G3870" i="7"/>
  <c r="G3868" i="7"/>
  <c r="G3866" i="7"/>
  <c r="G3864" i="7"/>
  <c r="G3862" i="7"/>
  <c r="G3860" i="7"/>
  <c r="G3858" i="7"/>
  <c r="G3856" i="7"/>
  <c r="G3854" i="7"/>
  <c r="G3852" i="7"/>
  <c r="G3850" i="7"/>
  <c r="G3848" i="7"/>
  <c r="G3846" i="7"/>
  <c r="G3844" i="7"/>
  <c r="G3842" i="7"/>
  <c r="G3840" i="7"/>
  <c r="G3838" i="7"/>
  <c r="G3836" i="7"/>
  <c r="G3834" i="7"/>
  <c r="G3832" i="7"/>
  <c r="G3830" i="7"/>
  <c r="G3828" i="7"/>
  <c r="G3826" i="7"/>
  <c r="G3824" i="7"/>
  <c r="G3822" i="7"/>
  <c r="G3820" i="7"/>
  <c r="G3818" i="7"/>
  <c r="G3816" i="7"/>
  <c r="G3814" i="7"/>
  <c r="G3812" i="7"/>
  <c r="G3810" i="7"/>
  <c r="G3808" i="7"/>
  <c r="G3806" i="7"/>
  <c r="G3804" i="7"/>
  <c r="G3802" i="7"/>
  <c r="G3800" i="7"/>
  <c r="G3798" i="7"/>
  <c r="G3796" i="7"/>
  <c r="G3794" i="7"/>
  <c r="G3792" i="7"/>
  <c r="G3790" i="7"/>
  <c r="G3788" i="7"/>
  <c r="G3786" i="7"/>
  <c r="G3784" i="7"/>
  <c r="G3782" i="7"/>
  <c r="G3780" i="7"/>
  <c r="G3778" i="7"/>
  <c r="G3776" i="7"/>
  <c r="G3774" i="7"/>
  <c r="G3772" i="7"/>
  <c r="G3770" i="7"/>
  <c r="G3768" i="7"/>
  <c r="G3766" i="7"/>
  <c r="G3764" i="7"/>
  <c r="G3762" i="7"/>
  <c r="G3760" i="7"/>
  <c r="G3758" i="7"/>
  <c r="G3756" i="7"/>
  <c r="G3754" i="7"/>
  <c r="G3752" i="7"/>
  <c r="G3750" i="7"/>
  <c r="G3748" i="7"/>
  <c r="G3746" i="7"/>
  <c r="G3744" i="7"/>
  <c r="G3742" i="7"/>
  <c r="G3740" i="7"/>
  <c r="G3738" i="7"/>
  <c r="G3736" i="7"/>
  <c r="G3734" i="7"/>
  <c r="G3732" i="7"/>
  <c r="G3730" i="7"/>
  <c r="G3728" i="7"/>
  <c r="G3726" i="7"/>
  <c r="G3724" i="7"/>
  <c r="G3722" i="7"/>
  <c r="G3720" i="7"/>
  <c r="G3718" i="7"/>
  <c r="G3716" i="7"/>
  <c r="G3714" i="7"/>
  <c r="G3712" i="7"/>
  <c r="G3710" i="7"/>
  <c r="G3708" i="7"/>
  <c r="G3706" i="7"/>
  <c r="G3704" i="7"/>
  <c r="G3702" i="7"/>
  <c r="G3700" i="7"/>
  <c r="G3698" i="7"/>
  <c r="G3696" i="7"/>
  <c r="G3694" i="7"/>
  <c r="G3692" i="7"/>
  <c r="G3690" i="7"/>
  <c r="G3688" i="7"/>
  <c r="G3686" i="7"/>
  <c r="G3684" i="7"/>
  <c r="G3682" i="7"/>
  <c r="G3680" i="7"/>
  <c r="G3678" i="7"/>
  <c r="G3676" i="7"/>
  <c r="G3674" i="7"/>
  <c r="G3672" i="7"/>
  <c r="G3670" i="7"/>
  <c r="G3668" i="7"/>
  <c r="G3666" i="7"/>
  <c r="G3664" i="7"/>
  <c r="G3662" i="7"/>
  <c r="G3660" i="7"/>
  <c r="G3658" i="7"/>
  <c r="G3656" i="7"/>
  <c r="G3654" i="7"/>
  <c r="G3652" i="7"/>
  <c r="G3650" i="7"/>
  <c r="G3648" i="7"/>
  <c r="G3646" i="7"/>
  <c r="G3644" i="7"/>
  <c r="G3642" i="7"/>
  <c r="G3640" i="7"/>
  <c r="G3638" i="7"/>
  <c r="G3636" i="7"/>
  <c r="G3634" i="7"/>
  <c r="G3632" i="7"/>
  <c r="G3630" i="7"/>
  <c r="G3628" i="7"/>
  <c r="G3626" i="7"/>
  <c r="G3624" i="7"/>
  <c r="G3622" i="7"/>
  <c r="G3620" i="7"/>
  <c r="G3618" i="7"/>
  <c r="G3616" i="7"/>
  <c r="G3614" i="7"/>
  <c r="G3612" i="7"/>
  <c r="G3610" i="7"/>
  <c r="G3608" i="7"/>
  <c r="G3606" i="7"/>
  <c r="G3604" i="7"/>
  <c r="G3602" i="7"/>
  <c r="G3600" i="7"/>
  <c r="G3598" i="7"/>
  <c r="G3596" i="7"/>
  <c r="G3594" i="7"/>
  <c r="G3592" i="7"/>
  <c r="G3590" i="7"/>
  <c r="G3588" i="7"/>
  <c r="G3586" i="7"/>
  <c r="G3584" i="7"/>
  <c r="G3582" i="7"/>
  <c r="G3580" i="7"/>
  <c r="G3578" i="7"/>
  <c r="G3576" i="7"/>
  <c r="G3574" i="7"/>
  <c r="G3572" i="7"/>
  <c r="G3570" i="7"/>
  <c r="G3568" i="7"/>
  <c r="G3566" i="7"/>
  <c r="G3564" i="7"/>
  <c r="G3562" i="7"/>
  <c r="G3560" i="7"/>
  <c r="G3558" i="7"/>
  <c r="G3556" i="7"/>
  <c r="G3554" i="7"/>
  <c r="G3552" i="7"/>
  <c r="G3550" i="7"/>
  <c r="G3548" i="7"/>
  <c r="G3546" i="7"/>
  <c r="G3544" i="7"/>
  <c r="G3542" i="7"/>
  <c r="G3540" i="7"/>
  <c r="G3538" i="7"/>
  <c r="G3536" i="7"/>
  <c r="G3534" i="7"/>
  <c r="G3532" i="7"/>
  <c r="G3530" i="7"/>
  <c r="G3528" i="7"/>
  <c r="G3526" i="7"/>
  <c r="G5587" i="7"/>
  <c r="G5459" i="7"/>
  <c r="G5337" i="7"/>
  <c r="G5305" i="7"/>
  <c r="G5273" i="7"/>
  <c r="G5241" i="7"/>
  <c r="G5209" i="7"/>
  <c r="G5177" i="7"/>
  <c r="G5145" i="7"/>
  <c r="G5113" i="7"/>
  <c r="G5081" i="7"/>
  <c r="G5049" i="7"/>
  <c r="G5017" i="7"/>
  <c r="G4985" i="7"/>
  <c r="G4953" i="7"/>
  <c r="G4921" i="7"/>
  <c r="G4889" i="7"/>
  <c r="G4857" i="7"/>
  <c r="G4825" i="7"/>
  <c r="G4793" i="7"/>
  <c r="G4761" i="7"/>
  <c r="G4752" i="7"/>
  <c r="G4744" i="7"/>
  <c r="G4736" i="7"/>
  <c r="G4728" i="7"/>
  <c r="G4720" i="7"/>
  <c r="G4712" i="7"/>
  <c r="G4704" i="7"/>
  <c r="G4696" i="7"/>
  <c r="G4688" i="7"/>
  <c r="G4680" i="7"/>
  <c r="G4672" i="7"/>
  <c r="G4664" i="7"/>
  <c r="G4656" i="7"/>
  <c r="G4648" i="7"/>
  <c r="G4640" i="7"/>
  <c r="G4632" i="7"/>
  <c r="G4624" i="7"/>
  <c r="G4616" i="7"/>
  <c r="G4608" i="7"/>
  <c r="G4600" i="7"/>
  <c r="G4592" i="7"/>
  <c r="G4584" i="7"/>
  <c r="G4576" i="7"/>
  <c r="G4568" i="7"/>
  <c r="G4560" i="7"/>
  <c r="G4552" i="7"/>
  <c r="G4544" i="7"/>
  <c r="G4536" i="7"/>
  <c r="G4528" i="7"/>
  <c r="G4520" i="7"/>
  <c r="G4512" i="7"/>
  <c r="G4504" i="7"/>
  <c r="G4496" i="7"/>
  <c r="G4488" i="7"/>
  <c r="G4480" i="7"/>
  <c r="G4472" i="7"/>
  <c r="G4464" i="7"/>
  <c r="G4456" i="7"/>
  <c r="G4448" i="7"/>
  <c r="G4440" i="7"/>
  <c r="G4432" i="7"/>
  <c r="G4424" i="7"/>
  <c r="G4416" i="7"/>
  <c r="G4408" i="7"/>
  <c r="G4400" i="7"/>
  <c r="G4392" i="7"/>
  <c r="G4384" i="7"/>
  <c r="G4376" i="7"/>
  <c r="G4368" i="7"/>
  <c r="G4360" i="7"/>
  <c r="G4352" i="7"/>
  <c r="G4344" i="7"/>
  <c r="G4336" i="7"/>
  <c r="G4328" i="7"/>
  <c r="G4320" i="7"/>
  <c r="G4312" i="7"/>
  <c r="G4304" i="7"/>
  <c r="G4296" i="7"/>
  <c r="G4288" i="7"/>
  <c r="G4280" i="7"/>
  <c r="G4272" i="7"/>
  <c r="G4264" i="7"/>
  <c r="G4256" i="7"/>
  <c r="G4248" i="7"/>
  <c r="G4240" i="7"/>
  <c r="G4232" i="7"/>
  <c r="G4224" i="7"/>
  <c r="G4216" i="7"/>
  <c r="G4208" i="7"/>
  <c r="G4200" i="7"/>
  <c r="G4192" i="7"/>
  <c r="G4184" i="7"/>
  <c r="G4176" i="7"/>
  <c r="G4168" i="7"/>
  <c r="G4160" i="7"/>
  <c r="G4152" i="7"/>
  <c r="G4144" i="7"/>
  <c r="G4136" i="7"/>
  <c r="G4128" i="7"/>
  <c r="G4120" i="7"/>
  <c r="G4112" i="7"/>
  <c r="G4104" i="7"/>
  <c r="G4096" i="7"/>
  <c r="G4088" i="7"/>
  <c r="G4080" i="7"/>
  <c r="G4072" i="7"/>
  <c r="G4064" i="7"/>
  <c r="G4056" i="7"/>
  <c r="G4048" i="7"/>
  <c r="G4040" i="7"/>
  <c r="G4032" i="7"/>
  <c r="G4024" i="7"/>
  <c r="G4016" i="7"/>
  <c r="G4008" i="7"/>
  <c r="G4000" i="7"/>
  <c r="G3992" i="7"/>
  <c r="G3984" i="7"/>
  <c r="G3976" i="7"/>
  <c r="G3968" i="7"/>
  <c r="G5683" i="7"/>
  <c r="G5555" i="7"/>
  <c r="G5427" i="7"/>
  <c r="G5329" i="7"/>
  <c r="G5297" i="7"/>
  <c r="G5265" i="7"/>
  <c r="G5233" i="7"/>
  <c r="G5201" i="7"/>
  <c r="G5169" i="7"/>
  <c r="G5137" i="7"/>
  <c r="G5105" i="7"/>
  <c r="G5073" i="7"/>
  <c r="G5041" i="7"/>
  <c r="G5009" i="7"/>
  <c r="G4977" i="7"/>
  <c r="G4945" i="7"/>
  <c r="G4913" i="7"/>
  <c r="G4881" i="7"/>
  <c r="G4849" i="7"/>
  <c r="G4817" i="7"/>
  <c r="G4785" i="7"/>
  <c r="G4754" i="7"/>
  <c r="G4746" i="7"/>
  <c r="G4738" i="7"/>
  <c r="G4730" i="7"/>
  <c r="G4722" i="7"/>
  <c r="G4714" i="7"/>
  <c r="G4706" i="7"/>
  <c r="G4698" i="7"/>
  <c r="G4690" i="7"/>
  <c r="G4682" i="7"/>
  <c r="G4674" i="7"/>
  <c r="G4666" i="7"/>
  <c r="G4658" i="7"/>
  <c r="G4650" i="7"/>
  <c r="G4642" i="7"/>
  <c r="G4634" i="7"/>
  <c r="G4626" i="7"/>
  <c r="G4618" i="7"/>
  <c r="G4610" i="7"/>
  <c r="G4602" i="7"/>
  <c r="G4594" i="7"/>
  <c r="G4586" i="7"/>
  <c r="G4578" i="7"/>
  <c r="G4570" i="7"/>
  <c r="G4562" i="7"/>
  <c r="G4554" i="7"/>
  <c r="G4546" i="7"/>
  <c r="G4538" i="7"/>
  <c r="G4530" i="7"/>
  <c r="G4522" i="7"/>
  <c r="G4514" i="7"/>
  <c r="G4506" i="7"/>
  <c r="G4498" i="7"/>
  <c r="G4490" i="7"/>
  <c r="G4482" i="7"/>
  <c r="G4474" i="7"/>
  <c r="G4466" i="7"/>
  <c r="G4458" i="7"/>
  <c r="G4450" i="7"/>
  <c r="G4442" i="7"/>
  <c r="G4434" i="7"/>
  <c r="G4426" i="7"/>
  <c r="G4418" i="7"/>
  <c r="G4410" i="7"/>
  <c r="G4402" i="7"/>
  <c r="G4394" i="7"/>
  <c r="G4386" i="7"/>
  <c r="G4378" i="7"/>
  <c r="G4370" i="7"/>
  <c r="G4362" i="7"/>
  <c r="G4354" i="7"/>
  <c r="G4346" i="7"/>
  <c r="G4338" i="7"/>
  <c r="G4330" i="7"/>
  <c r="G4322" i="7"/>
  <c r="G4314" i="7"/>
  <c r="G4306" i="7"/>
  <c r="G4298" i="7"/>
  <c r="G4290" i="7"/>
  <c r="G4282" i="7"/>
  <c r="G4274" i="7"/>
  <c r="G4266" i="7"/>
  <c r="G4258" i="7"/>
  <c r="G4250" i="7"/>
  <c r="G4242" i="7"/>
  <c r="G4234" i="7"/>
  <c r="G4226" i="7"/>
  <c r="G4218" i="7"/>
  <c r="G4210" i="7"/>
  <c r="G4202" i="7"/>
  <c r="G4194" i="7"/>
  <c r="G4186" i="7"/>
  <c r="G4178" i="7"/>
  <c r="G4170" i="7"/>
  <c r="G4162" i="7"/>
  <c r="G4154" i="7"/>
  <c r="G4146" i="7"/>
  <c r="G4138" i="7"/>
  <c r="G4130" i="7"/>
  <c r="G4122" i="7"/>
  <c r="G4114" i="7"/>
  <c r="G4106" i="7"/>
  <c r="G4098" i="7"/>
  <c r="G4090" i="7"/>
  <c r="G4082" i="7"/>
  <c r="G4074" i="7"/>
  <c r="G4066" i="7"/>
  <c r="G4058" i="7"/>
  <c r="G4050" i="7"/>
  <c r="G4042" i="7"/>
  <c r="G4034" i="7"/>
  <c r="G4026" i="7"/>
  <c r="G4018" i="7"/>
  <c r="G4010" i="7"/>
  <c r="G4002" i="7"/>
  <c r="G3994" i="7"/>
  <c r="G3986" i="7"/>
  <c r="G3978" i="7"/>
  <c r="G3970" i="7"/>
  <c r="G3965" i="7"/>
  <c r="G3963" i="7"/>
  <c r="G3961" i="7"/>
  <c r="G3959" i="7"/>
  <c r="G3957" i="7"/>
  <c r="G3955" i="7"/>
  <c r="G3953" i="7"/>
  <c r="G3951" i="7"/>
  <c r="G3949" i="7"/>
  <c r="G3947" i="7"/>
  <c r="G3945" i="7"/>
  <c r="G3943" i="7"/>
  <c r="G3941" i="7"/>
  <c r="G3939" i="7"/>
  <c r="G3937" i="7"/>
  <c r="G3935" i="7"/>
  <c r="G3933" i="7"/>
  <c r="G3931" i="7"/>
  <c r="G3929" i="7"/>
  <c r="G3927" i="7"/>
  <c r="G3925" i="7"/>
  <c r="G3923" i="7"/>
  <c r="G3921" i="7"/>
  <c r="G3919" i="7"/>
  <c r="G3917" i="7"/>
  <c r="G3915" i="7"/>
  <c r="G3913" i="7"/>
  <c r="G3911" i="7"/>
  <c r="G3909" i="7"/>
  <c r="G3907" i="7"/>
  <c r="G3905" i="7"/>
  <c r="G3903" i="7"/>
  <c r="G3901" i="7"/>
  <c r="G3899" i="7"/>
  <c r="G3897" i="7"/>
  <c r="G3895" i="7"/>
  <c r="G3893" i="7"/>
  <c r="G3891" i="7"/>
  <c r="G3889" i="7"/>
  <c r="G3887" i="7"/>
  <c r="G3885" i="7"/>
  <c r="G3883" i="7"/>
  <c r="G3881" i="7"/>
  <c r="G3879" i="7"/>
  <c r="G3877" i="7"/>
  <c r="G3875" i="7"/>
  <c r="G3873" i="7"/>
  <c r="G3871" i="7"/>
  <c r="G3869" i="7"/>
  <c r="G3867" i="7"/>
  <c r="G3865" i="7"/>
  <c r="G3863" i="7"/>
  <c r="G3861" i="7"/>
  <c r="G3859" i="7"/>
  <c r="G3857" i="7"/>
  <c r="G3855" i="7"/>
  <c r="G3853" i="7"/>
  <c r="G3851" i="7"/>
  <c r="G3849" i="7"/>
  <c r="G3847" i="7"/>
  <c r="G3845" i="7"/>
  <c r="G3843" i="7"/>
  <c r="G3841" i="7"/>
  <c r="G3839" i="7"/>
  <c r="G3837" i="7"/>
  <c r="G3835" i="7"/>
  <c r="G3833" i="7"/>
  <c r="G3831" i="7"/>
  <c r="G3829" i="7"/>
  <c r="G3827" i="7"/>
  <c r="G3825" i="7"/>
  <c r="G3823" i="7"/>
  <c r="G3821" i="7"/>
  <c r="G3819" i="7"/>
  <c r="G3817" i="7"/>
  <c r="G3815" i="7"/>
  <c r="G3813" i="7"/>
  <c r="G3811" i="7"/>
  <c r="G3809" i="7"/>
  <c r="G3807" i="7"/>
  <c r="G3805" i="7"/>
  <c r="G3803" i="7"/>
  <c r="G3801" i="7"/>
  <c r="G3799" i="7"/>
  <c r="G3797" i="7"/>
  <c r="G3795" i="7"/>
  <c r="G3793" i="7"/>
  <c r="G3791" i="7"/>
  <c r="G3789" i="7"/>
  <c r="G3787" i="7"/>
  <c r="G3785" i="7"/>
  <c r="G3783" i="7"/>
  <c r="G3781" i="7"/>
  <c r="G3779" i="7"/>
  <c r="G3777" i="7"/>
  <c r="G3775" i="7"/>
  <c r="G3773" i="7"/>
  <c r="G3771" i="7"/>
  <c r="G3769" i="7"/>
  <c r="G3767" i="7"/>
  <c r="G3765" i="7"/>
  <c r="G3763" i="7"/>
  <c r="G3761" i="7"/>
  <c r="G3759" i="7"/>
  <c r="G3757" i="7"/>
  <c r="G3755" i="7"/>
  <c r="G3753" i="7"/>
  <c r="G3751" i="7"/>
  <c r="G3749" i="7"/>
  <c r="G3747" i="7"/>
  <c r="G3745" i="7"/>
  <c r="G3743" i="7"/>
  <c r="G3741" i="7"/>
  <c r="G3739" i="7"/>
  <c r="G3737" i="7"/>
  <c r="G3735" i="7"/>
  <c r="G3733" i="7"/>
  <c r="G3731" i="7"/>
  <c r="G3729" i="7"/>
  <c r="G3727" i="7"/>
  <c r="G3725" i="7"/>
  <c r="G3723" i="7"/>
  <c r="G3721" i="7"/>
  <c r="G3719" i="7"/>
  <c r="G3717" i="7"/>
  <c r="G3715" i="7"/>
  <c r="G3713" i="7"/>
  <c r="G3711" i="7"/>
  <c r="G3709" i="7"/>
  <c r="G3707" i="7"/>
  <c r="G3705" i="7"/>
  <c r="G3703" i="7"/>
  <c r="G3701" i="7"/>
  <c r="G3699" i="7"/>
  <c r="G3697" i="7"/>
  <c r="G3695" i="7"/>
  <c r="G3693" i="7"/>
  <c r="G3691" i="7"/>
  <c r="G3689" i="7"/>
  <c r="G3687" i="7"/>
  <c r="G3685" i="7"/>
  <c r="G3683" i="7"/>
  <c r="G3681" i="7"/>
  <c r="G3679" i="7"/>
  <c r="G3677" i="7"/>
  <c r="G3675" i="7"/>
  <c r="G3673" i="7"/>
  <c r="G3671" i="7"/>
  <c r="G3669" i="7"/>
  <c r="G3667" i="7"/>
  <c r="G3665" i="7"/>
  <c r="G3663" i="7"/>
  <c r="G3661" i="7"/>
  <c r="G3659" i="7"/>
  <c r="G3657" i="7"/>
  <c r="G3655" i="7"/>
  <c r="G3653" i="7"/>
  <c r="G3651" i="7"/>
  <c r="G3649" i="7"/>
  <c r="G3647" i="7"/>
  <c r="G3645" i="7"/>
  <c r="G3643" i="7"/>
  <c r="G3641" i="7"/>
  <c r="G3639" i="7"/>
  <c r="G3637" i="7"/>
  <c r="G3635" i="7"/>
  <c r="G3633" i="7"/>
  <c r="G3631" i="7"/>
  <c r="G3629" i="7"/>
  <c r="G3627" i="7"/>
  <c r="G3625" i="7"/>
  <c r="G3623" i="7"/>
  <c r="G3621" i="7"/>
  <c r="G3619" i="7"/>
  <c r="G3617" i="7"/>
  <c r="G3615" i="7"/>
  <c r="G3613" i="7"/>
  <c r="G3611" i="7"/>
  <c r="G3609" i="7"/>
  <c r="G3607" i="7"/>
  <c r="G3605" i="7"/>
  <c r="G3603" i="7"/>
  <c r="G3601" i="7"/>
  <c r="G3599" i="7"/>
  <c r="G3597" i="7"/>
  <c r="G3595" i="7"/>
  <c r="G3593" i="7"/>
  <c r="G3591" i="7"/>
  <c r="G3589" i="7"/>
  <c r="G3587" i="7"/>
  <c r="G3585" i="7"/>
  <c r="G3583" i="7"/>
  <c r="G3581" i="7"/>
  <c r="G3579" i="7"/>
  <c r="G3577" i="7"/>
  <c r="G3575" i="7"/>
  <c r="G3573" i="7"/>
  <c r="G3571" i="7"/>
  <c r="G3569" i="7"/>
  <c r="G3567" i="7"/>
  <c r="G3565" i="7"/>
  <c r="G3563" i="7"/>
  <c r="G3561" i="7"/>
  <c r="G3559" i="7"/>
  <c r="G3557" i="7"/>
  <c r="G3555" i="7"/>
  <c r="G3553" i="7"/>
  <c r="G3551" i="7"/>
  <c r="G3549" i="7"/>
  <c r="G3547" i="7"/>
  <c r="G3545" i="7"/>
  <c r="G5395" i="7"/>
  <c r="G5321" i="7"/>
  <c r="G5193" i="7"/>
  <c r="G5065" i="7"/>
  <c r="G4937" i="7"/>
  <c r="G4809" i="7"/>
  <c r="G4748" i="7"/>
  <c r="G4716" i="7"/>
  <c r="G4684" i="7"/>
  <c r="G4652" i="7"/>
  <c r="G4620" i="7"/>
  <c r="G4588" i="7"/>
  <c r="G4556" i="7"/>
  <c r="G4524" i="7"/>
  <c r="G4492" i="7"/>
  <c r="G4460" i="7"/>
  <c r="G4428" i="7"/>
  <c r="G4396" i="7"/>
  <c r="G4364" i="7"/>
  <c r="G4332" i="7"/>
  <c r="G4300" i="7"/>
  <c r="G4268" i="7"/>
  <c r="G4236" i="7"/>
  <c r="G4204" i="7"/>
  <c r="G4172" i="7"/>
  <c r="G4140" i="7"/>
  <c r="G4108" i="7"/>
  <c r="G4076" i="7"/>
  <c r="G4044" i="7"/>
  <c r="G4012" i="7"/>
  <c r="G3980" i="7"/>
  <c r="G3537" i="7"/>
  <c r="G3529" i="7"/>
  <c r="G3524" i="7"/>
  <c r="G3522" i="7"/>
  <c r="G3520" i="7"/>
  <c r="G3518" i="7"/>
  <c r="G3516" i="7"/>
  <c r="G3514" i="7"/>
  <c r="G3512" i="7"/>
  <c r="G3510" i="7"/>
  <c r="G3508" i="7"/>
  <c r="G3506" i="7"/>
  <c r="G3504" i="7"/>
  <c r="G3502" i="7"/>
  <c r="G3500" i="7"/>
  <c r="G3498" i="7"/>
  <c r="G3496" i="7"/>
  <c r="G3494" i="7"/>
  <c r="G3492" i="7"/>
  <c r="G3490" i="7"/>
  <c r="G3488" i="7"/>
  <c r="G3486" i="7"/>
  <c r="G3484" i="7"/>
  <c r="G3482" i="7"/>
  <c r="G3480" i="7"/>
  <c r="G3478" i="7"/>
  <c r="G3476" i="7"/>
  <c r="G3474" i="7"/>
  <c r="G3472" i="7"/>
  <c r="G3470" i="7"/>
  <c r="G3468" i="7"/>
  <c r="G3466" i="7"/>
  <c r="G3464" i="7"/>
  <c r="G3462" i="7"/>
  <c r="G3460" i="7"/>
  <c r="G3458" i="7"/>
  <c r="G3456" i="7"/>
  <c r="G3454" i="7"/>
  <c r="G3452" i="7"/>
  <c r="G3450" i="7"/>
  <c r="G3448" i="7"/>
  <c r="G3446" i="7"/>
  <c r="G3444" i="7"/>
  <c r="G3442" i="7"/>
  <c r="G3440" i="7"/>
  <c r="G3438" i="7"/>
  <c r="G3436" i="7"/>
  <c r="G3434" i="7"/>
  <c r="G3432" i="7"/>
  <c r="G3430" i="7"/>
  <c r="G3428" i="7"/>
  <c r="G3426" i="7"/>
  <c r="G3424" i="7"/>
  <c r="G3422" i="7"/>
  <c r="G3420" i="7"/>
  <c r="G3418" i="7"/>
  <c r="G3416" i="7"/>
  <c r="G3414" i="7"/>
  <c r="G3412" i="7"/>
  <c r="G3410" i="7"/>
  <c r="G3408" i="7"/>
  <c r="G3406" i="7"/>
  <c r="G3404" i="7"/>
  <c r="G3402" i="7"/>
  <c r="G3400" i="7"/>
  <c r="G3398" i="7"/>
  <c r="G3396" i="7"/>
  <c r="G3394" i="7"/>
  <c r="G3392" i="7"/>
  <c r="G3390" i="7"/>
  <c r="G3388" i="7"/>
  <c r="G3386" i="7"/>
  <c r="G3384" i="7"/>
  <c r="G3382" i="7"/>
  <c r="G3380" i="7"/>
  <c r="G3378" i="7"/>
  <c r="G3376" i="7"/>
  <c r="G3374" i="7"/>
  <c r="G3372" i="7"/>
  <c r="G3370" i="7"/>
  <c r="G3368" i="7"/>
  <c r="G3366" i="7"/>
  <c r="G3364" i="7"/>
  <c r="G3362" i="7"/>
  <c r="G3360" i="7"/>
  <c r="G3358" i="7"/>
  <c r="G3356" i="7"/>
  <c r="G3354" i="7"/>
  <c r="G3352" i="7"/>
  <c r="G3350" i="7"/>
  <c r="G3348" i="7"/>
  <c r="G3346" i="7"/>
  <c r="G3344" i="7"/>
  <c r="G3342" i="7"/>
  <c r="G3340" i="7"/>
  <c r="G3338" i="7"/>
  <c r="G3336" i="7"/>
  <c r="G3334" i="7"/>
  <c r="G3332" i="7"/>
  <c r="G3330" i="7"/>
  <c r="G3328" i="7"/>
  <c r="G3326" i="7"/>
  <c r="G3324" i="7"/>
  <c r="G3322" i="7"/>
  <c r="G3320" i="7"/>
  <c r="G3318" i="7"/>
  <c r="G3316" i="7"/>
  <c r="G3314" i="7"/>
  <c r="G3312" i="7"/>
  <c r="G3310" i="7"/>
  <c r="G3308" i="7"/>
  <c r="G3306" i="7"/>
  <c r="G3304" i="7"/>
  <c r="G3302" i="7"/>
  <c r="G3300" i="7"/>
  <c r="G3298" i="7"/>
  <c r="G3296" i="7"/>
  <c r="G3294" i="7"/>
  <c r="G3292" i="7"/>
  <c r="G3290" i="7"/>
  <c r="G3288" i="7"/>
  <c r="G3286" i="7"/>
  <c r="G3284" i="7"/>
  <c r="G3282" i="7"/>
  <c r="G3280" i="7"/>
  <c r="G3278" i="7"/>
  <c r="G3276" i="7"/>
  <c r="G3274" i="7"/>
  <c r="G3272" i="7"/>
  <c r="G3270" i="7"/>
  <c r="G3268" i="7"/>
  <c r="G3266" i="7"/>
  <c r="G3264" i="7"/>
  <c r="G3262" i="7"/>
  <c r="G3260" i="7"/>
  <c r="G3258" i="7"/>
  <c r="G3256" i="7"/>
  <c r="G3254" i="7"/>
  <c r="G3252" i="7"/>
  <c r="G3250" i="7"/>
  <c r="G3248" i="7"/>
  <c r="G3246" i="7"/>
  <c r="G3244" i="7"/>
  <c r="G3242" i="7"/>
  <c r="G3240" i="7"/>
  <c r="G3238" i="7"/>
  <c r="G3236" i="7"/>
  <c r="G3234" i="7"/>
  <c r="G3232" i="7"/>
  <c r="G3230" i="7"/>
  <c r="G3228" i="7"/>
  <c r="G3226" i="7"/>
  <c r="G3224" i="7"/>
  <c r="G3222" i="7"/>
  <c r="G3220" i="7"/>
  <c r="G3218" i="7"/>
  <c r="G3216" i="7"/>
  <c r="G3214" i="7"/>
  <c r="G3212" i="7"/>
  <c r="G3210" i="7"/>
  <c r="G3208" i="7"/>
  <c r="G3206" i="7"/>
  <c r="G3204" i="7"/>
  <c r="G3202" i="7"/>
  <c r="G3200" i="7"/>
  <c r="G3198" i="7"/>
  <c r="G3196" i="7"/>
  <c r="G3194" i="7"/>
  <c r="G3192" i="7"/>
  <c r="G3190" i="7"/>
  <c r="G3188" i="7"/>
  <c r="G3186" i="7"/>
  <c r="G3184" i="7"/>
  <c r="G3182" i="7"/>
  <c r="G3180" i="7"/>
  <c r="G3178" i="7"/>
  <c r="G3176" i="7"/>
  <c r="G3174" i="7"/>
  <c r="G3172" i="7"/>
  <c r="G3170" i="7"/>
  <c r="G3168" i="7"/>
  <c r="G3166" i="7"/>
  <c r="G3164" i="7"/>
  <c r="G3162" i="7"/>
  <c r="G3160" i="7"/>
  <c r="G3158" i="7"/>
  <c r="G3156" i="7"/>
  <c r="G3154" i="7"/>
  <c r="G3152" i="7"/>
  <c r="G3150" i="7"/>
  <c r="G3148" i="7"/>
  <c r="G3146" i="7"/>
  <c r="G3144" i="7"/>
  <c r="G3142" i="7"/>
  <c r="G3140" i="7"/>
  <c r="G3138" i="7"/>
  <c r="G3136" i="7"/>
  <c r="G3134" i="7"/>
  <c r="G3132" i="7"/>
  <c r="G3130" i="7"/>
  <c r="G3128" i="7"/>
  <c r="G3126" i="7"/>
  <c r="G3124" i="7"/>
  <c r="G3122" i="7"/>
  <c r="G3120" i="7"/>
  <c r="G3118" i="7"/>
  <c r="G3116" i="7"/>
  <c r="G3114" i="7"/>
  <c r="G3112" i="7"/>
  <c r="G3110" i="7"/>
  <c r="G3108" i="7"/>
  <c r="G3106" i="7"/>
  <c r="G3104" i="7"/>
  <c r="G3102" i="7"/>
  <c r="G3100" i="7"/>
  <c r="G3098" i="7"/>
  <c r="G3096" i="7"/>
  <c r="G3094" i="7"/>
  <c r="G3092" i="7"/>
  <c r="G3090" i="7"/>
  <c r="G3088" i="7"/>
  <c r="G3086" i="7"/>
  <c r="G3084" i="7"/>
  <c r="G3082" i="7"/>
  <c r="G3080" i="7"/>
  <c r="G3078" i="7"/>
  <c r="G3076" i="7"/>
  <c r="G3074" i="7"/>
  <c r="G3072" i="7"/>
  <c r="G3070" i="7"/>
  <c r="G3068" i="7"/>
  <c r="G3066" i="7"/>
  <c r="G3064" i="7"/>
  <c r="G3062" i="7"/>
  <c r="G3060" i="7"/>
  <c r="G3058" i="7"/>
  <c r="G3056" i="7"/>
  <c r="G3054" i="7"/>
  <c r="G3052" i="7"/>
  <c r="G3050" i="7"/>
  <c r="G3048" i="7"/>
  <c r="G3046" i="7"/>
  <c r="G3044" i="7"/>
  <c r="G3042" i="7"/>
  <c r="G3040" i="7"/>
  <c r="G3038" i="7"/>
  <c r="G3036" i="7"/>
  <c r="G3034" i="7"/>
  <c r="G3032" i="7"/>
  <c r="G3030" i="7"/>
  <c r="G3028" i="7"/>
  <c r="G3026" i="7"/>
  <c r="G3024" i="7"/>
  <c r="G3022" i="7"/>
  <c r="G3020" i="7"/>
  <c r="G3018" i="7"/>
  <c r="G3016" i="7"/>
  <c r="G3014" i="7"/>
  <c r="G3012" i="7"/>
  <c r="G3010" i="7"/>
  <c r="G3008" i="7"/>
  <c r="G3006" i="7"/>
  <c r="G3004" i="7"/>
  <c r="G3002" i="7"/>
  <c r="G3000" i="7"/>
  <c r="G2998" i="7"/>
  <c r="G2996" i="7"/>
  <c r="G2994" i="7"/>
  <c r="G2992" i="7"/>
  <c r="G2990" i="7"/>
  <c r="G2988" i="7"/>
  <c r="G2986" i="7"/>
  <c r="G2984" i="7"/>
  <c r="G2982" i="7"/>
  <c r="G2980" i="7"/>
  <c r="G2978" i="7"/>
  <c r="G2976" i="7"/>
  <c r="G2974" i="7"/>
  <c r="G2972" i="7"/>
  <c r="G2970" i="7"/>
  <c r="G2968" i="7"/>
  <c r="G2966" i="7"/>
  <c r="G2964" i="7"/>
  <c r="G2962" i="7"/>
  <c r="G2960" i="7"/>
  <c r="G2958" i="7"/>
  <c r="G2956" i="7"/>
  <c r="G2954" i="7"/>
  <c r="G2952" i="7"/>
  <c r="G2950" i="7"/>
  <c r="G2948" i="7"/>
  <c r="G2946" i="7"/>
  <c r="G2944" i="7"/>
  <c r="G2942" i="7"/>
  <c r="G2940" i="7"/>
  <c r="G2938" i="7"/>
  <c r="G2936" i="7"/>
  <c r="G2934" i="7"/>
  <c r="G2932" i="7"/>
  <c r="G2930" i="7"/>
  <c r="G2928" i="7"/>
  <c r="G2926" i="7"/>
  <c r="G2924" i="7"/>
  <c r="G2922" i="7"/>
  <c r="G2920" i="7"/>
  <c r="G2918" i="7"/>
  <c r="G2916" i="7"/>
  <c r="G2914" i="7"/>
  <c r="G2912" i="7"/>
  <c r="G2910" i="7"/>
  <c r="G2908" i="7"/>
  <c r="G2906" i="7"/>
  <c r="G2904" i="7"/>
  <c r="G5289" i="7"/>
  <c r="G5161" i="7"/>
  <c r="G5033" i="7"/>
  <c r="G4905" i="7"/>
  <c r="G4777" i="7"/>
  <c r="G4740" i="7"/>
  <c r="G4708" i="7"/>
  <c r="G4676" i="7"/>
  <c r="G4644" i="7"/>
  <c r="G4612" i="7"/>
  <c r="G4580" i="7"/>
  <c r="G4548" i="7"/>
  <c r="G4516" i="7"/>
  <c r="G4484" i="7"/>
  <c r="G4452" i="7"/>
  <c r="G4420" i="7"/>
  <c r="G4388" i="7"/>
  <c r="G4356" i="7"/>
  <c r="G4324" i="7"/>
  <c r="G4292" i="7"/>
  <c r="G4260" i="7"/>
  <c r="G4228" i="7"/>
  <c r="G4196" i="7"/>
  <c r="G4164" i="7"/>
  <c r="G4132" i="7"/>
  <c r="G4100" i="7"/>
  <c r="G4068" i="7"/>
  <c r="G4036" i="7"/>
  <c r="G4004" i="7"/>
  <c r="G3972" i="7"/>
  <c r="G3539" i="7"/>
  <c r="G3531" i="7"/>
  <c r="G5651" i="7"/>
  <c r="G5257" i="7"/>
  <c r="G5129" i="7"/>
  <c r="G5001" i="7"/>
  <c r="G4873" i="7"/>
  <c r="G4732" i="7"/>
  <c r="G4700" i="7"/>
  <c r="G4668" i="7"/>
  <c r="G4636" i="7"/>
  <c r="G4604" i="7"/>
  <c r="G4572" i="7"/>
  <c r="G4540" i="7"/>
  <c r="G4508" i="7"/>
  <c r="G4476" i="7"/>
  <c r="G4444" i="7"/>
  <c r="G4412" i="7"/>
  <c r="G4380" i="7"/>
  <c r="G4348" i="7"/>
  <c r="G4316" i="7"/>
  <c r="G4284" i="7"/>
  <c r="G4252" i="7"/>
  <c r="G4220" i="7"/>
  <c r="G4188" i="7"/>
  <c r="G4156" i="7"/>
  <c r="G4124" i="7"/>
  <c r="G4092" i="7"/>
  <c r="G4060" i="7"/>
  <c r="G4028" i="7"/>
  <c r="G3996" i="7"/>
  <c r="G3541" i="7"/>
  <c r="G3533" i="7"/>
  <c r="G3525" i="7"/>
  <c r="G3523" i="7"/>
  <c r="G3521" i="7"/>
  <c r="G3519" i="7"/>
  <c r="G3517" i="7"/>
  <c r="G3515" i="7"/>
  <c r="G3513" i="7"/>
  <c r="G3511" i="7"/>
  <c r="G3509" i="7"/>
  <c r="G3507" i="7"/>
  <c r="G3505" i="7"/>
  <c r="G3503" i="7"/>
  <c r="G3501" i="7"/>
  <c r="G3499" i="7"/>
  <c r="G3497" i="7"/>
  <c r="G3495" i="7"/>
  <c r="G3493" i="7"/>
  <c r="G3491" i="7"/>
  <c r="G3489" i="7"/>
  <c r="G3487" i="7"/>
  <c r="G3485" i="7"/>
  <c r="G3483" i="7"/>
  <c r="G3481" i="7"/>
  <c r="G3479" i="7"/>
  <c r="G3477" i="7"/>
  <c r="G3475" i="7"/>
  <c r="G3473" i="7"/>
  <c r="G3471" i="7"/>
  <c r="G3469" i="7"/>
  <c r="G3467" i="7"/>
  <c r="G3465" i="7"/>
  <c r="G3463" i="7"/>
  <c r="G3461" i="7"/>
  <c r="G3459" i="7"/>
  <c r="G3457" i="7"/>
  <c r="G3455" i="7"/>
  <c r="G3453" i="7"/>
  <c r="G3451" i="7"/>
  <c r="G3449" i="7"/>
  <c r="G3447" i="7"/>
  <c r="G3445" i="7"/>
  <c r="G3443" i="7"/>
  <c r="G3441" i="7"/>
  <c r="G3439" i="7"/>
  <c r="G3437" i="7"/>
  <c r="G3435" i="7"/>
  <c r="G3433" i="7"/>
  <c r="G3431" i="7"/>
  <c r="G3429" i="7"/>
  <c r="G3427" i="7"/>
  <c r="G3425" i="7"/>
  <c r="G3423" i="7"/>
  <c r="G3421" i="7"/>
  <c r="G3419" i="7"/>
  <c r="G3417" i="7"/>
  <c r="G3415" i="7"/>
  <c r="G3413" i="7"/>
  <c r="G3411" i="7"/>
  <c r="G3409" i="7"/>
  <c r="G3407" i="7"/>
  <c r="G3405" i="7"/>
  <c r="G3403" i="7"/>
  <c r="G3401" i="7"/>
  <c r="G3399" i="7"/>
  <c r="G3397" i="7"/>
  <c r="G3395" i="7"/>
  <c r="G3393" i="7"/>
  <c r="G3391" i="7"/>
  <c r="G3389" i="7"/>
  <c r="G3387" i="7"/>
  <c r="G3385" i="7"/>
  <c r="G3383" i="7"/>
  <c r="G3381" i="7"/>
  <c r="G3379" i="7"/>
  <c r="G3377" i="7"/>
  <c r="G3375" i="7"/>
  <c r="G3373" i="7"/>
  <c r="G3371" i="7"/>
  <c r="G3369" i="7"/>
  <c r="G3367" i="7"/>
  <c r="G3365" i="7"/>
  <c r="G3363" i="7"/>
  <c r="G3361" i="7"/>
  <c r="G3359" i="7"/>
  <c r="G3357" i="7"/>
  <c r="G3355" i="7"/>
  <c r="G3353" i="7"/>
  <c r="G3351" i="7"/>
  <c r="G3349" i="7"/>
  <c r="G3347" i="7"/>
  <c r="G3345" i="7"/>
  <c r="G3343" i="7"/>
  <c r="G3341" i="7"/>
  <c r="G3339" i="7"/>
  <c r="G3337" i="7"/>
  <c r="G3335" i="7"/>
  <c r="G3333" i="7"/>
  <c r="G3331" i="7"/>
  <c r="G3329" i="7"/>
  <c r="G3327" i="7"/>
  <c r="G3325" i="7"/>
  <c r="G3323" i="7"/>
  <c r="G3321" i="7"/>
  <c r="G3319" i="7"/>
  <c r="G3317" i="7"/>
  <c r="G3315" i="7"/>
  <c r="G3313" i="7"/>
  <c r="G3311" i="7"/>
  <c r="G3309" i="7"/>
  <c r="G3307" i="7"/>
  <c r="G3305" i="7"/>
  <c r="G3303" i="7"/>
  <c r="G3301" i="7"/>
  <c r="G3299" i="7"/>
  <c r="G3297" i="7"/>
  <c r="G3295" i="7"/>
  <c r="G3293" i="7"/>
  <c r="G3291" i="7"/>
  <c r="G3289" i="7"/>
  <c r="G3287" i="7"/>
  <c r="G3285" i="7"/>
  <c r="G3283" i="7"/>
  <c r="G3281" i="7"/>
  <c r="G3279" i="7"/>
  <c r="G3277" i="7"/>
  <c r="G3275" i="7"/>
  <c r="G3273" i="7"/>
  <c r="G3271" i="7"/>
  <c r="G3269" i="7"/>
  <c r="G3267" i="7"/>
  <c r="G3265" i="7"/>
  <c r="G3263" i="7"/>
  <c r="G3261" i="7"/>
  <c r="G3259" i="7"/>
  <c r="G3257" i="7"/>
  <c r="G3255" i="7"/>
  <c r="G3253" i="7"/>
  <c r="G3251" i="7"/>
  <c r="G3249" i="7"/>
  <c r="G3247" i="7"/>
  <c r="G3245" i="7"/>
  <c r="G3243" i="7"/>
  <c r="G3241" i="7"/>
  <c r="G3239" i="7"/>
  <c r="G3237" i="7"/>
  <c r="G3235" i="7"/>
  <c r="G3233" i="7"/>
  <c r="G3231" i="7"/>
  <c r="G3229" i="7"/>
  <c r="G3227" i="7"/>
  <c r="G3225" i="7"/>
  <c r="G3223" i="7"/>
  <c r="G3221" i="7"/>
  <c r="G3219" i="7"/>
  <c r="G3217" i="7"/>
  <c r="G3215" i="7"/>
  <c r="G3213" i="7"/>
  <c r="G3211" i="7"/>
  <c r="G3209" i="7"/>
  <c r="G3207" i="7"/>
  <c r="G3205" i="7"/>
  <c r="G3203" i="7"/>
  <c r="G3201" i="7"/>
  <c r="G3199" i="7"/>
  <c r="G3197" i="7"/>
  <c r="G3195" i="7"/>
  <c r="G3193" i="7"/>
  <c r="G3191" i="7"/>
  <c r="G3189" i="7"/>
  <c r="G3187" i="7"/>
  <c r="G3185" i="7"/>
  <c r="G3183" i="7"/>
  <c r="G3181" i="7"/>
  <c r="G3179" i="7"/>
  <c r="G3177" i="7"/>
  <c r="G3175" i="7"/>
  <c r="G3173" i="7"/>
  <c r="G3171" i="7"/>
  <c r="G3169" i="7"/>
  <c r="G3167" i="7"/>
  <c r="G3165" i="7"/>
  <c r="G3163" i="7"/>
  <c r="G3161" i="7"/>
  <c r="G3159" i="7"/>
  <c r="G3157" i="7"/>
  <c r="G3155" i="7"/>
  <c r="G3153" i="7"/>
  <c r="G3151" i="7"/>
  <c r="G3149" i="7"/>
  <c r="G3147" i="7"/>
  <c r="G3145" i="7"/>
  <c r="G3143" i="7"/>
  <c r="G3141" i="7"/>
  <c r="G3139" i="7"/>
  <c r="G3137" i="7"/>
  <c r="G3135" i="7"/>
  <c r="G3133" i="7"/>
  <c r="G3131" i="7"/>
  <c r="G3129" i="7"/>
  <c r="G3127" i="7"/>
  <c r="G3125" i="7"/>
  <c r="G3123" i="7"/>
  <c r="G3121" i="7"/>
  <c r="G3119" i="7"/>
  <c r="G3117" i="7"/>
  <c r="G3115" i="7"/>
  <c r="G3113" i="7"/>
  <c r="G3111" i="7"/>
  <c r="G3109" i="7"/>
  <c r="G3107" i="7"/>
  <c r="G3105" i="7"/>
  <c r="G3103" i="7"/>
  <c r="G3101" i="7"/>
  <c r="G3099" i="7"/>
  <c r="G3097" i="7"/>
  <c r="G3095" i="7"/>
  <c r="G3093" i="7"/>
  <c r="G3091" i="7"/>
  <c r="G3089" i="7"/>
  <c r="G3087" i="7"/>
  <c r="G3085" i="7"/>
  <c r="G3083" i="7"/>
  <c r="G3081" i="7"/>
  <c r="G3079" i="7"/>
  <c r="G3077" i="7"/>
  <c r="G3075" i="7"/>
  <c r="G3073" i="7"/>
  <c r="G3071" i="7"/>
  <c r="G3069" i="7"/>
  <c r="G3067" i="7"/>
  <c r="G3065" i="7"/>
  <c r="G3063" i="7"/>
  <c r="G3061" i="7"/>
  <c r="G3059" i="7"/>
  <c r="G3057" i="7"/>
  <c r="G3055" i="7"/>
  <c r="G3053" i="7"/>
  <c r="G3051" i="7"/>
  <c r="G3049" i="7"/>
  <c r="G3047" i="7"/>
  <c r="G3045" i="7"/>
  <c r="G3043" i="7"/>
  <c r="G3041" i="7"/>
  <c r="G3039" i="7"/>
  <c r="G3037" i="7"/>
  <c r="G3035" i="7"/>
  <c r="G3033" i="7"/>
  <c r="G3031" i="7"/>
  <c r="G3029" i="7"/>
  <c r="G3027" i="7"/>
  <c r="G3025" i="7"/>
  <c r="G3023" i="7"/>
  <c r="G3021" i="7"/>
  <c r="G3019" i="7"/>
  <c r="G3017" i="7"/>
  <c r="G3015" i="7"/>
  <c r="G3013" i="7"/>
  <c r="G3011" i="7"/>
  <c r="G3009" i="7"/>
  <c r="G3007" i="7"/>
  <c r="G3005" i="7"/>
  <c r="G3003" i="7"/>
  <c r="G3001" i="7"/>
  <c r="G2999" i="7"/>
  <c r="G2997" i="7"/>
  <c r="G2995" i="7"/>
  <c r="G2993" i="7"/>
  <c r="G2991" i="7"/>
  <c r="G2989" i="7"/>
  <c r="G2987" i="7"/>
  <c r="G2985" i="7"/>
  <c r="G2983" i="7"/>
  <c r="G2981" i="7"/>
  <c r="G2979" i="7"/>
  <c r="G2977" i="7"/>
  <c r="G2975" i="7"/>
  <c r="G2973" i="7"/>
  <c r="G2971" i="7"/>
  <c r="G2969" i="7"/>
  <c r="G2967" i="7"/>
  <c r="G2965" i="7"/>
  <c r="G2963" i="7"/>
  <c r="G2961" i="7"/>
  <c r="G2959" i="7"/>
  <c r="G2957" i="7"/>
  <c r="G2955" i="7"/>
  <c r="G2953" i="7"/>
  <c r="G2951" i="7"/>
  <c r="G2949" i="7"/>
  <c r="G2947" i="7"/>
  <c r="G2945" i="7"/>
  <c r="G2943" i="7"/>
  <c r="G2941" i="7"/>
  <c r="G2939" i="7"/>
  <c r="G2937" i="7"/>
  <c r="G2935" i="7"/>
  <c r="G2933" i="7"/>
  <c r="G2931" i="7"/>
  <c r="G2929" i="7"/>
  <c r="G2927" i="7"/>
  <c r="G2925" i="7"/>
  <c r="G2923" i="7"/>
  <c r="G2921" i="7"/>
  <c r="G2919" i="7"/>
  <c r="G2917" i="7"/>
  <c r="G2915" i="7"/>
  <c r="G2913" i="7"/>
  <c r="G2911" i="7"/>
  <c r="G2909" i="7"/>
  <c r="G2907" i="7"/>
  <c r="G4969" i="7"/>
  <c r="G4724" i="7"/>
  <c r="G4596" i="7"/>
  <c r="G4468" i="7"/>
  <c r="G4340" i="7"/>
  <c r="G4212" i="7"/>
  <c r="G4084" i="7"/>
  <c r="G1819" i="7"/>
  <c r="G1817" i="7"/>
  <c r="G1815" i="7"/>
  <c r="G1813" i="7"/>
  <c r="G1811" i="7"/>
  <c r="G1809" i="7"/>
  <c r="G1807" i="7"/>
  <c r="G1805" i="7"/>
  <c r="G1803" i="7"/>
  <c r="G1801" i="7"/>
  <c r="G1799" i="7"/>
  <c r="G1797" i="7"/>
  <c r="G1795" i="7"/>
  <c r="G1793" i="7"/>
  <c r="G1791" i="7"/>
  <c r="G1789" i="7"/>
  <c r="G1787" i="7"/>
  <c r="G1785" i="7"/>
  <c r="G1783" i="7"/>
  <c r="G1781" i="7"/>
  <c r="G1779" i="7"/>
  <c r="G1777" i="7"/>
  <c r="G1775" i="7"/>
  <c r="G1773" i="7"/>
  <c r="G1771" i="7"/>
  <c r="G1769" i="7"/>
  <c r="G1767" i="7"/>
  <c r="G1765" i="7"/>
  <c r="G1763" i="7"/>
  <c r="G1761" i="7"/>
  <c r="G1759" i="7"/>
  <c r="G1757" i="7"/>
  <c r="G1755" i="7"/>
  <c r="G1753" i="7"/>
  <c r="G1751" i="7"/>
  <c r="G1749" i="7"/>
  <c r="G1747" i="7"/>
  <c r="G1745" i="7"/>
  <c r="G1743" i="7"/>
  <c r="G1741" i="7"/>
  <c r="G1739" i="7"/>
  <c r="G1737" i="7"/>
  <c r="G1735" i="7"/>
  <c r="G1733" i="7"/>
  <c r="G1731" i="7"/>
  <c r="G1729" i="7"/>
  <c r="G1727" i="7"/>
  <c r="G1725" i="7"/>
  <c r="G1723" i="7"/>
  <c r="G1721" i="7"/>
  <c r="G1719" i="7"/>
  <c r="G1717" i="7"/>
  <c r="G1715" i="7"/>
  <c r="G1713" i="7"/>
  <c r="G1711" i="7"/>
  <c r="G1709" i="7"/>
  <c r="G1707" i="7"/>
  <c r="G1705" i="7"/>
  <c r="G1703" i="7"/>
  <c r="G1701" i="7"/>
  <c r="G1699" i="7"/>
  <c r="G1697" i="7"/>
  <c r="G1695" i="7"/>
  <c r="G1693" i="7"/>
  <c r="G1691" i="7"/>
  <c r="G1689" i="7"/>
  <c r="G1687" i="7"/>
  <c r="G1685" i="7"/>
  <c r="G1683" i="7"/>
  <c r="G1681" i="7"/>
  <c r="G1679" i="7"/>
  <c r="G1677" i="7"/>
  <c r="G1675" i="7"/>
  <c r="G1673" i="7"/>
  <c r="G1671" i="7"/>
  <c r="G1669" i="7"/>
  <c r="G1667" i="7"/>
  <c r="G1665" i="7"/>
  <c r="G1663" i="7"/>
  <c r="G1661" i="7"/>
  <c r="G1659" i="7"/>
  <c r="G1657" i="7"/>
  <c r="G1655" i="7"/>
  <c r="G1653" i="7"/>
  <c r="G1651" i="7"/>
  <c r="G1649" i="7"/>
  <c r="G1647" i="7"/>
  <c r="G1645" i="7"/>
  <c r="G1643" i="7"/>
  <c r="G1641" i="7"/>
  <c r="G1639" i="7"/>
  <c r="G1637" i="7"/>
  <c r="G1635" i="7"/>
  <c r="G1633" i="7"/>
  <c r="G1631" i="7"/>
  <c r="G1629" i="7"/>
  <c r="G1627" i="7"/>
  <c r="G1625" i="7"/>
  <c r="G1623" i="7"/>
  <c r="G1621" i="7"/>
  <c r="G1619" i="7"/>
  <c r="G1617" i="7"/>
  <c r="G1615" i="7"/>
  <c r="G1613" i="7"/>
  <c r="G1611" i="7"/>
  <c r="G1609" i="7"/>
  <c r="G1607" i="7"/>
  <c r="G1605" i="7"/>
  <c r="G1603" i="7"/>
  <c r="G1601" i="7"/>
  <c r="G1599" i="7"/>
  <c r="G1597" i="7"/>
  <c r="G1595" i="7"/>
  <c r="G1593" i="7"/>
  <c r="G1591" i="7"/>
  <c r="G1589" i="7"/>
  <c r="G1587" i="7"/>
  <c r="G1585" i="7"/>
  <c r="G1583" i="7"/>
  <c r="G1581" i="7"/>
  <c r="G1579" i="7"/>
  <c r="G1577" i="7"/>
  <c r="G1575" i="7"/>
  <c r="G1573" i="7"/>
  <c r="G1571" i="7"/>
  <c r="G1569" i="7"/>
  <c r="G1567" i="7"/>
  <c r="G1565" i="7"/>
  <c r="G1563" i="7"/>
  <c r="G1561" i="7"/>
  <c r="G1559" i="7"/>
  <c r="G1557" i="7"/>
  <c r="G1555" i="7"/>
  <c r="G1553" i="7"/>
  <c r="G1551" i="7"/>
  <c r="G1549" i="7"/>
  <c r="G1547" i="7"/>
  <c r="G1545" i="7"/>
  <c r="G1543" i="7"/>
  <c r="G1541" i="7"/>
  <c r="G1539" i="7"/>
  <c r="G1537" i="7"/>
  <c r="G1535" i="7"/>
  <c r="G1533" i="7"/>
  <c r="G1531" i="7"/>
  <c r="G1529" i="7"/>
  <c r="G1527" i="7"/>
  <c r="G1525" i="7"/>
  <c r="G1523" i="7"/>
  <c r="G1521" i="7"/>
  <c r="G1519" i="7"/>
  <c r="G1517" i="7"/>
  <c r="G1515" i="7"/>
  <c r="G1513" i="7"/>
  <c r="G1511" i="7"/>
  <c r="G1509" i="7"/>
  <c r="G1507" i="7"/>
  <c r="G1505" i="7"/>
  <c r="G1503" i="7"/>
  <c r="G1501" i="7"/>
  <c r="G1499" i="7"/>
  <c r="G1497" i="7"/>
  <c r="G1495" i="7"/>
  <c r="G1493" i="7"/>
  <c r="G1491" i="7"/>
  <c r="G1489" i="7"/>
  <c r="G1487" i="7"/>
  <c r="G1485" i="7"/>
  <c r="G1483" i="7"/>
  <c r="G1481" i="7"/>
  <c r="G1479" i="7"/>
  <c r="G1477" i="7"/>
  <c r="G1475" i="7"/>
  <c r="G1473" i="7"/>
  <c r="G1471" i="7"/>
  <c r="G1469" i="7"/>
  <c r="G1467" i="7"/>
  <c r="G1465" i="7"/>
  <c r="G1463" i="7"/>
  <c r="G1461" i="7"/>
  <c r="G1459" i="7"/>
  <c r="G1457" i="7"/>
  <c r="G1455" i="7"/>
  <c r="G1453" i="7"/>
  <c r="G1451" i="7"/>
  <c r="G1449" i="7"/>
  <c r="G1447" i="7"/>
  <c r="G1445" i="7"/>
  <c r="G1443" i="7"/>
  <c r="G1441" i="7"/>
  <c r="G1439" i="7"/>
  <c r="G1437" i="7"/>
  <c r="G1435" i="7"/>
  <c r="G1433" i="7"/>
  <c r="G1431" i="7"/>
  <c r="G1429" i="7"/>
  <c r="G1427" i="7"/>
  <c r="G1425" i="7"/>
  <c r="G1423" i="7"/>
  <c r="G1421" i="7"/>
  <c r="G1419" i="7"/>
  <c r="G1417" i="7"/>
  <c r="G1415" i="7"/>
  <c r="G1413" i="7"/>
  <c r="G1411" i="7"/>
  <c r="G1409" i="7"/>
  <c r="G1407" i="7"/>
  <c r="G1405" i="7"/>
  <c r="G1403" i="7"/>
  <c r="G1401" i="7"/>
  <c r="G1399" i="7"/>
  <c r="G1397" i="7"/>
  <c r="G1395" i="7"/>
  <c r="G1393" i="7"/>
  <c r="G1391" i="7"/>
  <c r="G1389" i="7"/>
  <c r="G1387" i="7"/>
  <c r="G1385" i="7"/>
  <c r="G1383" i="7"/>
  <c r="G1381" i="7"/>
  <c r="G1379" i="7"/>
  <c r="G1377" i="7"/>
  <c r="G1375" i="7"/>
  <c r="G1373" i="7"/>
  <c r="G1371" i="7"/>
  <c r="G1369" i="7"/>
  <c r="G1367" i="7"/>
  <c r="G1365" i="7"/>
  <c r="G1363" i="7"/>
  <c r="G1361" i="7"/>
  <c r="G1359" i="7"/>
  <c r="G1357" i="7"/>
  <c r="G1355" i="7"/>
  <c r="G1353" i="7"/>
  <c r="G1351" i="7"/>
  <c r="G1349" i="7"/>
  <c r="G1347" i="7"/>
  <c r="G1345" i="7"/>
  <c r="G1343" i="7"/>
  <c r="G1341" i="7"/>
  <c r="G1339" i="7"/>
  <c r="G1337" i="7"/>
  <c r="G1335" i="7"/>
  <c r="G1333" i="7"/>
  <c r="G1331" i="7"/>
  <c r="G1329" i="7"/>
  <c r="G1327" i="7"/>
  <c r="G1325" i="7"/>
  <c r="G1323" i="7"/>
  <c r="G1321" i="7"/>
  <c r="G1319" i="7"/>
  <c r="G1317" i="7"/>
  <c r="G1315" i="7"/>
  <c r="G1313" i="7"/>
  <c r="G1311" i="7"/>
  <c r="G1309" i="7"/>
  <c r="G1307" i="7"/>
  <c r="G1305" i="7"/>
  <c r="G1303" i="7"/>
  <c r="G1301" i="7"/>
  <c r="G1299" i="7"/>
  <c r="G1297" i="7"/>
  <c r="G1295" i="7"/>
  <c r="G1293" i="7"/>
  <c r="G1291" i="7"/>
  <c r="G1289" i="7"/>
  <c r="G1287" i="7"/>
  <c r="G1285" i="7"/>
  <c r="G1283" i="7"/>
  <c r="G1281" i="7"/>
  <c r="G1279" i="7"/>
  <c r="G1277" i="7"/>
  <c r="G1275" i="7"/>
  <c r="G1273" i="7"/>
  <c r="G1271" i="7"/>
  <c r="G1269" i="7"/>
  <c r="G1267" i="7"/>
  <c r="G1265" i="7"/>
  <c r="G1263" i="7"/>
  <c r="G1261" i="7"/>
  <c r="G1259" i="7"/>
  <c r="G1257" i="7"/>
  <c r="G1255" i="7"/>
  <c r="G1253" i="7"/>
  <c r="G1251" i="7"/>
  <c r="G1249" i="7"/>
  <c r="G1247" i="7"/>
  <c r="G1245" i="7"/>
  <c r="G1243" i="7"/>
  <c r="G1241" i="7"/>
  <c r="G1239" i="7"/>
  <c r="G1237" i="7"/>
  <c r="G1235" i="7"/>
  <c r="G1233" i="7"/>
  <c r="G1231" i="7"/>
  <c r="G1229" i="7"/>
  <c r="G1227" i="7"/>
  <c r="G1225" i="7"/>
  <c r="G1223" i="7"/>
  <c r="G1221" i="7"/>
  <c r="G1219" i="7"/>
  <c r="G1217" i="7"/>
  <c r="G1215" i="7"/>
  <c r="G1213" i="7"/>
  <c r="G1211" i="7"/>
  <c r="G1209" i="7"/>
  <c r="G1207" i="7"/>
  <c r="G1205" i="7"/>
  <c r="G1203" i="7"/>
  <c r="G1201" i="7"/>
  <c r="G1199" i="7"/>
  <c r="G1197" i="7"/>
  <c r="G1195" i="7"/>
  <c r="G1193" i="7"/>
  <c r="G1191" i="7"/>
  <c r="G1189" i="7"/>
  <c r="G1187" i="7"/>
  <c r="G1185" i="7"/>
  <c r="G1183" i="7"/>
  <c r="G1181" i="7"/>
  <c r="G1179" i="7"/>
  <c r="G1177" i="7"/>
  <c r="G1175" i="7"/>
  <c r="G1173" i="7"/>
  <c r="G1171" i="7"/>
  <c r="G1169" i="7"/>
  <c r="G1167" i="7"/>
  <c r="G1165" i="7"/>
  <c r="G1163" i="7"/>
  <c r="G1161" i="7"/>
  <c r="G1159" i="7"/>
  <c r="G1157" i="7"/>
  <c r="G1155" i="7"/>
  <c r="G1153" i="7"/>
  <c r="G1151" i="7"/>
  <c r="G1149" i="7"/>
  <c r="G1147" i="7"/>
  <c r="G1145" i="7"/>
  <c r="G1143" i="7"/>
  <c r="G1141" i="7"/>
  <c r="G1139" i="7"/>
  <c r="G1137" i="7"/>
  <c r="G1135" i="7"/>
  <c r="G1133" i="7"/>
  <c r="G1131" i="7"/>
  <c r="G1129" i="7"/>
  <c r="G1127" i="7"/>
  <c r="G1125" i="7"/>
  <c r="G1123" i="7"/>
  <c r="G1121" i="7"/>
  <c r="G1119" i="7"/>
  <c r="G1117" i="7"/>
  <c r="G1115" i="7"/>
  <c r="G1113" i="7"/>
  <c r="G1111" i="7"/>
  <c r="G1109" i="7"/>
  <c r="G1107" i="7"/>
  <c r="G1105" i="7"/>
  <c r="G1103" i="7"/>
  <c r="G1101" i="7"/>
  <c r="G1099" i="7"/>
  <c r="G1097" i="7"/>
  <c r="G1095" i="7"/>
  <c r="G1093" i="7"/>
  <c r="G1091" i="7"/>
  <c r="G1089" i="7"/>
  <c r="G1087" i="7"/>
  <c r="G1085" i="7"/>
  <c r="G1083" i="7"/>
  <c r="G1081" i="7"/>
  <c r="G1079" i="7"/>
  <c r="G1077" i="7"/>
  <c r="G1075" i="7"/>
  <c r="G1073" i="7"/>
  <c r="G1071" i="7"/>
  <c r="G1069" i="7"/>
  <c r="G1067" i="7"/>
  <c r="G1065" i="7"/>
  <c r="G1063" i="7"/>
  <c r="G1061" i="7"/>
  <c r="G1059" i="7"/>
  <c r="G1057" i="7"/>
  <c r="G1055" i="7"/>
  <c r="G1053" i="7"/>
  <c r="G1051" i="7"/>
  <c r="G1049" i="7"/>
  <c r="G1047" i="7"/>
  <c r="G1045" i="7"/>
  <c r="G1043" i="7"/>
  <c r="G1041" i="7"/>
  <c r="G1039" i="7"/>
  <c r="G1037" i="7"/>
  <c r="G1035" i="7"/>
  <c r="G1033" i="7"/>
  <c r="G1031" i="7"/>
  <c r="G1029" i="7"/>
  <c r="G1027" i="7"/>
  <c r="G1025" i="7"/>
  <c r="G1023" i="7"/>
  <c r="G1021" i="7"/>
  <c r="G1019" i="7"/>
  <c r="G1017" i="7"/>
  <c r="G1015" i="7"/>
  <c r="G1013" i="7"/>
  <c r="G1011" i="7"/>
  <c r="G1009" i="7"/>
  <c r="G1007" i="7"/>
  <c r="G1005" i="7"/>
  <c r="G1003" i="7"/>
  <c r="G1001" i="7"/>
  <c r="G999" i="7"/>
  <c r="G997" i="7"/>
  <c r="G995" i="7"/>
  <c r="G993" i="7"/>
  <c r="G991" i="7"/>
  <c r="G989" i="7"/>
  <c r="G987" i="7"/>
  <c r="G985" i="7"/>
  <c r="G983" i="7"/>
  <c r="G981" i="7"/>
  <c r="G979" i="7"/>
  <c r="G977" i="7"/>
  <c r="G975" i="7"/>
  <c r="G973" i="7"/>
  <c r="G971" i="7"/>
  <c r="G969" i="7"/>
  <c r="G967" i="7"/>
  <c r="G965" i="7"/>
  <c r="G963" i="7"/>
  <c r="G961" i="7"/>
  <c r="G959" i="7"/>
  <c r="G957" i="7"/>
  <c r="G955" i="7"/>
  <c r="G953" i="7"/>
  <c r="G951" i="7"/>
  <c r="G949" i="7"/>
  <c r="G947" i="7"/>
  <c r="G945" i="7"/>
  <c r="G943" i="7"/>
  <c r="G941" i="7"/>
  <c r="G939" i="7"/>
  <c r="G937" i="7"/>
  <c r="G935" i="7"/>
  <c r="G933" i="7"/>
  <c r="G931" i="7"/>
  <c r="G929" i="7"/>
  <c r="G927" i="7"/>
  <c r="G925" i="7"/>
  <c r="G923" i="7"/>
  <c r="G921" i="7"/>
  <c r="G919" i="7"/>
  <c r="G917" i="7"/>
  <c r="G915" i="7"/>
  <c r="G913" i="7"/>
  <c r="G911" i="7"/>
  <c r="G909" i="7"/>
  <c r="G907" i="7"/>
  <c r="G905" i="7"/>
  <c r="G903" i="7"/>
  <c r="G901" i="7"/>
  <c r="G899" i="7"/>
  <c r="G897" i="7"/>
  <c r="G895" i="7"/>
  <c r="G893" i="7"/>
  <c r="G891" i="7"/>
  <c r="G889" i="7"/>
  <c r="G887" i="7"/>
  <c r="G885" i="7"/>
  <c r="G883" i="7"/>
  <c r="G881" i="7"/>
  <c r="G879" i="7"/>
  <c r="G877" i="7"/>
  <c r="G875" i="7"/>
  <c r="G873" i="7"/>
  <c r="G871" i="7"/>
  <c r="G869" i="7"/>
  <c r="G867" i="7"/>
  <c r="G865" i="7"/>
  <c r="G863" i="7"/>
  <c r="G861" i="7"/>
  <c r="G859" i="7"/>
  <c r="G857" i="7"/>
  <c r="G855" i="7"/>
  <c r="G853" i="7"/>
  <c r="G851" i="7"/>
  <c r="G849" i="7"/>
  <c r="G847" i="7"/>
  <c r="G845" i="7"/>
  <c r="G843" i="7"/>
  <c r="G841" i="7"/>
  <c r="G839" i="7"/>
  <c r="G837" i="7"/>
  <c r="G835" i="7"/>
  <c r="G833" i="7"/>
  <c r="G831" i="7"/>
  <c r="G829" i="7"/>
  <c r="G827" i="7"/>
  <c r="G825" i="7"/>
  <c r="G823" i="7"/>
  <c r="G821" i="7"/>
  <c r="G819" i="7"/>
  <c r="G817" i="7"/>
  <c r="G815" i="7"/>
  <c r="G813" i="7"/>
  <c r="G811" i="7"/>
  <c r="G809" i="7"/>
  <c r="G807" i="7"/>
  <c r="G805" i="7"/>
  <c r="G803" i="7"/>
  <c r="G801" i="7"/>
  <c r="G799" i="7"/>
  <c r="G797" i="7"/>
  <c r="G795" i="7"/>
  <c r="G793" i="7"/>
  <c r="G791" i="7"/>
  <c r="G789" i="7"/>
  <c r="G787" i="7"/>
  <c r="G785" i="7"/>
  <c r="G783" i="7"/>
  <c r="G781" i="7"/>
  <c r="G779" i="7"/>
  <c r="G777" i="7"/>
  <c r="G775" i="7"/>
  <c r="G773" i="7"/>
  <c r="G771" i="7"/>
  <c r="G769" i="7"/>
  <c r="G767" i="7"/>
  <c r="G765" i="7"/>
  <c r="G763" i="7"/>
  <c r="G761" i="7"/>
  <c r="G759" i="7"/>
  <c r="G757" i="7"/>
  <c r="G755" i="7"/>
  <c r="G753" i="7"/>
  <c r="G751" i="7"/>
  <c r="G749" i="7"/>
  <c r="G747" i="7"/>
  <c r="G745" i="7"/>
  <c r="G743" i="7"/>
  <c r="G741" i="7"/>
  <c r="G739" i="7"/>
  <c r="G737" i="7"/>
  <c r="G735" i="7"/>
  <c r="G733" i="7"/>
  <c r="G731" i="7"/>
  <c r="G729" i="7"/>
  <c r="G727" i="7"/>
  <c r="G725" i="7"/>
  <c r="G723" i="7"/>
  <c r="G721" i="7"/>
  <c r="G719" i="7"/>
  <c r="G717" i="7"/>
  <c r="G715" i="7"/>
  <c r="G713" i="7"/>
  <c r="G711" i="7"/>
  <c r="G709" i="7"/>
  <c r="G707" i="7"/>
  <c r="G705" i="7"/>
  <c r="G703" i="7"/>
  <c r="G701" i="7"/>
  <c r="G699" i="7"/>
  <c r="G697" i="7"/>
  <c r="G695" i="7"/>
  <c r="G693" i="7"/>
  <c r="G691" i="7"/>
  <c r="G689" i="7"/>
  <c r="G687" i="7"/>
  <c r="G685" i="7"/>
  <c r="G683" i="7"/>
  <c r="G681" i="7"/>
  <c r="G679" i="7"/>
  <c r="G677" i="7"/>
  <c r="G675" i="7"/>
  <c r="G673" i="7"/>
  <c r="G671" i="7"/>
  <c r="G669" i="7"/>
  <c r="G667" i="7"/>
  <c r="G665" i="7"/>
  <c r="G663" i="7"/>
  <c r="G661" i="7"/>
  <c r="G659" i="7"/>
  <c r="G657" i="7"/>
  <c r="G655" i="7"/>
  <c r="G653" i="7"/>
  <c r="G651" i="7"/>
  <c r="G649" i="7"/>
  <c r="G647" i="7"/>
  <c r="G645" i="7"/>
  <c r="G641" i="7"/>
  <c r="G637" i="7"/>
  <c r="G633" i="7"/>
  <c r="G629" i="7"/>
  <c r="G625" i="7"/>
  <c r="G621" i="7"/>
  <c r="G617" i="7"/>
  <c r="G613" i="7"/>
  <c r="G609" i="7"/>
  <c r="G5353" i="7"/>
  <c r="G4841" i="7"/>
  <c r="G4692" i="7"/>
  <c r="G4564" i="7"/>
  <c r="G4436" i="7"/>
  <c r="G4308" i="7"/>
  <c r="G4180" i="7"/>
  <c r="G4052" i="7"/>
  <c r="G3543" i="7"/>
  <c r="G2903" i="7"/>
  <c r="G2901" i="7"/>
  <c r="G2899" i="7"/>
  <c r="G2897" i="7"/>
  <c r="G2895" i="7"/>
  <c r="G2893" i="7"/>
  <c r="G2891" i="7"/>
  <c r="G2889" i="7"/>
  <c r="G2887" i="7"/>
  <c r="G2885" i="7"/>
  <c r="G2883" i="7"/>
  <c r="G2881" i="7"/>
  <c r="G2879" i="7"/>
  <c r="G2877" i="7"/>
  <c r="G2875" i="7"/>
  <c r="G2873" i="7"/>
  <c r="G2871" i="7"/>
  <c r="G2869" i="7"/>
  <c r="G2867" i="7"/>
  <c r="G2865" i="7"/>
  <c r="G2863" i="7"/>
  <c r="G2861" i="7"/>
  <c r="G2859" i="7"/>
  <c r="G2857" i="7"/>
  <c r="G2855" i="7"/>
  <c r="G2853" i="7"/>
  <c r="G2851" i="7"/>
  <c r="G2849" i="7"/>
  <c r="G2847" i="7"/>
  <c r="G2845" i="7"/>
  <c r="G2843" i="7"/>
  <c r="G2841" i="7"/>
  <c r="G2839" i="7"/>
  <c r="G2837" i="7"/>
  <c r="G2835" i="7"/>
  <c r="G2833" i="7"/>
  <c r="G2831" i="7"/>
  <c r="G2829" i="7"/>
  <c r="G2827" i="7"/>
  <c r="G2825" i="7"/>
  <c r="G2823" i="7"/>
  <c r="G2821" i="7"/>
  <c r="G2819" i="7"/>
  <c r="G2817" i="7"/>
  <c r="G2815" i="7"/>
  <c r="G2813" i="7"/>
  <c r="G2811" i="7"/>
  <c r="G2809" i="7"/>
  <c r="G2807" i="7"/>
  <c r="G2805" i="7"/>
  <c r="G2803" i="7"/>
  <c r="G2801" i="7"/>
  <c r="G2799" i="7"/>
  <c r="G2797" i="7"/>
  <c r="G2795" i="7"/>
  <c r="G2793" i="7"/>
  <c r="G2791" i="7"/>
  <c r="G2789" i="7"/>
  <c r="G2787" i="7"/>
  <c r="G2785" i="7"/>
  <c r="G2783" i="7"/>
  <c r="G2781" i="7"/>
  <c r="G2779" i="7"/>
  <c r="G2777" i="7"/>
  <c r="G2775" i="7"/>
  <c r="G2773" i="7"/>
  <c r="G2771" i="7"/>
  <c r="G2769" i="7"/>
  <c r="G2767" i="7"/>
  <c r="G2765" i="7"/>
  <c r="G2763" i="7"/>
  <c r="G2761" i="7"/>
  <c r="G2759" i="7"/>
  <c r="G2757" i="7"/>
  <c r="G2755" i="7"/>
  <c r="G2753" i="7"/>
  <c r="G2751" i="7"/>
  <c r="G2749" i="7"/>
  <c r="G2747" i="7"/>
  <c r="G2745" i="7"/>
  <c r="G2743" i="7"/>
  <c r="G2741" i="7"/>
  <c r="G2739" i="7"/>
  <c r="G2737" i="7"/>
  <c r="G2735" i="7"/>
  <c r="G2733" i="7"/>
  <c r="G2731" i="7"/>
  <c r="G2729" i="7"/>
  <c r="G2727" i="7"/>
  <c r="G2725" i="7"/>
  <c r="G2723" i="7"/>
  <c r="G2721" i="7"/>
  <c r="G2719" i="7"/>
  <c r="G2717" i="7"/>
  <c r="G2715" i="7"/>
  <c r="G2713" i="7"/>
  <c r="G2711" i="7"/>
  <c r="G2709" i="7"/>
  <c r="G2707" i="7"/>
  <c r="G2705" i="7"/>
  <c r="G2703" i="7"/>
  <c r="G2701" i="7"/>
  <c r="G2699" i="7"/>
  <c r="G2697" i="7"/>
  <c r="G2695" i="7"/>
  <c r="G2693" i="7"/>
  <c r="G2691" i="7"/>
  <c r="G2689" i="7"/>
  <c r="G2687" i="7"/>
  <c r="G2685" i="7"/>
  <c r="G2683" i="7"/>
  <c r="G2681" i="7"/>
  <c r="G2679" i="7"/>
  <c r="G2677" i="7"/>
  <c r="G2675" i="7"/>
  <c r="G2673" i="7"/>
  <c r="G2671" i="7"/>
  <c r="G2669" i="7"/>
  <c r="G2667" i="7"/>
  <c r="G2665" i="7"/>
  <c r="G2663" i="7"/>
  <c r="G2661" i="7"/>
  <c r="G2659" i="7"/>
  <c r="G2657" i="7"/>
  <c r="G2655" i="7"/>
  <c r="G2653" i="7"/>
  <c r="G2651" i="7"/>
  <c r="G2649" i="7"/>
  <c r="G2647" i="7"/>
  <c r="G2645" i="7"/>
  <c r="G2643" i="7"/>
  <c r="G2641" i="7"/>
  <c r="G2639" i="7"/>
  <c r="G2637" i="7"/>
  <c r="G2635" i="7"/>
  <c r="G2633" i="7"/>
  <c r="G2631" i="7"/>
  <c r="G2629" i="7"/>
  <c r="G2627" i="7"/>
  <c r="G2625" i="7"/>
  <c r="G2623" i="7"/>
  <c r="G2621" i="7"/>
  <c r="G2619" i="7"/>
  <c r="G2617" i="7"/>
  <c r="G2615" i="7"/>
  <c r="G2613" i="7"/>
  <c r="G2611" i="7"/>
  <c r="G2609" i="7"/>
  <c r="G2607" i="7"/>
  <c r="G2605" i="7"/>
  <c r="G2603" i="7"/>
  <c r="G2601" i="7"/>
  <c r="G2599" i="7"/>
  <c r="G2597" i="7"/>
  <c r="G2595" i="7"/>
  <c r="G2593" i="7"/>
  <c r="G2591" i="7"/>
  <c r="G2589" i="7"/>
  <c r="G2587" i="7"/>
  <c r="G2585" i="7"/>
  <c r="G2583" i="7"/>
  <c r="G2581" i="7"/>
  <c r="G2579" i="7"/>
  <c r="G2577" i="7"/>
  <c r="G2575" i="7"/>
  <c r="G2573" i="7"/>
  <c r="G2571" i="7"/>
  <c r="G2569" i="7"/>
  <c r="G2567" i="7"/>
  <c r="G2565" i="7"/>
  <c r="G2563" i="7"/>
  <c r="G2561" i="7"/>
  <c r="G2559" i="7"/>
  <c r="G2557" i="7"/>
  <c r="G2555" i="7"/>
  <c r="G2553" i="7"/>
  <c r="G2551" i="7"/>
  <c r="G2549" i="7"/>
  <c r="G2547" i="7"/>
  <c r="G2545" i="7"/>
  <c r="G2543" i="7"/>
  <c r="G2541" i="7"/>
  <c r="G2539" i="7"/>
  <c r="G2537" i="7"/>
  <c r="G2535" i="7"/>
  <c r="G2533" i="7"/>
  <c r="G2531" i="7"/>
  <c r="G2529" i="7"/>
  <c r="G2527" i="7"/>
  <c r="G2525" i="7"/>
  <c r="G2523" i="7"/>
  <c r="G2521" i="7"/>
  <c r="G2519" i="7"/>
  <c r="G2517" i="7"/>
  <c r="G2515" i="7"/>
  <c r="G2513" i="7"/>
  <c r="G2511" i="7"/>
  <c r="G2509" i="7"/>
  <c r="G2507" i="7"/>
  <c r="G2505" i="7"/>
  <c r="G2503" i="7"/>
  <c r="G2501" i="7"/>
  <c r="G2499" i="7"/>
  <c r="G2497" i="7"/>
  <c r="G2495" i="7"/>
  <c r="G2493" i="7"/>
  <c r="G2491" i="7"/>
  <c r="G2489" i="7"/>
  <c r="G2487" i="7"/>
  <c r="G2485" i="7"/>
  <c r="G2483" i="7"/>
  <c r="G2481" i="7"/>
  <c r="G2479" i="7"/>
  <c r="G2477" i="7"/>
  <c r="G2475" i="7"/>
  <c r="G2473" i="7"/>
  <c r="G2471" i="7"/>
  <c r="G2469" i="7"/>
  <c r="G2467" i="7"/>
  <c r="G2465" i="7"/>
  <c r="G2463" i="7"/>
  <c r="G2461" i="7"/>
  <c r="G2459" i="7"/>
  <c r="G2457" i="7"/>
  <c r="G2455" i="7"/>
  <c r="G2453" i="7"/>
  <c r="G2451" i="7"/>
  <c r="G2449" i="7"/>
  <c r="G2447" i="7"/>
  <c r="G2445" i="7"/>
  <c r="G2443" i="7"/>
  <c r="G2441" i="7"/>
  <c r="G2439" i="7"/>
  <c r="G2437" i="7"/>
  <c r="G2435" i="7"/>
  <c r="G2433" i="7"/>
  <c r="G2431" i="7"/>
  <c r="G2429" i="7"/>
  <c r="G2427" i="7"/>
  <c r="G2425" i="7"/>
  <c r="G2423" i="7"/>
  <c r="G2421" i="7"/>
  <c r="G2419" i="7"/>
  <c r="G2417" i="7"/>
  <c r="G2415" i="7"/>
  <c r="G2413" i="7"/>
  <c r="G2411" i="7"/>
  <c r="G2409" i="7"/>
  <c r="G2407" i="7"/>
  <c r="G2405" i="7"/>
  <c r="G2403" i="7"/>
  <c r="G2401" i="7"/>
  <c r="G2399" i="7"/>
  <c r="G2397" i="7"/>
  <c r="G2395" i="7"/>
  <c r="G2393" i="7"/>
  <c r="G2391" i="7"/>
  <c r="G2389" i="7"/>
  <c r="G2387" i="7"/>
  <c r="G2385" i="7"/>
  <c r="G2383" i="7"/>
  <c r="G2381" i="7"/>
  <c r="G2379" i="7"/>
  <c r="G2377" i="7"/>
  <c r="G2375" i="7"/>
  <c r="G2373" i="7"/>
  <c r="G2371" i="7"/>
  <c r="G2369" i="7"/>
  <c r="G2367" i="7"/>
  <c r="G2365" i="7"/>
  <c r="G2363" i="7"/>
  <c r="G2361" i="7"/>
  <c r="G2359" i="7"/>
  <c r="G2357" i="7"/>
  <c r="G2355" i="7"/>
  <c r="G2353" i="7"/>
  <c r="G2351" i="7"/>
  <c r="G2349" i="7"/>
  <c r="G2347" i="7"/>
  <c r="G2345" i="7"/>
  <c r="G2343" i="7"/>
  <c r="G2341" i="7"/>
  <c r="G2339" i="7"/>
  <c r="G2337" i="7"/>
  <c r="G2335" i="7"/>
  <c r="G2333" i="7"/>
  <c r="G2331" i="7"/>
  <c r="G2329" i="7"/>
  <c r="G2327" i="7"/>
  <c r="G2325" i="7"/>
  <c r="G2323" i="7"/>
  <c r="G2321" i="7"/>
  <c r="G2319" i="7"/>
  <c r="G2317" i="7"/>
  <c r="G2315" i="7"/>
  <c r="G2313" i="7"/>
  <c r="G2311" i="7"/>
  <c r="G2309" i="7"/>
  <c r="G2307" i="7"/>
  <c r="G2305" i="7"/>
  <c r="G2303" i="7"/>
  <c r="G2301" i="7"/>
  <c r="G2299" i="7"/>
  <c r="G2297" i="7"/>
  <c r="G2295" i="7"/>
  <c r="G2293" i="7"/>
  <c r="G2291" i="7"/>
  <c r="G2289" i="7"/>
  <c r="G2287" i="7"/>
  <c r="G2285" i="7"/>
  <c r="G2283" i="7"/>
  <c r="G2281" i="7"/>
  <c r="G2279" i="7"/>
  <c r="G2277" i="7"/>
  <c r="G2275" i="7"/>
  <c r="G2273" i="7"/>
  <c r="G2271" i="7"/>
  <c r="G2269" i="7"/>
  <c r="G2267" i="7"/>
  <c r="G2265" i="7"/>
  <c r="G2263" i="7"/>
  <c r="G2261" i="7"/>
  <c r="G2259" i="7"/>
  <c r="G2257" i="7"/>
  <c r="G2255" i="7"/>
  <c r="G2253" i="7"/>
  <c r="G2251" i="7"/>
  <c r="G2249" i="7"/>
  <c r="G2247" i="7"/>
  <c r="G2245" i="7"/>
  <c r="G2243" i="7"/>
  <c r="G2241" i="7"/>
  <c r="G2239" i="7"/>
  <c r="G2237" i="7"/>
  <c r="G2235" i="7"/>
  <c r="G2233" i="7"/>
  <c r="G2231" i="7"/>
  <c r="G2229" i="7"/>
  <c r="G2227" i="7"/>
  <c r="G2225" i="7"/>
  <c r="G2223" i="7"/>
  <c r="G2221" i="7"/>
  <c r="G2219" i="7"/>
  <c r="G2217" i="7"/>
  <c r="G2215" i="7"/>
  <c r="G2213" i="7"/>
  <c r="G2211" i="7"/>
  <c r="G2209" i="7"/>
  <c r="G2207" i="7"/>
  <c r="G2205" i="7"/>
  <c r="G2203" i="7"/>
  <c r="G2201" i="7"/>
  <c r="G2199" i="7"/>
  <c r="G2197" i="7"/>
  <c r="G2195" i="7"/>
  <c r="G2193" i="7"/>
  <c r="G2191" i="7"/>
  <c r="G2189" i="7"/>
  <c r="G2187" i="7"/>
  <c r="G2185" i="7"/>
  <c r="G2183" i="7"/>
  <c r="G2181" i="7"/>
  <c r="G2179" i="7"/>
  <c r="G2177" i="7"/>
  <c r="G2175" i="7"/>
  <c r="G2173" i="7"/>
  <c r="G2171" i="7"/>
  <c r="G2169" i="7"/>
  <c r="G2167" i="7"/>
  <c r="G2165" i="7"/>
  <c r="G2163" i="7"/>
  <c r="G2161" i="7"/>
  <c r="G2159" i="7"/>
  <c r="G2157" i="7"/>
  <c r="G2155" i="7"/>
  <c r="G2153" i="7"/>
  <c r="G2151" i="7"/>
  <c r="G2149" i="7"/>
  <c r="G2147" i="7"/>
  <c r="G2145" i="7"/>
  <c r="G2143" i="7"/>
  <c r="G2141" i="7"/>
  <c r="G2139" i="7"/>
  <c r="G2137" i="7"/>
  <c r="G2135" i="7"/>
  <c r="G2133" i="7"/>
  <c r="G2131" i="7"/>
  <c r="G2129" i="7"/>
  <c r="G2127" i="7"/>
  <c r="G2125" i="7"/>
  <c r="G2123" i="7"/>
  <c r="G2121" i="7"/>
  <c r="G2119" i="7"/>
  <c r="G2117" i="7"/>
  <c r="G2115" i="7"/>
  <c r="G2113" i="7"/>
  <c r="G2111" i="7"/>
  <c r="G2109" i="7"/>
  <c r="G2107" i="7"/>
  <c r="G2105" i="7"/>
  <c r="G2103" i="7"/>
  <c r="G2101" i="7"/>
  <c r="G2099" i="7"/>
  <c r="G2097" i="7"/>
  <c r="G2095" i="7"/>
  <c r="G2093" i="7"/>
  <c r="G2091" i="7"/>
  <c r="G2089" i="7"/>
  <c r="G2087" i="7"/>
  <c r="G2085" i="7"/>
  <c r="G2083" i="7"/>
  <c r="G2081" i="7"/>
  <c r="G2079" i="7"/>
  <c r="G2077" i="7"/>
  <c r="G2075" i="7"/>
  <c r="G2073" i="7"/>
  <c r="G2071" i="7"/>
  <c r="G2069" i="7"/>
  <c r="G2067" i="7"/>
  <c r="G2065" i="7"/>
  <c r="G2063" i="7"/>
  <c r="G2061" i="7"/>
  <c r="G2059" i="7"/>
  <c r="G2057" i="7"/>
  <c r="G2055" i="7"/>
  <c r="G2053" i="7"/>
  <c r="G2051" i="7"/>
  <c r="G2049" i="7"/>
  <c r="G2047" i="7"/>
  <c r="G2045" i="7"/>
  <c r="G2043" i="7"/>
  <c r="G2041" i="7"/>
  <c r="G2039" i="7"/>
  <c r="G2037" i="7"/>
  <c r="G2035" i="7"/>
  <c r="G2033" i="7"/>
  <c r="G2031" i="7"/>
  <c r="G2029" i="7"/>
  <c r="G2027" i="7"/>
  <c r="G2025" i="7"/>
  <c r="G2023" i="7"/>
  <c r="G2021" i="7"/>
  <c r="G2019" i="7"/>
  <c r="G2017" i="7"/>
  <c r="G2015" i="7"/>
  <c r="G2013" i="7"/>
  <c r="G2011" i="7"/>
  <c r="G2009" i="7"/>
  <c r="G2007" i="7"/>
  <c r="G2005" i="7"/>
  <c r="G2003" i="7"/>
  <c r="G2001" i="7"/>
  <c r="G1999" i="7"/>
  <c r="G1997" i="7"/>
  <c r="G1995" i="7"/>
  <c r="G1993" i="7"/>
  <c r="G1991" i="7"/>
  <c r="G1989" i="7"/>
  <c r="G642" i="7"/>
  <c r="G638" i="7"/>
  <c r="G634" i="7"/>
  <c r="G630" i="7"/>
  <c r="G626" i="7"/>
  <c r="G622" i="7"/>
  <c r="G618" i="7"/>
  <c r="G614" i="7"/>
  <c r="G610" i="7"/>
  <c r="G607" i="7"/>
  <c r="G605" i="7"/>
  <c r="G603" i="7"/>
  <c r="G601" i="7"/>
  <c r="G599" i="7"/>
  <c r="G597" i="7"/>
  <c r="G595" i="7"/>
  <c r="G593" i="7"/>
  <c r="G591" i="7"/>
  <c r="G589" i="7"/>
  <c r="G587" i="7"/>
  <c r="G585" i="7"/>
  <c r="G583" i="7"/>
  <c r="G581" i="7"/>
  <c r="G579" i="7"/>
  <c r="G577" i="7"/>
  <c r="G575" i="7"/>
  <c r="G573" i="7"/>
  <c r="G571" i="7"/>
  <c r="G569" i="7"/>
  <c r="G567" i="7"/>
  <c r="G565" i="7"/>
  <c r="G563" i="7"/>
  <c r="G561" i="7"/>
  <c r="G559" i="7"/>
  <c r="G557" i="7"/>
  <c r="G555" i="7"/>
  <c r="G553" i="7"/>
  <c r="G551" i="7"/>
  <c r="G549" i="7"/>
  <c r="G547" i="7"/>
  <c r="G545" i="7"/>
  <c r="G543" i="7"/>
  <c r="G541" i="7"/>
  <c r="G539" i="7"/>
  <c r="G537" i="7"/>
  <c r="G535" i="7"/>
  <c r="G533" i="7"/>
  <c r="G531" i="7"/>
  <c r="G529" i="7"/>
  <c r="G527" i="7"/>
  <c r="G525" i="7"/>
  <c r="G523" i="7"/>
  <c r="G521" i="7"/>
  <c r="G519" i="7"/>
  <c r="G517" i="7"/>
  <c r="G515" i="7"/>
  <c r="G513" i="7"/>
  <c r="G511" i="7"/>
  <c r="G509" i="7"/>
  <c r="G507" i="7"/>
  <c r="G505" i="7"/>
  <c r="G503" i="7"/>
  <c r="G501" i="7"/>
  <c r="G499" i="7"/>
  <c r="G497" i="7"/>
  <c r="G495" i="7"/>
  <c r="G493" i="7"/>
  <c r="G491" i="7"/>
  <c r="G489" i="7"/>
  <c r="G487" i="7"/>
  <c r="G485" i="7"/>
  <c r="G483" i="7"/>
  <c r="G481" i="7"/>
  <c r="G479" i="7"/>
  <c r="G477" i="7"/>
  <c r="G475" i="7"/>
  <c r="G473" i="7"/>
  <c r="G471" i="7"/>
  <c r="G469" i="7"/>
  <c r="G467" i="7"/>
  <c r="G465" i="7"/>
  <c r="G463" i="7"/>
  <c r="G461" i="7"/>
  <c r="G459" i="7"/>
  <c r="G457" i="7"/>
  <c r="G455" i="7"/>
  <c r="G453" i="7"/>
  <c r="G451" i="7"/>
  <c r="G449" i="7"/>
  <c r="G447" i="7"/>
  <c r="G445" i="7"/>
  <c r="G443" i="7"/>
  <c r="G441" i="7"/>
  <c r="G439" i="7"/>
  <c r="G437" i="7"/>
  <c r="G435" i="7"/>
  <c r="G433" i="7"/>
  <c r="G431" i="7"/>
  <c r="G429" i="7"/>
  <c r="G427" i="7"/>
  <c r="G425" i="7"/>
  <c r="G423" i="7"/>
  <c r="G421" i="7"/>
  <c r="G419" i="7"/>
  <c r="G417" i="7"/>
  <c r="G415" i="7"/>
  <c r="G413" i="7"/>
  <c r="G411" i="7"/>
  <c r="G409" i="7"/>
  <c r="G407" i="7"/>
  <c r="G405" i="7"/>
  <c r="G403" i="7"/>
  <c r="G401" i="7"/>
  <c r="G399" i="7"/>
  <c r="G397" i="7"/>
  <c r="G395" i="7"/>
  <c r="G393" i="7"/>
  <c r="G391" i="7"/>
  <c r="G389" i="7"/>
  <c r="G387" i="7"/>
  <c r="G385" i="7"/>
  <c r="G383" i="7"/>
  <c r="G381" i="7"/>
  <c r="G379" i="7"/>
  <c r="G377" i="7"/>
  <c r="G375" i="7"/>
  <c r="G373" i="7"/>
  <c r="G371" i="7"/>
  <c r="G369" i="7"/>
  <c r="G367" i="7"/>
  <c r="G365" i="7"/>
  <c r="G363" i="7"/>
  <c r="G361" i="7"/>
  <c r="G359" i="7"/>
  <c r="G357" i="7"/>
  <c r="G355" i="7"/>
  <c r="G353" i="7"/>
  <c r="G351" i="7"/>
  <c r="G349" i="7"/>
  <c r="G347" i="7"/>
  <c r="G345" i="7"/>
  <c r="G343" i="7"/>
  <c r="G341" i="7"/>
  <c r="G339" i="7"/>
  <c r="G337" i="7"/>
  <c r="G335" i="7"/>
  <c r="G333" i="7"/>
  <c r="G331" i="7"/>
  <c r="G329" i="7"/>
  <c r="G327" i="7"/>
  <c r="G325" i="7"/>
  <c r="G323" i="7"/>
  <c r="G321" i="7"/>
  <c r="G319" i="7"/>
  <c r="G317" i="7"/>
  <c r="G315" i="7"/>
  <c r="G313" i="7"/>
  <c r="G311" i="7"/>
  <c r="G309" i="7"/>
  <c r="G307" i="7"/>
  <c r="G305" i="7"/>
  <c r="G303" i="7"/>
  <c r="G301" i="7"/>
  <c r="G299" i="7"/>
  <c r="G297" i="7"/>
  <c r="G295" i="7"/>
  <c r="G293" i="7"/>
  <c r="G291" i="7"/>
  <c r="G289" i="7"/>
  <c r="G287" i="7"/>
  <c r="G285" i="7"/>
  <c r="G283" i="7"/>
  <c r="G281" i="7"/>
  <c r="G279" i="7"/>
  <c r="G277" i="7"/>
  <c r="G275" i="7"/>
  <c r="G273" i="7"/>
  <c r="G271" i="7"/>
  <c r="G269" i="7"/>
  <c r="G267" i="7"/>
  <c r="G265" i="7"/>
  <c r="G263" i="7"/>
  <c r="G261" i="7"/>
  <c r="G259" i="7"/>
  <c r="G257" i="7"/>
  <c r="G255" i="7"/>
  <c r="G253" i="7"/>
  <c r="G251" i="7"/>
  <c r="G249" i="7"/>
  <c r="G247" i="7"/>
  <c r="G245" i="7"/>
  <c r="G243" i="7"/>
  <c r="G241" i="7"/>
  <c r="G239" i="7"/>
  <c r="G237" i="7"/>
  <c r="G235" i="7"/>
  <c r="G233" i="7"/>
  <c r="G231" i="7"/>
  <c r="G229" i="7"/>
  <c r="G227" i="7"/>
  <c r="G225" i="7"/>
  <c r="G223" i="7"/>
  <c r="G221" i="7"/>
  <c r="G219" i="7"/>
  <c r="G217" i="7"/>
  <c r="G215" i="7"/>
  <c r="G213" i="7"/>
  <c r="G211" i="7"/>
  <c r="G209" i="7"/>
  <c r="G207" i="7"/>
  <c r="G205" i="7"/>
  <c r="G203" i="7"/>
  <c r="G201" i="7"/>
  <c r="G199" i="7"/>
  <c r="G197" i="7"/>
  <c r="G5523" i="7"/>
  <c r="G5225" i="7"/>
  <c r="G4660" i="7"/>
  <c r="G4532" i="7"/>
  <c r="G4404" i="7"/>
  <c r="G4276" i="7"/>
  <c r="G4148" i="7"/>
  <c r="G4020" i="7"/>
  <c r="G3535" i="7"/>
  <c r="G2905" i="7"/>
  <c r="G1818" i="7"/>
  <c r="G1816" i="7"/>
  <c r="G1814" i="7"/>
  <c r="G1812" i="7"/>
  <c r="G1810" i="7"/>
  <c r="G1808" i="7"/>
  <c r="G1806" i="7"/>
  <c r="G1804" i="7"/>
  <c r="G1802" i="7"/>
  <c r="G1800" i="7"/>
  <c r="G1798" i="7"/>
  <c r="G1796" i="7"/>
  <c r="G1794" i="7"/>
  <c r="G1792" i="7"/>
  <c r="G1790" i="7"/>
  <c r="G1788" i="7"/>
  <c r="G1786" i="7"/>
  <c r="G1784" i="7"/>
  <c r="G1782" i="7"/>
  <c r="G1780" i="7"/>
  <c r="G1778" i="7"/>
  <c r="G1776" i="7"/>
  <c r="G1774" i="7"/>
  <c r="G1772" i="7"/>
  <c r="G1770" i="7"/>
  <c r="G1768" i="7"/>
  <c r="G1766" i="7"/>
  <c r="G1764" i="7"/>
  <c r="G1762" i="7"/>
  <c r="G1760" i="7"/>
  <c r="G1758" i="7"/>
  <c r="G1756" i="7"/>
  <c r="G1754" i="7"/>
  <c r="G1752" i="7"/>
  <c r="G1750" i="7"/>
  <c r="G1748" i="7"/>
  <c r="G1746" i="7"/>
  <c r="G1744" i="7"/>
  <c r="G1742" i="7"/>
  <c r="G1740" i="7"/>
  <c r="G1738" i="7"/>
  <c r="G1736" i="7"/>
  <c r="G1734" i="7"/>
  <c r="G1732" i="7"/>
  <c r="G1730" i="7"/>
  <c r="G1728" i="7"/>
  <c r="G1726" i="7"/>
  <c r="G1724" i="7"/>
  <c r="G1722" i="7"/>
  <c r="G1720" i="7"/>
  <c r="G1718" i="7"/>
  <c r="G1716" i="7"/>
  <c r="G1714" i="7"/>
  <c r="G1712" i="7"/>
  <c r="G1710" i="7"/>
  <c r="G1708" i="7"/>
  <c r="G1706" i="7"/>
  <c r="G1704" i="7"/>
  <c r="G1702" i="7"/>
  <c r="G1700" i="7"/>
  <c r="G1698" i="7"/>
  <c r="G1696" i="7"/>
  <c r="G1694" i="7"/>
  <c r="G1692" i="7"/>
  <c r="G1690" i="7"/>
  <c r="G1688" i="7"/>
  <c r="G1686" i="7"/>
  <c r="G1684" i="7"/>
  <c r="G1682" i="7"/>
  <c r="G1680" i="7"/>
  <c r="G1678" i="7"/>
  <c r="G1676" i="7"/>
  <c r="G1674" i="7"/>
  <c r="G1672" i="7"/>
  <c r="G1670" i="7"/>
  <c r="G1668" i="7"/>
  <c r="G1666" i="7"/>
  <c r="G1664" i="7"/>
  <c r="G1662" i="7"/>
  <c r="G1660" i="7"/>
  <c r="G1658" i="7"/>
  <c r="G1656" i="7"/>
  <c r="G1654" i="7"/>
  <c r="G1652" i="7"/>
  <c r="G1650" i="7"/>
  <c r="G1648" i="7"/>
  <c r="G1646" i="7"/>
  <c r="G1644" i="7"/>
  <c r="G1642" i="7"/>
  <c r="G1640" i="7"/>
  <c r="G1638" i="7"/>
  <c r="G1636" i="7"/>
  <c r="G1634" i="7"/>
  <c r="G1632" i="7"/>
  <c r="G1630" i="7"/>
  <c r="G1628" i="7"/>
  <c r="G1626" i="7"/>
  <c r="G1624" i="7"/>
  <c r="G1622" i="7"/>
  <c r="G1620" i="7"/>
  <c r="G1618" i="7"/>
  <c r="G1616" i="7"/>
  <c r="G1614" i="7"/>
  <c r="G1612" i="7"/>
  <c r="G1610" i="7"/>
  <c r="G1608" i="7"/>
  <c r="G1606" i="7"/>
  <c r="G1604" i="7"/>
  <c r="G1602" i="7"/>
  <c r="G1600" i="7"/>
  <c r="G1598" i="7"/>
  <c r="G1596" i="7"/>
  <c r="G1594" i="7"/>
  <c r="G1592" i="7"/>
  <c r="G1590" i="7"/>
  <c r="G1588" i="7"/>
  <c r="G1586" i="7"/>
  <c r="G1584" i="7"/>
  <c r="G1582" i="7"/>
  <c r="G1580" i="7"/>
  <c r="G1578" i="7"/>
  <c r="G1576" i="7"/>
  <c r="G1574" i="7"/>
  <c r="G1572" i="7"/>
  <c r="G1570" i="7"/>
  <c r="G1568" i="7"/>
  <c r="G1566" i="7"/>
  <c r="G1564" i="7"/>
  <c r="G1562" i="7"/>
  <c r="G1560" i="7"/>
  <c r="G1558" i="7"/>
  <c r="G1556" i="7"/>
  <c r="G1554" i="7"/>
  <c r="G1552" i="7"/>
  <c r="G1550" i="7"/>
  <c r="G1548" i="7"/>
  <c r="G1546" i="7"/>
  <c r="G1544" i="7"/>
  <c r="G1542" i="7"/>
  <c r="G1540" i="7"/>
  <c r="G1538" i="7"/>
  <c r="G1536" i="7"/>
  <c r="G1534" i="7"/>
  <c r="G1532" i="7"/>
  <c r="G1530" i="7"/>
  <c r="G1528" i="7"/>
  <c r="G1526" i="7"/>
  <c r="G1524" i="7"/>
  <c r="G1522" i="7"/>
  <c r="G1520" i="7"/>
  <c r="G1518" i="7"/>
  <c r="G1516" i="7"/>
  <c r="G1514" i="7"/>
  <c r="G1512" i="7"/>
  <c r="G1510" i="7"/>
  <c r="G1508" i="7"/>
  <c r="G1506" i="7"/>
  <c r="G1504" i="7"/>
  <c r="G1502" i="7"/>
  <c r="G1500" i="7"/>
  <c r="G1498" i="7"/>
  <c r="G1496" i="7"/>
  <c r="G1494" i="7"/>
  <c r="G1492" i="7"/>
  <c r="G1490" i="7"/>
  <c r="G1488" i="7"/>
  <c r="G1486" i="7"/>
  <c r="G1484" i="7"/>
  <c r="G1482" i="7"/>
  <c r="G1480" i="7"/>
  <c r="G1478" i="7"/>
  <c r="G1476" i="7"/>
  <c r="G1474" i="7"/>
  <c r="G1472" i="7"/>
  <c r="G1470" i="7"/>
  <c r="G1468" i="7"/>
  <c r="G1466" i="7"/>
  <c r="G1464" i="7"/>
  <c r="G1462" i="7"/>
  <c r="G1460" i="7"/>
  <c r="G1458" i="7"/>
  <c r="G1456" i="7"/>
  <c r="G1454" i="7"/>
  <c r="G1452" i="7"/>
  <c r="G1450" i="7"/>
  <c r="G1448" i="7"/>
  <c r="G1446" i="7"/>
  <c r="G1444" i="7"/>
  <c r="G1442" i="7"/>
  <c r="G1440" i="7"/>
  <c r="G1438" i="7"/>
  <c r="G1436" i="7"/>
  <c r="G1434" i="7"/>
  <c r="G1432" i="7"/>
  <c r="G1430" i="7"/>
  <c r="G1428" i="7"/>
  <c r="G1426" i="7"/>
  <c r="G1424" i="7"/>
  <c r="G1422" i="7"/>
  <c r="G1420" i="7"/>
  <c r="G1418" i="7"/>
  <c r="G1416" i="7"/>
  <c r="G1414" i="7"/>
  <c r="G1412" i="7"/>
  <c r="G1410" i="7"/>
  <c r="G1408" i="7"/>
  <c r="G1406" i="7"/>
  <c r="G1404" i="7"/>
  <c r="G1402" i="7"/>
  <c r="G1400" i="7"/>
  <c r="G1398" i="7"/>
  <c r="G1396" i="7"/>
  <c r="G1394" i="7"/>
  <c r="G1392" i="7"/>
  <c r="G1390" i="7"/>
  <c r="G1388" i="7"/>
  <c r="G1386" i="7"/>
  <c r="G1384" i="7"/>
  <c r="G1382" i="7"/>
  <c r="G1380" i="7"/>
  <c r="G1378" i="7"/>
  <c r="G1376" i="7"/>
  <c r="G1374" i="7"/>
  <c r="G1372" i="7"/>
  <c r="G1370" i="7"/>
  <c r="G1368" i="7"/>
  <c r="G1366" i="7"/>
  <c r="G1364" i="7"/>
  <c r="G1362" i="7"/>
  <c r="G1360" i="7"/>
  <c r="G1358" i="7"/>
  <c r="G1356" i="7"/>
  <c r="G1354" i="7"/>
  <c r="G1352" i="7"/>
  <c r="G1350" i="7"/>
  <c r="G1348" i="7"/>
  <c r="G1346" i="7"/>
  <c r="G1344" i="7"/>
  <c r="G1342" i="7"/>
  <c r="G1340" i="7"/>
  <c r="G1338" i="7"/>
  <c r="G1336" i="7"/>
  <c r="G1334" i="7"/>
  <c r="G1332" i="7"/>
  <c r="G1330" i="7"/>
  <c r="G1328" i="7"/>
  <c r="G1326" i="7"/>
  <c r="G1324" i="7"/>
  <c r="G1322" i="7"/>
  <c r="G1320" i="7"/>
  <c r="G1318" i="7"/>
  <c r="G1316" i="7"/>
  <c r="G1314" i="7"/>
  <c r="G1312" i="7"/>
  <c r="G1310" i="7"/>
  <c r="G1308" i="7"/>
  <c r="G1306" i="7"/>
  <c r="G1304" i="7"/>
  <c r="G1302" i="7"/>
  <c r="G1300" i="7"/>
  <c r="G1298" i="7"/>
  <c r="G1296" i="7"/>
  <c r="G1294" i="7"/>
  <c r="G1292" i="7"/>
  <c r="G1290" i="7"/>
  <c r="G1288" i="7"/>
  <c r="G1286" i="7"/>
  <c r="G1284" i="7"/>
  <c r="G1282" i="7"/>
  <c r="G1280" i="7"/>
  <c r="G1278" i="7"/>
  <c r="G1276" i="7"/>
  <c r="G1274" i="7"/>
  <c r="G1272" i="7"/>
  <c r="G1270" i="7"/>
  <c r="G1268" i="7"/>
  <c r="G1266" i="7"/>
  <c r="G1264" i="7"/>
  <c r="G1262" i="7"/>
  <c r="G1260" i="7"/>
  <c r="G1258" i="7"/>
  <c r="G1256" i="7"/>
  <c r="G1254" i="7"/>
  <c r="G1252" i="7"/>
  <c r="G1250" i="7"/>
  <c r="G1248" i="7"/>
  <c r="G1246" i="7"/>
  <c r="G1244" i="7"/>
  <c r="G1242" i="7"/>
  <c r="G1240" i="7"/>
  <c r="G1238" i="7"/>
  <c r="G1236" i="7"/>
  <c r="G1234" i="7"/>
  <c r="G1232" i="7"/>
  <c r="G1230" i="7"/>
  <c r="G1228" i="7"/>
  <c r="G1226" i="7"/>
  <c r="G1224" i="7"/>
  <c r="G1222" i="7"/>
  <c r="G1220" i="7"/>
  <c r="G1218" i="7"/>
  <c r="G1216" i="7"/>
  <c r="G1214" i="7"/>
  <c r="G1212" i="7"/>
  <c r="G1210" i="7"/>
  <c r="G1208" i="7"/>
  <c r="G1206" i="7"/>
  <c r="G1204" i="7"/>
  <c r="G1202" i="7"/>
  <c r="G1200" i="7"/>
  <c r="G1198" i="7"/>
  <c r="G1196" i="7"/>
  <c r="G1194" i="7"/>
  <c r="G1192" i="7"/>
  <c r="G1190" i="7"/>
  <c r="G1188" i="7"/>
  <c r="G1186" i="7"/>
  <c r="G1184" i="7"/>
  <c r="G1182" i="7"/>
  <c r="G1180" i="7"/>
  <c r="G1178" i="7"/>
  <c r="G1176" i="7"/>
  <c r="G1174" i="7"/>
  <c r="G1172" i="7"/>
  <c r="G1170" i="7"/>
  <c r="G1168" i="7"/>
  <c r="G1166" i="7"/>
  <c r="G1164" i="7"/>
  <c r="G1162" i="7"/>
  <c r="G1160" i="7"/>
  <c r="G1158" i="7"/>
  <c r="G1156" i="7"/>
  <c r="G1154" i="7"/>
  <c r="G1152" i="7"/>
  <c r="G1150" i="7"/>
  <c r="G1148" i="7"/>
  <c r="G1146" i="7"/>
  <c r="G1144" i="7"/>
  <c r="G1142" i="7"/>
  <c r="G1140" i="7"/>
  <c r="G1138" i="7"/>
  <c r="G1136" i="7"/>
  <c r="G1134" i="7"/>
  <c r="G1132" i="7"/>
  <c r="G1130" i="7"/>
  <c r="G1128" i="7"/>
  <c r="G1126" i="7"/>
  <c r="G1124" i="7"/>
  <c r="G1122" i="7"/>
  <c r="G1120" i="7"/>
  <c r="G1118" i="7"/>
  <c r="G1116" i="7"/>
  <c r="G1114" i="7"/>
  <c r="G1112" i="7"/>
  <c r="G1110" i="7"/>
  <c r="G1108" i="7"/>
  <c r="G1106" i="7"/>
  <c r="G1104" i="7"/>
  <c r="G1102" i="7"/>
  <c r="G1100" i="7"/>
  <c r="G1098" i="7"/>
  <c r="G1096" i="7"/>
  <c r="G1094" i="7"/>
  <c r="G1092" i="7"/>
  <c r="G1090" i="7"/>
  <c r="G1088" i="7"/>
  <c r="G1086" i="7"/>
  <c r="G1084" i="7"/>
  <c r="G1082" i="7"/>
  <c r="G1080" i="7"/>
  <c r="G1078" i="7"/>
  <c r="G1076" i="7"/>
  <c r="G1074" i="7"/>
  <c r="G1072" i="7"/>
  <c r="G1070" i="7"/>
  <c r="G1068" i="7"/>
  <c r="G1066" i="7"/>
  <c r="G1064" i="7"/>
  <c r="G1062" i="7"/>
  <c r="G1060" i="7"/>
  <c r="G1058" i="7"/>
  <c r="G1056" i="7"/>
  <c r="G1054" i="7"/>
  <c r="G1052" i="7"/>
  <c r="G1050" i="7"/>
  <c r="G1048" i="7"/>
  <c r="G1046" i="7"/>
  <c r="G1044" i="7"/>
  <c r="G1042" i="7"/>
  <c r="G1040" i="7"/>
  <c r="G1038" i="7"/>
  <c r="G1036" i="7"/>
  <c r="G1034" i="7"/>
  <c r="G1032" i="7"/>
  <c r="G1030" i="7"/>
  <c r="G1028" i="7"/>
  <c r="G1026" i="7"/>
  <c r="G1024" i="7"/>
  <c r="G1022" i="7"/>
  <c r="G1020" i="7"/>
  <c r="G1018" i="7"/>
  <c r="G1016" i="7"/>
  <c r="G1014" i="7"/>
  <c r="G1012" i="7"/>
  <c r="G1010" i="7"/>
  <c r="G1008" i="7"/>
  <c r="G1006" i="7"/>
  <c r="G1004" i="7"/>
  <c r="G1002" i="7"/>
  <c r="G1000" i="7"/>
  <c r="G998" i="7"/>
  <c r="G996" i="7"/>
  <c r="G994" i="7"/>
  <c r="G992" i="7"/>
  <c r="G990" i="7"/>
  <c r="G988" i="7"/>
  <c r="G986" i="7"/>
  <c r="G984" i="7"/>
  <c r="G982" i="7"/>
  <c r="G980" i="7"/>
  <c r="G978" i="7"/>
  <c r="G976" i="7"/>
  <c r="G974" i="7"/>
  <c r="G972" i="7"/>
  <c r="G970" i="7"/>
  <c r="G968" i="7"/>
  <c r="G966" i="7"/>
  <c r="G964" i="7"/>
  <c r="G962" i="7"/>
  <c r="G960" i="7"/>
  <c r="G958" i="7"/>
  <c r="G956" i="7"/>
  <c r="G954" i="7"/>
  <c r="G952" i="7"/>
  <c r="G950" i="7"/>
  <c r="G948" i="7"/>
  <c r="G946" i="7"/>
  <c r="G944" i="7"/>
  <c r="G942" i="7"/>
  <c r="G940" i="7"/>
  <c r="G938" i="7"/>
  <c r="G936" i="7"/>
  <c r="G934" i="7"/>
  <c r="G932" i="7"/>
  <c r="G930" i="7"/>
  <c r="G928" i="7"/>
  <c r="G926" i="7"/>
  <c r="G924" i="7"/>
  <c r="G922" i="7"/>
  <c r="G920" i="7"/>
  <c r="G918" i="7"/>
  <c r="G916" i="7"/>
  <c r="G914" i="7"/>
  <c r="G912" i="7"/>
  <c r="G910" i="7"/>
  <c r="G908" i="7"/>
  <c r="G906" i="7"/>
  <c r="G904" i="7"/>
  <c r="G902" i="7"/>
  <c r="G900" i="7"/>
  <c r="G898" i="7"/>
  <c r="G896" i="7"/>
  <c r="G894" i="7"/>
  <c r="G892" i="7"/>
  <c r="G890" i="7"/>
  <c r="G888" i="7"/>
  <c r="G886" i="7"/>
  <c r="G884" i="7"/>
  <c r="G882" i="7"/>
  <c r="G880" i="7"/>
  <c r="G878" i="7"/>
  <c r="G876" i="7"/>
  <c r="G874" i="7"/>
  <c r="G872" i="7"/>
  <c r="G870" i="7"/>
  <c r="G868" i="7"/>
  <c r="G866" i="7"/>
  <c r="G864" i="7"/>
  <c r="G862" i="7"/>
  <c r="G860" i="7"/>
  <c r="G858" i="7"/>
  <c r="G856" i="7"/>
  <c r="G854" i="7"/>
  <c r="G852" i="7"/>
  <c r="G850" i="7"/>
  <c r="G848" i="7"/>
  <c r="G846" i="7"/>
  <c r="G844" i="7"/>
  <c r="G842" i="7"/>
  <c r="G840" i="7"/>
  <c r="G838" i="7"/>
  <c r="G836" i="7"/>
  <c r="G834" i="7"/>
  <c r="G832" i="7"/>
  <c r="G830" i="7"/>
  <c r="G828" i="7"/>
  <c r="G826" i="7"/>
  <c r="G824" i="7"/>
  <c r="G822" i="7"/>
  <c r="G820" i="7"/>
  <c r="G818" i="7"/>
  <c r="G816" i="7"/>
  <c r="G814" i="7"/>
  <c r="G812" i="7"/>
  <c r="G810" i="7"/>
  <c r="G808" i="7"/>
  <c r="G806" i="7"/>
  <c r="G804" i="7"/>
  <c r="G802" i="7"/>
  <c r="G800" i="7"/>
  <c r="G798" i="7"/>
  <c r="G796" i="7"/>
  <c r="G794" i="7"/>
  <c r="G792" i="7"/>
  <c r="G790" i="7"/>
  <c r="G788" i="7"/>
  <c r="G786" i="7"/>
  <c r="G784" i="7"/>
  <c r="G782" i="7"/>
  <c r="G780" i="7"/>
  <c r="G778" i="7"/>
  <c r="G776" i="7"/>
  <c r="G774" i="7"/>
  <c r="G772" i="7"/>
  <c r="G770" i="7"/>
  <c r="G768" i="7"/>
  <c r="G766" i="7"/>
  <c r="G764" i="7"/>
  <c r="G762" i="7"/>
  <c r="G760" i="7"/>
  <c r="G758" i="7"/>
  <c r="G756" i="7"/>
  <c r="G754" i="7"/>
  <c r="G752" i="7"/>
  <c r="G750" i="7"/>
  <c r="G748" i="7"/>
  <c r="G746" i="7"/>
  <c r="G744" i="7"/>
  <c r="G742" i="7"/>
  <c r="G740" i="7"/>
  <c r="G738" i="7"/>
  <c r="G736" i="7"/>
  <c r="G734" i="7"/>
  <c r="G732" i="7"/>
  <c r="G730" i="7"/>
  <c r="G728" i="7"/>
  <c r="G726" i="7"/>
  <c r="G724" i="7"/>
  <c r="G722" i="7"/>
  <c r="G720" i="7"/>
  <c r="G718" i="7"/>
  <c r="G716" i="7"/>
  <c r="G714" i="7"/>
  <c r="G712" i="7"/>
  <c r="G710" i="7"/>
  <c r="G708" i="7"/>
  <c r="G706" i="7"/>
  <c r="G704" i="7"/>
  <c r="G702" i="7"/>
  <c r="G700" i="7"/>
  <c r="G698" i="7"/>
  <c r="G696" i="7"/>
  <c r="G694" i="7"/>
  <c r="G692" i="7"/>
  <c r="G690" i="7"/>
  <c r="G688" i="7"/>
  <c r="G686" i="7"/>
  <c r="G684" i="7"/>
  <c r="G682" i="7"/>
  <c r="G680" i="7"/>
  <c r="G678" i="7"/>
  <c r="G676" i="7"/>
  <c r="G674" i="7"/>
  <c r="G672" i="7"/>
  <c r="G670" i="7"/>
  <c r="G668" i="7"/>
  <c r="G666" i="7"/>
  <c r="G664" i="7"/>
  <c r="G662" i="7"/>
  <c r="G660" i="7"/>
  <c r="G658" i="7"/>
  <c r="G656" i="7"/>
  <c r="G654" i="7"/>
  <c r="G652" i="7"/>
  <c r="G650" i="7"/>
  <c r="G648" i="7"/>
  <c r="G646" i="7"/>
  <c r="G643" i="7"/>
  <c r="G639" i="7"/>
  <c r="G635" i="7"/>
  <c r="G631" i="7"/>
  <c r="G627" i="7"/>
  <c r="G623" i="7"/>
  <c r="G619" i="7"/>
  <c r="G615" i="7"/>
  <c r="G611" i="7"/>
  <c r="G5097" i="7"/>
  <c r="G4500" i="7"/>
  <c r="G3988" i="7"/>
  <c r="G2902" i="7"/>
  <c r="G2894" i="7"/>
  <c r="G2886" i="7"/>
  <c r="G2878" i="7"/>
  <c r="G2870" i="7"/>
  <c r="G2862" i="7"/>
  <c r="G2854" i="7"/>
  <c r="G2846" i="7"/>
  <c r="G2838" i="7"/>
  <c r="G2830" i="7"/>
  <c r="G2822" i="7"/>
  <c r="G2814" i="7"/>
  <c r="G2806" i="7"/>
  <c r="G2798" i="7"/>
  <c r="G2790" i="7"/>
  <c r="G2782" i="7"/>
  <c r="G2774" i="7"/>
  <c r="G2766" i="7"/>
  <c r="G2758" i="7"/>
  <c r="G2750" i="7"/>
  <c r="G2742" i="7"/>
  <c r="G2734" i="7"/>
  <c r="G2726" i="7"/>
  <c r="G2718" i="7"/>
  <c r="G2710" i="7"/>
  <c r="G2702" i="7"/>
  <c r="G2694" i="7"/>
  <c r="G2686" i="7"/>
  <c r="G2678" i="7"/>
  <c r="G2670" i="7"/>
  <c r="G2662" i="7"/>
  <c r="G2654" i="7"/>
  <c r="G2646" i="7"/>
  <c r="G2638" i="7"/>
  <c r="G2630" i="7"/>
  <c r="G2622" i="7"/>
  <c r="G2614" i="7"/>
  <c r="G2606" i="7"/>
  <c r="G2598" i="7"/>
  <c r="G2590" i="7"/>
  <c r="G2582" i="7"/>
  <c r="G2574" i="7"/>
  <c r="G2566" i="7"/>
  <c r="G2558" i="7"/>
  <c r="G2550" i="7"/>
  <c r="G2542" i="7"/>
  <c r="G2534" i="7"/>
  <c r="G2526" i="7"/>
  <c r="G2518" i="7"/>
  <c r="G2510" i="7"/>
  <c r="G2502" i="7"/>
  <c r="G2494" i="7"/>
  <c r="G2486" i="7"/>
  <c r="G2478" i="7"/>
  <c r="G2470" i="7"/>
  <c r="G2462" i="7"/>
  <c r="G2454" i="7"/>
  <c r="G2446" i="7"/>
  <c r="G2438" i="7"/>
  <c r="G2430" i="7"/>
  <c r="G2422" i="7"/>
  <c r="G2414" i="7"/>
  <c r="G2406" i="7"/>
  <c r="G2398" i="7"/>
  <c r="G2390" i="7"/>
  <c r="G2382" i="7"/>
  <c r="G2374" i="7"/>
  <c r="G2366" i="7"/>
  <c r="G2358" i="7"/>
  <c r="G2350" i="7"/>
  <c r="G2342" i="7"/>
  <c r="G2334" i="7"/>
  <c r="G2326" i="7"/>
  <c r="G2318" i="7"/>
  <c r="G2310" i="7"/>
  <c r="G2302" i="7"/>
  <c r="G2294" i="7"/>
  <c r="G2286" i="7"/>
  <c r="G2278" i="7"/>
  <c r="G2270" i="7"/>
  <c r="G2262" i="7"/>
  <c r="G2254" i="7"/>
  <c r="G2246" i="7"/>
  <c r="G2238" i="7"/>
  <c r="G2230" i="7"/>
  <c r="G2222" i="7"/>
  <c r="G2214" i="7"/>
  <c r="G2206" i="7"/>
  <c r="G2198" i="7"/>
  <c r="G2190" i="7"/>
  <c r="G2182" i="7"/>
  <c r="G2174" i="7"/>
  <c r="G2166" i="7"/>
  <c r="G2158" i="7"/>
  <c r="G2150" i="7"/>
  <c r="G2142" i="7"/>
  <c r="G2134" i="7"/>
  <c r="G2126" i="7"/>
  <c r="G2118" i="7"/>
  <c r="G2110" i="7"/>
  <c r="G2102" i="7"/>
  <c r="G2094" i="7"/>
  <c r="G2086" i="7"/>
  <c r="G2078" i="7"/>
  <c r="G2070" i="7"/>
  <c r="G2062" i="7"/>
  <c r="G2054" i="7"/>
  <c r="G2046" i="7"/>
  <c r="G2038" i="7"/>
  <c r="G2030" i="7"/>
  <c r="G2022" i="7"/>
  <c r="G2014" i="7"/>
  <c r="G2006" i="7"/>
  <c r="G1998" i="7"/>
  <c r="G1990" i="7"/>
  <c r="G644" i="7"/>
  <c r="G628" i="7"/>
  <c r="G612" i="7"/>
  <c r="G606" i="7"/>
  <c r="G598" i="7"/>
  <c r="G590" i="7"/>
  <c r="G582" i="7"/>
  <c r="G574" i="7"/>
  <c r="G566" i="7"/>
  <c r="G558" i="7"/>
  <c r="G550" i="7"/>
  <c r="G542" i="7"/>
  <c r="G534" i="7"/>
  <c r="G526" i="7"/>
  <c r="G518" i="7"/>
  <c r="G510" i="7"/>
  <c r="G502" i="7"/>
  <c r="G494" i="7"/>
  <c r="G486" i="7"/>
  <c r="G478" i="7"/>
  <c r="G470" i="7"/>
  <c r="G462" i="7"/>
  <c r="G454" i="7"/>
  <c r="G446" i="7"/>
  <c r="G438" i="7"/>
  <c r="G430" i="7"/>
  <c r="G422" i="7"/>
  <c r="G414" i="7"/>
  <c r="G406" i="7"/>
  <c r="G398" i="7"/>
  <c r="G390" i="7"/>
  <c r="G382" i="7"/>
  <c r="G374" i="7"/>
  <c r="G366" i="7"/>
  <c r="G358" i="7"/>
  <c r="G350" i="7"/>
  <c r="G342" i="7"/>
  <c r="G334" i="7"/>
  <c r="G326" i="7"/>
  <c r="G318" i="7"/>
  <c r="G310" i="7"/>
  <c r="G302" i="7"/>
  <c r="G294" i="7"/>
  <c r="G286" i="7"/>
  <c r="G278" i="7"/>
  <c r="G270" i="7"/>
  <c r="G262" i="7"/>
  <c r="G254" i="7"/>
  <c r="G246" i="7"/>
  <c r="G238" i="7"/>
  <c r="G230" i="7"/>
  <c r="G222" i="7"/>
  <c r="G214" i="7"/>
  <c r="G206" i="7"/>
  <c r="G198" i="7"/>
  <c r="G4" i="7"/>
  <c r="G109" i="7"/>
  <c r="G91" i="7"/>
  <c r="G87" i="7"/>
  <c r="G85" i="7"/>
  <c r="G81" i="7"/>
  <c r="G79" i="7"/>
  <c r="G75" i="7"/>
  <c r="G73" i="7"/>
  <c r="G69" i="7"/>
  <c r="G67" i="7"/>
  <c r="G65" i="7"/>
  <c r="G61" i="7"/>
  <c r="G59" i="7"/>
  <c r="G55" i="7"/>
  <c r="G53" i="7"/>
  <c r="G51" i="7"/>
  <c r="G47" i="7"/>
  <c r="G45" i="7"/>
  <c r="G41" i="7"/>
  <c r="G39" i="7"/>
  <c r="G37" i="7"/>
  <c r="G33" i="7"/>
  <c r="G31" i="7"/>
  <c r="G29" i="7"/>
  <c r="G25" i="7"/>
  <c r="G23" i="7"/>
  <c r="G21" i="7"/>
  <c r="G19" i="7"/>
  <c r="G15" i="7"/>
  <c r="G13" i="7"/>
  <c r="G4628" i="7"/>
  <c r="G2900" i="7"/>
  <c r="G2876" i="7"/>
  <c r="G2860" i="7"/>
  <c r="G2844" i="7"/>
  <c r="G2828" i="7"/>
  <c r="G2804" i="7"/>
  <c r="G2796" i="7"/>
  <c r="G2764" i="7"/>
  <c r="G2756" i="7"/>
  <c r="G2732" i="7"/>
  <c r="G2716" i="7"/>
  <c r="G2700" i="7"/>
  <c r="G2684" i="7"/>
  <c r="G2660" i="7"/>
  <c r="G2652" i="7"/>
  <c r="G2628" i="7"/>
  <c r="G2620" i="7"/>
  <c r="G2588" i="7"/>
  <c r="G2580" i="7"/>
  <c r="G2556" i="7"/>
  <c r="G2548" i="7"/>
  <c r="G2524" i="7"/>
  <c r="G2516" i="7"/>
  <c r="G2492" i="7"/>
  <c r="G2476" i="7"/>
  <c r="G2452" i="7"/>
  <c r="G2444" i="7"/>
  <c r="G2412" i="7"/>
  <c r="G2396" i="7"/>
  <c r="G2380" i="7"/>
  <c r="G2348" i="7"/>
  <c r="G2332" i="7"/>
  <c r="G2316" i="7"/>
  <c r="G2284" i="7"/>
  <c r="G2276" i="7"/>
  <c r="G2236" i="7"/>
  <c r="G2228" i="7"/>
  <c r="G2180" i="7"/>
  <c r="G2172" i="7"/>
  <c r="G2132" i="7"/>
  <c r="G2116" i="7"/>
  <c r="G2092" i="7"/>
  <c r="G2068" i="7"/>
  <c r="G2044" i="7"/>
  <c r="G2004" i="7"/>
  <c r="G1988" i="7"/>
  <c r="G604" i="7"/>
  <c r="G588" i="7"/>
  <c r="G564" i="7"/>
  <c r="G548" i="7"/>
  <c r="G524" i="7"/>
  <c r="G516" i="7"/>
  <c r="G500" i="7"/>
  <c r="G484" i="7"/>
  <c r="G468" i="7"/>
  <c r="G444" i="7"/>
  <c r="G428" i="7"/>
  <c r="G412" i="7"/>
  <c r="G396" i="7"/>
  <c r="G380" i="7"/>
  <c r="G364" i="7"/>
  <c r="G340" i="7"/>
  <c r="G332" i="7"/>
  <c r="G308" i="7"/>
  <c r="G284" i="7"/>
  <c r="G268" i="7"/>
  <c r="G252" i="7"/>
  <c r="G220" i="7"/>
  <c r="G204" i="7"/>
  <c r="G192" i="7"/>
  <c r="G186" i="7"/>
  <c r="G182" i="7"/>
  <c r="G176" i="7"/>
  <c r="G170" i="7"/>
  <c r="G166" i="7"/>
  <c r="G160" i="7"/>
  <c r="G156" i="7"/>
  <c r="G152" i="7"/>
  <c r="G146" i="7"/>
  <c r="G140" i="7"/>
  <c r="G138" i="7"/>
  <c r="G132" i="7"/>
  <c r="G126" i="7"/>
  <c r="G122" i="7"/>
  <c r="G116" i="7"/>
  <c r="G110" i="7"/>
  <c r="G104" i="7"/>
  <c r="G98" i="7"/>
  <c r="G92" i="7"/>
  <c r="G86" i="7"/>
  <c r="G80" i="7"/>
  <c r="G76" i="7"/>
  <c r="G70" i="7"/>
  <c r="G64" i="7"/>
  <c r="G58" i="7"/>
  <c r="G50" i="7"/>
  <c r="G44" i="7"/>
  <c r="G40" i="7"/>
  <c r="G34" i="7"/>
  <c r="G28" i="7"/>
  <c r="G22" i="7"/>
  <c r="G18" i="7"/>
  <c r="G12" i="7"/>
  <c r="G9" i="7"/>
  <c r="G4372" i="7"/>
  <c r="G2896" i="7"/>
  <c r="G2888" i="7"/>
  <c r="G2880" i="7"/>
  <c r="G2872" i="7"/>
  <c r="G2864" i="7"/>
  <c r="G2856" i="7"/>
  <c r="G2848" i="7"/>
  <c r="G2840" i="7"/>
  <c r="G2832" i="7"/>
  <c r="G2824" i="7"/>
  <c r="G2816" i="7"/>
  <c r="G2808" i="7"/>
  <c r="G2800" i="7"/>
  <c r="G2792" i="7"/>
  <c r="G2784" i="7"/>
  <c r="G2776" i="7"/>
  <c r="G2768" i="7"/>
  <c r="G2760" i="7"/>
  <c r="G2752" i="7"/>
  <c r="G2744" i="7"/>
  <c r="G2736" i="7"/>
  <c r="G2728" i="7"/>
  <c r="G2720" i="7"/>
  <c r="G2712" i="7"/>
  <c r="G2704" i="7"/>
  <c r="G2696" i="7"/>
  <c r="G2688" i="7"/>
  <c r="G2680" i="7"/>
  <c r="G2672" i="7"/>
  <c r="G2664" i="7"/>
  <c r="G2656" i="7"/>
  <c r="G2648" i="7"/>
  <c r="G2640" i="7"/>
  <c r="G2632" i="7"/>
  <c r="G2624" i="7"/>
  <c r="G2616" i="7"/>
  <c r="G2608" i="7"/>
  <c r="G2600" i="7"/>
  <c r="G2592" i="7"/>
  <c r="G2584" i="7"/>
  <c r="G2576" i="7"/>
  <c r="G2568" i="7"/>
  <c r="G2560" i="7"/>
  <c r="G2552" i="7"/>
  <c r="G2544" i="7"/>
  <c r="G2536" i="7"/>
  <c r="G2528" i="7"/>
  <c r="G2520" i="7"/>
  <c r="G2512" i="7"/>
  <c r="G2504" i="7"/>
  <c r="G2496" i="7"/>
  <c r="G2488" i="7"/>
  <c r="G2480" i="7"/>
  <c r="G2472" i="7"/>
  <c r="G2464" i="7"/>
  <c r="G2456" i="7"/>
  <c r="G2448" i="7"/>
  <c r="G2440" i="7"/>
  <c r="G2432" i="7"/>
  <c r="G2424" i="7"/>
  <c r="G2416" i="7"/>
  <c r="G2408" i="7"/>
  <c r="G2400" i="7"/>
  <c r="G2392" i="7"/>
  <c r="G2384" i="7"/>
  <c r="G2376" i="7"/>
  <c r="G2368" i="7"/>
  <c r="G2360" i="7"/>
  <c r="G2352" i="7"/>
  <c r="G2344" i="7"/>
  <c r="G2336" i="7"/>
  <c r="G2328" i="7"/>
  <c r="G2320" i="7"/>
  <c r="G2312" i="7"/>
  <c r="G2304" i="7"/>
  <c r="G2296" i="7"/>
  <c r="G2288" i="7"/>
  <c r="G2280" i="7"/>
  <c r="G2272" i="7"/>
  <c r="G2264" i="7"/>
  <c r="G2256" i="7"/>
  <c r="G2248" i="7"/>
  <c r="G2240" i="7"/>
  <c r="G2232" i="7"/>
  <c r="G2224" i="7"/>
  <c r="G2216" i="7"/>
  <c r="G2208" i="7"/>
  <c r="G2200" i="7"/>
  <c r="G2192" i="7"/>
  <c r="G2184" i="7"/>
  <c r="G2176" i="7"/>
  <c r="G2168" i="7"/>
  <c r="G2160" i="7"/>
  <c r="G2152" i="7"/>
  <c r="G2144" i="7"/>
  <c r="G2136" i="7"/>
  <c r="G2128" i="7"/>
  <c r="G2120" i="7"/>
  <c r="G2112" i="7"/>
  <c r="G2104" i="7"/>
  <c r="G2096" i="7"/>
  <c r="G2088" i="7"/>
  <c r="G2080" i="7"/>
  <c r="G2072" i="7"/>
  <c r="G2064" i="7"/>
  <c r="G2056" i="7"/>
  <c r="G2048" i="7"/>
  <c r="G2040" i="7"/>
  <c r="G2032" i="7"/>
  <c r="G2024" i="7"/>
  <c r="G2016" i="7"/>
  <c r="G2008" i="7"/>
  <c r="G2000" i="7"/>
  <c r="G1992" i="7"/>
  <c r="G640" i="7"/>
  <c r="G624" i="7"/>
  <c r="G608" i="7"/>
  <c r="G600" i="7"/>
  <c r="G592" i="7"/>
  <c r="G584" i="7"/>
  <c r="G576" i="7"/>
  <c r="G568" i="7"/>
  <c r="G560" i="7"/>
  <c r="G552" i="7"/>
  <c r="G544" i="7"/>
  <c r="G536" i="7"/>
  <c r="G528" i="7"/>
  <c r="G520" i="7"/>
  <c r="G512" i="7"/>
  <c r="G504" i="7"/>
  <c r="G496" i="7"/>
  <c r="G488" i="7"/>
  <c r="G480" i="7"/>
  <c r="G472" i="7"/>
  <c r="G464" i="7"/>
  <c r="G456" i="7"/>
  <c r="G448" i="7"/>
  <c r="G440" i="7"/>
  <c r="G432" i="7"/>
  <c r="G424" i="7"/>
  <c r="G416" i="7"/>
  <c r="G408" i="7"/>
  <c r="G400" i="7"/>
  <c r="G392" i="7"/>
  <c r="G384" i="7"/>
  <c r="G376" i="7"/>
  <c r="G368" i="7"/>
  <c r="G360" i="7"/>
  <c r="G352" i="7"/>
  <c r="G344" i="7"/>
  <c r="G336" i="7"/>
  <c r="G328" i="7"/>
  <c r="G320" i="7"/>
  <c r="G312" i="7"/>
  <c r="G304" i="7"/>
  <c r="G296" i="7"/>
  <c r="G288" i="7"/>
  <c r="G280" i="7"/>
  <c r="G272" i="7"/>
  <c r="G264" i="7"/>
  <c r="G256" i="7"/>
  <c r="G248" i="7"/>
  <c r="G240" i="7"/>
  <c r="G232" i="7"/>
  <c r="G224" i="7"/>
  <c r="G216" i="7"/>
  <c r="G208" i="7"/>
  <c r="G200" i="7"/>
  <c r="G195" i="7"/>
  <c r="G193" i="7"/>
  <c r="G191" i="7"/>
  <c r="G189" i="7"/>
  <c r="G187" i="7"/>
  <c r="G185" i="7"/>
  <c r="G183" i="7"/>
  <c r="G181" i="7"/>
  <c r="G179" i="7"/>
  <c r="G177" i="7"/>
  <c r="G175" i="7"/>
  <c r="G173" i="7"/>
  <c r="G171" i="7"/>
  <c r="G169" i="7"/>
  <c r="G167" i="7"/>
  <c r="G165" i="7"/>
  <c r="G163" i="7"/>
  <c r="G161" i="7"/>
  <c r="G159" i="7"/>
  <c r="G157" i="7"/>
  <c r="G155" i="7"/>
  <c r="G153" i="7"/>
  <c r="G151" i="7"/>
  <c r="G149" i="7"/>
  <c r="G147" i="7"/>
  <c r="G145" i="7"/>
  <c r="G143" i="7"/>
  <c r="G141" i="7"/>
  <c r="G139" i="7"/>
  <c r="G137" i="7"/>
  <c r="G135" i="7"/>
  <c r="G133" i="7"/>
  <c r="G131" i="7"/>
  <c r="G129" i="7"/>
  <c r="G127" i="7"/>
  <c r="G125" i="7"/>
  <c r="G123" i="7"/>
  <c r="G121" i="7"/>
  <c r="G119" i="7"/>
  <c r="G117" i="7"/>
  <c r="G115" i="7"/>
  <c r="G113" i="7"/>
  <c r="G111" i="7"/>
  <c r="G107" i="7"/>
  <c r="G105" i="7"/>
  <c r="G103" i="7"/>
  <c r="G101" i="7"/>
  <c r="G99" i="7"/>
  <c r="G97" i="7"/>
  <c r="G95" i="7"/>
  <c r="G93" i="7"/>
  <c r="G89" i="7"/>
  <c r="G83" i="7"/>
  <c r="G77" i="7"/>
  <c r="G71" i="7"/>
  <c r="G63" i="7"/>
  <c r="G57" i="7"/>
  <c r="G49" i="7"/>
  <c r="G43" i="7"/>
  <c r="G35" i="7"/>
  <c r="G27" i="7"/>
  <c r="G17" i="7"/>
  <c r="G10" i="7"/>
  <c r="G8" i="7"/>
  <c r="G7" i="7"/>
  <c r="G5" i="7"/>
  <c r="G6413" i="7"/>
  <c r="G4116" i="7"/>
  <c r="G2884" i="7"/>
  <c r="G2868" i="7"/>
  <c r="G2852" i="7"/>
  <c r="G2820" i="7"/>
  <c r="G2780" i="7"/>
  <c r="G2748" i="7"/>
  <c r="G2724" i="7"/>
  <c r="G2692" i="7"/>
  <c r="G2676" i="7"/>
  <c r="G2644" i="7"/>
  <c r="G2604" i="7"/>
  <c r="G2572" i="7"/>
  <c r="G2540" i="7"/>
  <c r="G2508" i="7"/>
  <c r="G2484" i="7"/>
  <c r="G2468" i="7"/>
  <c r="G2436" i="7"/>
  <c r="G2420" i="7"/>
  <c r="G2372" i="7"/>
  <c r="G2356" i="7"/>
  <c r="G2324" i="7"/>
  <c r="G2300" i="7"/>
  <c r="G2268" i="7"/>
  <c r="G2252" i="7"/>
  <c r="G2212" i="7"/>
  <c r="G2196" i="7"/>
  <c r="G2156" i="7"/>
  <c r="G2140" i="7"/>
  <c r="G2100" i="7"/>
  <c r="G2076" i="7"/>
  <c r="G2060" i="7"/>
  <c r="G2028" i="7"/>
  <c r="G2012" i="7"/>
  <c r="G596" i="7"/>
  <c r="G572" i="7"/>
  <c r="G540" i="7"/>
  <c r="G492" i="7"/>
  <c r="G476" i="7"/>
  <c r="G452" i="7"/>
  <c r="G356" i="7"/>
  <c r="G292" i="7"/>
  <c r="G236" i="7"/>
  <c r="G194" i="7"/>
  <c r="G188" i="7"/>
  <c r="G180" i="7"/>
  <c r="G174" i="7"/>
  <c r="G164" i="7"/>
  <c r="G158" i="7"/>
  <c r="G150" i="7"/>
  <c r="G144" i="7"/>
  <c r="G136" i="7"/>
  <c r="G128" i="7"/>
  <c r="G120" i="7"/>
  <c r="G114" i="7"/>
  <c r="G108" i="7"/>
  <c r="G100" i="7"/>
  <c r="G94" i="7"/>
  <c r="G88" i="7"/>
  <c r="G82" i="7"/>
  <c r="G74" i="7"/>
  <c r="G66" i="7"/>
  <c r="G60" i="7"/>
  <c r="G54" i="7"/>
  <c r="G46" i="7"/>
  <c r="G38" i="7"/>
  <c r="G32" i="7"/>
  <c r="G24" i="7"/>
  <c r="G16" i="7"/>
  <c r="G6" i="7"/>
  <c r="G2" i="7"/>
  <c r="G4756" i="7"/>
  <c r="G4244" i="7"/>
  <c r="G3527" i="7"/>
  <c r="G2898" i="7"/>
  <c r="G2890" i="7"/>
  <c r="G2882" i="7"/>
  <c r="G2874" i="7"/>
  <c r="G2866" i="7"/>
  <c r="G2858" i="7"/>
  <c r="G2850" i="7"/>
  <c r="G2842" i="7"/>
  <c r="G2834" i="7"/>
  <c r="G2826" i="7"/>
  <c r="G2818" i="7"/>
  <c r="G2810" i="7"/>
  <c r="G2802" i="7"/>
  <c r="G2794" i="7"/>
  <c r="G2786" i="7"/>
  <c r="G2778" i="7"/>
  <c r="G2770" i="7"/>
  <c r="G2762" i="7"/>
  <c r="G2754" i="7"/>
  <c r="G2746" i="7"/>
  <c r="G2738" i="7"/>
  <c r="G2730" i="7"/>
  <c r="G2722" i="7"/>
  <c r="G2714" i="7"/>
  <c r="G2706" i="7"/>
  <c r="G2698" i="7"/>
  <c r="G2690" i="7"/>
  <c r="G2682" i="7"/>
  <c r="G2674" i="7"/>
  <c r="G2666" i="7"/>
  <c r="G2658" i="7"/>
  <c r="G2650" i="7"/>
  <c r="G2642" i="7"/>
  <c r="G2634" i="7"/>
  <c r="G2626" i="7"/>
  <c r="G2618" i="7"/>
  <c r="G2610" i="7"/>
  <c r="G2602" i="7"/>
  <c r="G2594" i="7"/>
  <c r="G2586" i="7"/>
  <c r="G2578" i="7"/>
  <c r="G2570" i="7"/>
  <c r="G2562" i="7"/>
  <c r="G2554" i="7"/>
  <c r="G2546" i="7"/>
  <c r="G2538" i="7"/>
  <c r="G2530" i="7"/>
  <c r="G2522" i="7"/>
  <c r="G2514" i="7"/>
  <c r="G2506" i="7"/>
  <c r="G2498" i="7"/>
  <c r="G2490" i="7"/>
  <c r="G2482" i="7"/>
  <c r="G2474" i="7"/>
  <c r="G2466" i="7"/>
  <c r="G2458" i="7"/>
  <c r="G2450" i="7"/>
  <c r="G2442" i="7"/>
  <c r="G2434" i="7"/>
  <c r="G2426" i="7"/>
  <c r="G2418" i="7"/>
  <c r="G2410" i="7"/>
  <c r="G2402" i="7"/>
  <c r="G2394" i="7"/>
  <c r="G2386" i="7"/>
  <c r="G2378" i="7"/>
  <c r="G2370" i="7"/>
  <c r="G2362" i="7"/>
  <c r="G2354" i="7"/>
  <c r="G2346" i="7"/>
  <c r="G2338" i="7"/>
  <c r="G2330" i="7"/>
  <c r="G2322" i="7"/>
  <c r="G2314" i="7"/>
  <c r="G2306" i="7"/>
  <c r="G2298" i="7"/>
  <c r="G2290" i="7"/>
  <c r="G2282" i="7"/>
  <c r="G2274" i="7"/>
  <c r="G2266" i="7"/>
  <c r="G2258" i="7"/>
  <c r="G2250" i="7"/>
  <c r="G2242" i="7"/>
  <c r="G2234" i="7"/>
  <c r="G2226" i="7"/>
  <c r="G2218" i="7"/>
  <c r="G2210" i="7"/>
  <c r="G2202" i="7"/>
  <c r="G2194" i="7"/>
  <c r="G2186" i="7"/>
  <c r="G2178" i="7"/>
  <c r="G2170" i="7"/>
  <c r="G2162" i="7"/>
  <c r="G2154" i="7"/>
  <c r="G2146" i="7"/>
  <c r="G2138" i="7"/>
  <c r="G2130" i="7"/>
  <c r="G2122" i="7"/>
  <c r="G2114" i="7"/>
  <c r="G2106" i="7"/>
  <c r="G2098" i="7"/>
  <c r="G2090" i="7"/>
  <c r="G2082" i="7"/>
  <c r="G2074" i="7"/>
  <c r="G2066" i="7"/>
  <c r="G2058" i="7"/>
  <c r="G2050" i="7"/>
  <c r="G2042" i="7"/>
  <c r="G2034" i="7"/>
  <c r="G2026" i="7"/>
  <c r="G2018" i="7"/>
  <c r="G2010" i="7"/>
  <c r="G2002" i="7"/>
  <c r="G1994" i="7"/>
  <c r="G636" i="7"/>
  <c r="G620" i="7"/>
  <c r="G602" i="7"/>
  <c r="G594" i="7"/>
  <c r="G586" i="7"/>
  <c r="G578" i="7"/>
  <c r="G570" i="7"/>
  <c r="G562" i="7"/>
  <c r="G554" i="7"/>
  <c r="G546" i="7"/>
  <c r="G538" i="7"/>
  <c r="G530" i="7"/>
  <c r="G522" i="7"/>
  <c r="G514" i="7"/>
  <c r="G506" i="7"/>
  <c r="G498" i="7"/>
  <c r="G490" i="7"/>
  <c r="G482" i="7"/>
  <c r="G474" i="7"/>
  <c r="G466" i="7"/>
  <c r="G458" i="7"/>
  <c r="G450" i="7"/>
  <c r="G442" i="7"/>
  <c r="G434" i="7"/>
  <c r="G426" i="7"/>
  <c r="G418" i="7"/>
  <c r="G410" i="7"/>
  <c r="G402" i="7"/>
  <c r="G394" i="7"/>
  <c r="G386" i="7"/>
  <c r="G378" i="7"/>
  <c r="G370" i="7"/>
  <c r="G362" i="7"/>
  <c r="G354" i="7"/>
  <c r="G346" i="7"/>
  <c r="G338" i="7"/>
  <c r="G330" i="7"/>
  <c r="G322" i="7"/>
  <c r="G314" i="7"/>
  <c r="G306" i="7"/>
  <c r="G298" i="7"/>
  <c r="G290" i="7"/>
  <c r="G282" i="7"/>
  <c r="G274" i="7"/>
  <c r="G266" i="7"/>
  <c r="G258" i="7"/>
  <c r="G250" i="7"/>
  <c r="G242" i="7"/>
  <c r="G234" i="7"/>
  <c r="G226" i="7"/>
  <c r="G218" i="7"/>
  <c r="G210" i="7"/>
  <c r="G202" i="7"/>
  <c r="G11" i="7"/>
  <c r="G3" i="7"/>
  <c r="G2892" i="7"/>
  <c r="G2836" i="7"/>
  <c r="G2812" i="7"/>
  <c r="G2788" i="7"/>
  <c r="G2772" i="7"/>
  <c r="G2740" i="7"/>
  <c r="G2708" i="7"/>
  <c r="G2668" i="7"/>
  <c r="G2636" i="7"/>
  <c r="G2612" i="7"/>
  <c r="G2596" i="7"/>
  <c r="G2564" i="7"/>
  <c r="G2532" i="7"/>
  <c r="G2500" i="7"/>
  <c r="G2460" i="7"/>
  <c r="G2428" i="7"/>
  <c r="G2404" i="7"/>
  <c r="G2388" i="7"/>
  <c r="G2364" i="7"/>
  <c r="G2340" i="7"/>
  <c r="G2308" i="7"/>
  <c r="G2292" i="7"/>
  <c r="G2260" i="7"/>
  <c r="G2244" i="7"/>
  <c r="G2220" i="7"/>
  <c r="G2204" i="7"/>
  <c r="G2188" i="7"/>
  <c r="G2164" i="7"/>
  <c r="G2148" i="7"/>
  <c r="G2124" i="7"/>
  <c r="G2108" i="7"/>
  <c r="G2084" i="7"/>
  <c r="G2052" i="7"/>
  <c r="G2036" i="7"/>
  <c r="G2020" i="7"/>
  <c r="G1996" i="7"/>
  <c r="G632" i="7"/>
  <c r="G616" i="7"/>
  <c r="G580" i="7"/>
  <c r="G556" i="7"/>
  <c r="G532" i="7"/>
  <c r="G508" i="7"/>
  <c r="G460" i="7"/>
  <c r="G436" i="7"/>
  <c r="G420" i="7"/>
  <c r="G404" i="7"/>
  <c r="G388" i="7"/>
  <c r="G372" i="7"/>
  <c r="G348" i="7"/>
  <c r="G324" i="7"/>
  <c r="G316" i="7"/>
  <c r="G300" i="7"/>
  <c r="G276" i="7"/>
  <c r="G260" i="7"/>
  <c r="G244" i="7"/>
  <c r="G228" i="7"/>
  <c r="G212" i="7"/>
  <c r="G196" i="7"/>
  <c r="G190" i="7"/>
  <c r="G184" i="7"/>
  <c r="G178" i="7"/>
  <c r="G172" i="7"/>
  <c r="G168" i="7"/>
  <c r="G162" i="7"/>
  <c r="G154" i="7"/>
  <c r="G148" i="7"/>
  <c r="G142" i="7"/>
  <c r="G134" i="7"/>
  <c r="G130" i="7"/>
  <c r="G124" i="7"/>
  <c r="G118" i="7"/>
  <c r="G112" i="7"/>
  <c r="G106" i="7"/>
  <c r="G102" i="7"/>
  <c r="G96" i="7"/>
  <c r="G90" i="7"/>
  <c r="G84" i="7"/>
  <c r="G78" i="7"/>
  <c r="G72" i="7"/>
  <c r="G68" i="7"/>
  <c r="G62" i="7"/>
  <c r="G56" i="7"/>
  <c r="G52" i="7"/>
  <c r="G48" i="7"/>
  <c r="G42" i="7"/>
  <c r="G36" i="7"/>
  <c r="G30" i="7"/>
  <c r="G26" i="7"/>
  <c r="G20" i="7"/>
  <c r="G14" i="7"/>
  <c r="B114" i="5"/>
  <c r="A114" i="5" s="1"/>
  <c r="B113" i="5"/>
  <c r="B115" i="5"/>
  <c r="A115" i="5" s="1"/>
  <c r="B119" i="5"/>
  <c r="A119" i="5" s="1"/>
  <c r="B118" i="5"/>
  <c r="A118" i="5" s="1"/>
  <c r="B116" i="5"/>
  <c r="A116" i="5" s="1"/>
  <c r="B120" i="5"/>
  <c r="A120" i="5" s="1"/>
  <c r="B117" i="5"/>
  <c r="A117" i="5" s="1"/>
  <c r="E108" i="5"/>
  <c r="B110" i="5"/>
  <c r="A124" i="4" s="1"/>
  <c r="F2" i="7" l="1"/>
  <c r="B11" i="7"/>
  <c r="D11" i="7"/>
  <c r="E11" i="7" s="1"/>
  <c r="A5" i="7"/>
  <c r="K1987" i="7"/>
  <c r="L11" i="7" s="1"/>
  <c r="A11" i="7" s="1"/>
  <c r="I1987" i="7"/>
  <c r="C11" i="7" s="1"/>
  <c r="J1987" i="7"/>
  <c r="B121" i="5"/>
  <c r="A113" i="5"/>
  <c r="B12" i="7"/>
  <c r="C12" i="7"/>
  <c r="D12" i="7"/>
  <c r="L12" i="7"/>
  <c r="A12" i="7" l="1"/>
  <c r="E12" i="7"/>
  <c r="B8" i="7"/>
  <c r="C8" i="7"/>
  <c r="D13" i="7"/>
  <c r="E13" i="7" l="1"/>
  <c r="B14" i="7"/>
  <c r="L13" i="7"/>
  <c r="C13" i="7"/>
  <c r="B13" i="7"/>
  <c r="A13" i="7" l="1"/>
  <c r="D14" i="7"/>
  <c r="L14" i="7"/>
  <c r="C14" i="7"/>
  <c r="A14" i="7" l="1"/>
  <c r="E14" i="7"/>
  <c r="B15" i="7"/>
  <c r="D15" i="7"/>
  <c r="L15" i="7"/>
  <c r="C15" i="7"/>
  <c r="A15" i="7" l="1"/>
  <c r="E15" i="7"/>
  <c r="B16" i="7"/>
  <c r="C16" i="7"/>
  <c r="D16" i="7"/>
  <c r="L16" i="7"/>
  <c r="A16" i="7" l="1"/>
  <c r="E16" i="7"/>
  <c r="C17" i="7"/>
  <c r="L17" i="7"/>
  <c r="D17" i="7"/>
  <c r="B17" i="7"/>
  <c r="E17" i="7" l="1"/>
  <c r="A17" i="7"/>
  <c r="L18" i="7"/>
  <c r="D18" i="7"/>
  <c r="B18" i="7"/>
  <c r="C18" i="7"/>
  <c r="E18" i="7" l="1"/>
  <c r="A18" i="7"/>
  <c r="C19" i="7"/>
  <c r="L19" i="7"/>
  <c r="B19" i="7"/>
  <c r="D19" i="7"/>
  <c r="E19" i="7" l="1"/>
  <c r="A19" i="7"/>
  <c r="C20" i="7"/>
  <c r="L20" i="7"/>
  <c r="D20" i="7"/>
  <c r="B20" i="7"/>
  <c r="E20" i="7" l="1"/>
  <c r="A20" i="7"/>
  <c r="D21" i="7"/>
  <c r="B21" i="7"/>
  <c r="L21" i="7"/>
  <c r="C21" i="7"/>
  <c r="A21" i="7" l="1"/>
  <c r="E21" i="7"/>
  <c r="C22" i="7"/>
  <c r="D22" i="7"/>
  <c r="L22" i="7"/>
  <c r="B22" i="7"/>
  <c r="A22" i="7" l="1"/>
  <c r="E22" i="7"/>
  <c r="L23" i="7"/>
  <c r="C23" i="7"/>
  <c r="D23" i="7"/>
  <c r="B23" i="7"/>
  <c r="E23" i="7" l="1"/>
  <c r="A23" i="7"/>
  <c r="C24" i="7"/>
  <c r="L24" i="7"/>
  <c r="D24" i="7"/>
  <c r="B24" i="7"/>
  <c r="E24" i="7" l="1"/>
  <c r="A24" i="7"/>
  <c r="C25" i="7"/>
  <c r="L25" i="7"/>
  <c r="B25" i="7"/>
  <c r="D25" i="7"/>
  <c r="E25" i="7" l="1"/>
  <c r="A25" i="7"/>
  <c r="C26" i="7"/>
  <c r="L26" i="7"/>
  <c r="B26" i="7"/>
  <c r="D26" i="7"/>
  <c r="E26" i="7" l="1"/>
  <c r="A26" i="7"/>
  <c r="B27" i="7"/>
  <c r="D27" i="7"/>
  <c r="L27" i="7"/>
  <c r="C27" i="7"/>
  <c r="A27" i="7" l="1"/>
  <c r="E27" i="7"/>
  <c r="C28" i="7"/>
  <c r="D28" i="7"/>
  <c r="L28" i="7"/>
  <c r="B28" i="7"/>
  <c r="A28" i="7" l="1"/>
  <c r="E28" i="7"/>
  <c r="D29" i="7"/>
  <c r="B29" i="7"/>
  <c r="L29" i="7"/>
  <c r="C29" i="7"/>
  <c r="A29" i="7" l="1"/>
  <c r="E29" i="7"/>
  <c r="B30" i="7"/>
  <c r="C30" i="7"/>
  <c r="L30" i="7"/>
  <c r="D30" i="7"/>
  <c r="E30" i="7" l="1"/>
  <c r="A30" i="7"/>
  <c r="B31" i="7"/>
  <c r="D31" i="7"/>
  <c r="L31" i="7"/>
  <c r="C31" i="7"/>
  <c r="A31" i="7" l="1"/>
  <c r="E31" i="7"/>
  <c r="D32" i="7"/>
  <c r="B32" i="7"/>
  <c r="L32" i="7"/>
  <c r="C32" i="7"/>
  <c r="A32" i="7" l="1"/>
  <c r="E32" i="7"/>
  <c r="D33" i="7"/>
  <c r="L33" i="7"/>
  <c r="C33" i="7"/>
  <c r="B33" i="7"/>
  <c r="A33" i="7" l="1"/>
  <c r="E33" i="7"/>
  <c r="L34" i="7"/>
  <c r="D34" i="7"/>
  <c r="B34" i="7"/>
  <c r="C34" i="7"/>
  <c r="E34" i="7" l="1"/>
  <c r="A34" i="7"/>
  <c r="B35" i="7"/>
  <c r="L35" i="7"/>
  <c r="C35" i="7"/>
  <c r="D35" i="7"/>
  <c r="E35" i="7" l="1"/>
  <c r="A35" i="7"/>
  <c r="L36" i="7"/>
  <c r="C36" i="7"/>
  <c r="B36" i="7"/>
  <c r="D36" i="7"/>
  <c r="E36" i="7" l="1"/>
  <c r="A36" i="7"/>
  <c r="D37" i="7"/>
  <c r="L37" i="7"/>
  <c r="C37" i="7"/>
  <c r="B37" i="7"/>
  <c r="A37" i="7" l="1"/>
  <c r="E37" i="7"/>
  <c r="D38" i="7"/>
  <c r="B38" i="7"/>
  <c r="C38" i="7"/>
  <c r="L38" i="7"/>
  <c r="A38" i="7" l="1"/>
  <c r="E38" i="7"/>
  <c r="D39" i="7"/>
  <c r="L39" i="7"/>
  <c r="C39" i="7"/>
  <c r="B39" i="7"/>
  <c r="A39" i="7" l="1"/>
  <c r="E39" i="7"/>
  <c r="D40" i="7"/>
  <c r="B40" i="7"/>
  <c r="C40" i="7"/>
  <c r="L40" i="7"/>
  <c r="A40" i="7" l="1"/>
  <c r="E40" i="7"/>
  <c r="B41" i="7"/>
  <c r="C41" i="7"/>
  <c r="L41" i="7"/>
  <c r="D41" i="7"/>
  <c r="E41" i="7" l="1"/>
  <c r="A41" i="7"/>
  <c r="B42" i="7"/>
  <c r="D42" i="7"/>
  <c r="C42" i="7"/>
  <c r="L42" i="7"/>
  <c r="A42" i="7" l="1"/>
  <c r="E42" i="7"/>
  <c r="B43" i="7"/>
  <c r="C43" i="7"/>
  <c r="D43" i="7"/>
  <c r="L43" i="7"/>
  <c r="A43" i="7" l="1"/>
  <c r="E43" i="7"/>
  <c r="B44" i="7"/>
  <c r="C44" i="7"/>
  <c r="L44" i="7"/>
  <c r="D44" i="7"/>
  <c r="E44" i="7" l="1"/>
  <c r="A44" i="7"/>
  <c r="L45" i="7"/>
  <c r="B45" i="7"/>
  <c r="C45" i="7"/>
  <c r="D45" i="7"/>
  <c r="E45" i="7" l="1"/>
  <c r="A45" i="7"/>
  <c r="D46" i="7"/>
  <c r="L46" i="7"/>
  <c r="C46" i="7"/>
  <c r="B46" i="7"/>
  <c r="A46" i="7" l="1"/>
  <c r="E46" i="7"/>
  <c r="D47" i="7"/>
  <c r="L47" i="7"/>
  <c r="C47" i="7"/>
  <c r="B47" i="7"/>
  <c r="A47" i="7" l="1"/>
  <c r="E47" i="7"/>
  <c r="D48" i="7"/>
  <c r="B48" i="7"/>
  <c r="L48" i="7"/>
  <c r="C48" i="7"/>
  <c r="A48" i="7" l="1"/>
  <c r="E48" i="7"/>
  <c r="C49" i="7"/>
  <c r="L49" i="7"/>
  <c r="B49" i="7"/>
  <c r="D49" i="7"/>
  <c r="E49" i="7" l="1"/>
  <c r="A49" i="7"/>
  <c r="D50" i="7"/>
  <c r="L50" i="7"/>
  <c r="C50" i="7"/>
  <c r="B50" i="7"/>
  <c r="A50" i="7" l="1"/>
  <c r="E50" i="7"/>
  <c r="L51" i="7"/>
  <c r="C51" i="7"/>
  <c r="B51" i="7"/>
  <c r="D51" i="7"/>
  <c r="E51" i="7" l="1"/>
  <c r="A51" i="7"/>
  <c r="D52" i="7"/>
  <c r="B52" i="7"/>
  <c r="L52" i="7"/>
  <c r="C52" i="7"/>
  <c r="A52" i="7" l="1"/>
  <c r="E52" i="7"/>
  <c r="C53" i="7"/>
  <c r="D53" i="7"/>
  <c r="L53" i="7"/>
  <c r="B53" i="7"/>
  <c r="A53" i="7" l="1"/>
  <c r="E53" i="7"/>
  <c r="L54" i="7"/>
  <c r="B54" i="7"/>
  <c r="D54" i="7"/>
  <c r="C54" i="7"/>
  <c r="E54" i="7" l="1"/>
  <c r="A54" i="7"/>
  <c r="B55" i="7"/>
  <c r="L55" i="7"/>
  <c r="C55" i="7"/>
  <c r="D55" i="7"/>
  <c r="E55" i="7" l="1"/>
  <c r="A55" i="7"/>
  <c r="B56" i="7"/>
  <c r="L56" i="7"/>
  <c r="D56" i="7"/>
  <c r="C56" i="7"/>
  <c r="E56" i="7" l="1"/>
  <c r="A56" i="7"/>
  <c r="L57" i="7"/>
  <c r="B57" i="7"/>
  <c r="D57" i="7"/>
  <c r="C57" i="7"/>
  <c r="E57" i="7" l="1"/>
  <c r="A57" i="7"/>
  <c r="D58" i="7"/>
  <c r="L58" i="7"/>
  <c r="B58" i="7"/>
  <c r="C58" i="7"/>
  <c r="A58" i="7" l="1"/>
  <c r="E58" i="7"/>
  <c r="L59" i="7"/>
  <c r="B59" i="7"/>
  <c r="C59" i="7"/>
  <c r="D59" i="7"/>
  <c r="E59" i="7" l="1"/>
  <c r="A59" i="7"/>
  <c r="L60" i="7"/>
  <c r="D60" i="7"/>
  <c r="B60" i="7"/>
  <c r="C60" i="7"/>
  <c r="E60" i="7" l="1"/>
  <c r="A60" i="7"/>
  <c r="C61" i="7"/>
  <c r="D61" i="7"/>
  <c r="B61" i="7"/>
  <c r="L61" i="7"/>
  <c r="A61" i="7" l="1"/>
  <c r="E61" i="7"/>
  <c r="C62" i="7"/>
  <c r="B62" i="7"/>
  <c r="D62" i="7"/>
  <c r="L62" i="7"/>
  <c r="A62" i="7" l="1"/>
  <c r="E62" i="7"/>
  <c r="D63" i="7"/>
  <c r="C63" i="7"/>
  <c r="L63" i="7"/>
  <c r="B63" i="7"/>
  <c r="A63" i="7" l="1"/>
  <c r="E63" i="7"/>
  <c r="L64" i="7"/>
  <c r="D64" i="7"/>
  <c r="B64" i="7"/>
  <c r="C64" i="7"/>
  <c r="E64" i="7" l="1"/>
  <c r="A64" i="7"/>
  <c r="L65" i="7"/>
  <c r="D65" i="7"/>
  <c r="B65" i="7"/>
  <c r="C65" i="7"/>
  <c r="E65" i="7" l="1"/>
  <c r="A65" i="7"/>
  <c r="C66" i="7"/>
  <c r="L66" i="7"/>
  <c r="D66" i="7"/>
  <c r="B66" i="7"/>
  <c r="E66" i="7" l="1"/>
  <c r="A66" i="7"/>
  <c r="L67" i="7"/>
  <c r="C67" i="7"/>
  <c r="B67" i="7"/>
  <c r="D67" i="7"/>
  <c r="E67" i="7" l="1"/>
  <c r="A67" i="7"/>
  <c r="B68" i="7"/>
  <c r="C68" i="7"/>
  <c r="L68" i="7"/>
  <c r="D68" i="7"/>
  <c r="E68" i="7" l="1"/>
  <c r="A68" i="7"/>
  <c r="B69" i="7"/>
  <c r="D69" i="7"/>
  <c r="L69" i="7"/>
  <c r="C69" i="7"/>
  <c r="A69" i="7" l="1"/>
  <c r="E69" i="7"/>
  <c r="D70" i="7"/>
  <c r="C70" i="7"/>
  <c r="B70" i="7"/>
  <c r="L70" i="7"/>
  <c r="A70" i="7" l="1"/>
  <c r="E70" i="7"/>
  <c r="C71" i="7"/>
  <c r="D71" i="7"/>
  <c r="B71" i="7"/>
  <c r="L71" i="7"/>
  <c r="A71" i="7" l="1"/>
  <c r="E71" i="7"/>
  <c r="D72" i="7"/>
  <c r="L72" i="7"/>
  <c r="B72" i="7"/>
  <c r="C72" i="7"/>
  <c r="A72" i="7" l="1"/>
  <c r="E72" i="7"/>
  <c r="L73" i="7"/>
  <c r="C73" i="7"/>
  <c r="D73" i="7"/>
  <c r="B73" i="7"/>
  <c r="E73" i="7" l="1"/>
  <c r="A73" i="7"/>
  <c r="D74" i="7"/>
  <c r="L74" i="7"/>
  <c r="B74" i="7"/>
  <c r="C74" i="7"/>
  <c r="A74" i="7" l="1"/>
  <c r="E74" i="7"/>
  <c r="C75" i="7"/>
  <c r="B75" i="7"/>
  <c r="D75" i="7"/>
  <c r="L75" i="7"/>
  <c r="A75" i="7" l="1"/>
  <c r="E75" i="7"/>
  <c r="L76" i="7"/>
  <c r="B76" i="7"/>
  <c r="C76" i="7"/>
  <c r="D76" i="7"/>
  <c r="E76" i="7" l="1"/>
  <c r="A76" i="7"/>
  <c r="L77" i="7"/>
  <c r="D77" i="7"/>
  <c r="B77" i="7"/>
  <c r="C77" i="7"/>
  <c r="E77" i="7" l="1"/>
  <c r="A77" i="7"/>
  <c r="L78" i="7"/>
  <c r="D78" i="7"/>
  <c r="B78" i="7"/>
  <c r="C78" i="7"/>
  <c r="E78" i="7" l="1"/>
  <c r="A78" i="7"/>
  <c r="C79" i="7"/>
  <c r="D79" i="7"/>
  <c r="L79" i="7"/>
  <c r="B79" i="7"/>
  <c r="A79" i="7" l="1"/>
  <c r="E79" i="7"/>
  <c r="L80" i="7"/>
  <c r="D80" i="7"/>
  <c r="B80" i="7"/>
  <c r="C80" i="7"/>
  <c r="E80" i="7" l="1"/>
  <c r="A80" i="7"/>
  <c r="L81" i="7"/>
  <c r="D81" i="7"/>
  <c r="B81" i="7"/>
  <c r="C81" i="7"/>
  <c r="E81" i="7" l="1"/>
  <c r="A81" i="7"/>
  <c r="B82" i="7"/>
  <c r="C82" i="7"/>
  <c r="L82" i="7"/>
  <c r="D82" i="7"/>
  <c r="E82" i="7" l="1"/>
  <c r="A82" i="7"/>
  <c r="B83" i="7"/>
  <c r="D83" i="7"/>
  <c r="L83" i="7"/>
  <c r="C83" i="7"/>
  <c r="A83" i="7" l="1"/>
  <c r="E83" i="7"/>
  <c r="D84" i="7"/>
  <c r="C84" i="7"/>
  <c r="B84" i="7"/>
  <c r="L84" i="7"/>
  <c r="A84" i="7" l="1"/>
  <c r="E84" i="7"/>
  <c r="C85" i="7"/>
  <c r="D85" i="7"/>
  <c r="L85" i="7"/>
  <c r="B85" i="7"/>
  <c r="A85" i="7" l="1"/>
  <c r="E85" i="7"/>
  <c r="C86" i="7"/>
  <c r="B86" i="7"/>
  <c r="L86" i="7"/>
  <c r="D86" i="7"/>
  <c r="E86" i="7" l="1"/>
  <c r="A86" i="7"/>
  <c r="B87" i="7"/>
  <c r="L87" i="7"/>
  <c r="D87" i="7"/>
  <c r="C87" i="7"/>
  <c r="E87" i="7" l="1"/>
  <c r="A87" i="7"/>
  <c r="D88" i="7"/>
  <c r="B88" i="7"/>
  <c r="C88" i="7"/>
  <c r="L88" i="7"/>
  <c r="A88" i="7" l="1"/>
  <c r="E88" i="7"/>
  <c r="C89" i="7"/>
  <c r="D89" i="7"/>
  <c r="L89" i="7"/>
  <c r="B89" i="7"/>
  <c r="A89" i="7" l="1"/>
  <c r="E89" i="7"/>
  <c r="D90" i="7"/>
  <c r="B90" i="7"/>
  <c r="L90" i="7"/>
  <c r="C90" i="7"/>
  <c r="A90" i="7" l="1"/>
  <c r="E90" i="7"/>
  <c r="B91" i="7"/>
  <c r="D91" i="7"/>
  <c r="C91" i="7"/>
  <c r="L91" i="7"/>
  <c r="A91" i="7" l="1"/>
  <c r="E91" i="7"/>
  <c r="L92" i="7"/>
  <c r="D92" i="7"/>
  <c r="B92" i="7"/>
  <c r="C92" i="7"/>
  <c r="E92" i="7" l="1"/>
  <c r="A92" i="7"/>
  <c r="L93" i="7"/>
  <c r="C93" i="7"/>
  <c r="B93" i="7"/>
  <c r="D93" i="7"/>
  <c r="E93" i="7" l="1"/>
  <c r="A93" i="7"/>
  <c r="C94" i="7"/>
  <c r="B94" i="7"/>
  <c r="D94" i="7"/>
  <c r="L94" i="7"/>
  <c r="A94" i="7" l="1"/>
  <c r="E94" i="7"/>
  <c r="C95" i="7"/>
  <c r="D95" i="7"/>
  <c r="B95" i="7"/>
  <c r="L95" i="7"/>
  <c r="A95" i="7" l="1"/>
  <c r="E95" i="7"/>
  <c r="L96" i="7"/>
  <c r="D96" i="7"/>
  <c r="B96" i="7"/>
  <c r="C96" i="7"/>
  <c r="E96" i="7" l="1"/>
  <c r="A96" i="7"/>
  <c r="B97" i="7"/>
  <c r="D97" i="7"/>
  <c r="C97" i="7"/>
  <c r="L97" i="7"/>
  <c r="A97" i="7" l="1"/>
  <c r="E97" i="7"/>
  <c r="L98" i="7"/>
  <c r="B98" i="7"/>
  <c r="D98" i="7"/>
  <c r="C98" i="7"/>
  <c r="E98" i="7" l="1"/>
  <c r="A98" i="7"/>
  <c r="B99" i="7"/>
  <c r="C99" i="7"/>
  <c r="L99" i="7"/>
  <c r="D99" i="7"/>
  <c r="E99" i="7" l="1"/>
  <c r="A99" i="7"/>
  <c r="L100" i="7"/>
  <c r="B100" i="7"/>
  <c r="D100" i="7"/>
  <c r="C100" i="7"/>
  <c r="E100" i="7" l="1"/>
  <c r="A100" i="7"/>
  <c r="C101" i="7"/>
  <c r="B101" i="7"/>
  <c r="D101" i="7"/>
  <c r="L101" i="7"/>
  <c r="A101" i="7" l="1"/>
  <c r="E101" i="7"/>
  <c r="L102" i="7"/>
  <c r="D102" i="7"/>
  <c r="B102" i="7"/>
  <c r="C102" i="7"/>
  <c r="E102" i="7" l="1"/>
  <c r="A102" i="7"/>
  <c r="L103" i="7"/>
  <c r="D103" i="7"/>
  <c r="C103" i="7"/>
  <c r="B103" i="7"/>
  <c r="E103" i="7" l="1"/>
  <c r="A103" i="7"/>
  <c r="L104" i="7"/>
  <c r="D104" i="7"/>
  <c r="C104" i="7"/>
  <c r="B104" i="7"/>
  <c r="E104" i="7" l="1"/>
  <c r="A104" i="7"/>
  <c r="D105" i="7"/>
  <c r="B105" i="7"/>
  <c r="L105" i="7"/>
  <c r="C105" i="7"/>
  <c r="A105" i="7" l="1"/>
  <c r="E105" i="7"/>
  <c r="D106" i="7"/>
  <c r="L106" i="7"/>
  <c r="B106" i="7"/>
  <c r="C106" i="7"/>
  <c r="A106" i="7" l="1"/>
  <c r="E106" i="7"/>
  <c r="C107" i="7"/>
  <c r="D107" i="7"/>
  <c r="L107" i="7"/>
  <c r="B107" i="7"/>
  <c r="A107" i="7" l="1"/>
  <c r="E107" i="7"/>
  <c r="B108" i="7"/>
  <c r="C108" i="7"/>
  <c r="D108" i="7"/>
  <c r="L108" i="7"/>
  <c r="A108" i="7" l="1"/>
  <c r="E108" i="7"/>
  <c r="D109" i="7"/>
  <c r="L109" i="7"/>
  <c r="C109" i="7"/>
  <c r="B109" i="7"/>
  <c r="A109" i="7" l="1"/>
  <c r="E109" i="7"/>
  <c r="C110" i="7"/>
  <c r="B110" i="7"/>
  <c r="D110" i="7"/>
  <c r="L110" i="7"/>
  <c r="A110" i="7" l="1"/>
  <c r="E110" i="7"/>
  <c r="L111" i="7"/>
  <c r="B111" i="7"/>
  <c r="C111" i="7"/>
  <c r="D111" i="7"/>
  <c r="E111" i="7" l="1"/>
  <c r="A111" i="7"/>
  <c r="B112" i="7"/>
  <c r="L112" i="7"/>
  <c r="D112" i="7"/>
  <c r="C112" i="7"/>
  <c r="E112" i="7" l="1"/>
  <c r="A112" i="7"/>
  <c r="D113" i="7"/>
  <c r="C113" i="7"/>
  <c r="B113" i="7"/>
  <c r="L113" i="7"/>
  <c r="A113" i="7" l="1"/>
  <c r="E113" i="7"/>
  <c r="B114" i="7"/>
  <c r="D114" i="7"/>
  <c r="C114" i="7"/>
  <c r="L114" i="7"/>
  <c r="A114" i="7" l="1"/>
  <c r="E114" i="7"/>
  <c r="C115" i="7"/>
  <c r="B115" i="7"/>
  <c r="L115" i="7"/>
  <c r="D115" i="7"/>
  <c r="E115" i="7" l="1"/>
  <c r="A115" i="7"/>
  <c r="L116" i="7"/>
  <c r="C116" i="7"/>
  <c r="D116" i="7"/>
  <c r="B116" i="7"/>
  <c r="E116" i="7" l="1"/>
  <c r="A116" i="7"/>
  <c r="B117" i="7"/>
  <c r="C117" i="7"/>
  <c r="D117" i="7"/>
  <c r="L117" i="7"/>
  <c r="A117" i="7" l="1"/>
  <c r="E117" i="7"/>
  <c r="B118" i="7"/>
  <c r="L118" i="7"/>
  <c r="D118" i="7"/>
  <c r="C118" i="7"/>
  <c r="E118" i="7" l="1"/>
  <c r="A118" i="7"/>
  <c r="D119" i="7"/>
  <c r="B119" i="7"/>
  <c r="L119" i="7"/>
  <c r="C119" i="7"/>
  <c r="A119" i="7" l="1"/>
  <c r="E119" i="7"/>
  <c r="C120" i="7"/>
  <c r="L120" i="7"/>
  <c r="D120" i="7"/>
  <c r="B120" i="7"/>
  <c r="E120" i="7" l="1"/>
  <c r="A120" i="7"/>
  <c r="C121" i="7"/>
  <c r="B121" i="7"/>
  <c r="L121" i="7"/>
  <c r="D121" i="7"/>
  <c r="E121" i="7" l="1"/>
  <c r="A121" i="7"/>
  <c r="B122" i="7"/>
  <c r="D122" i="7"/>
  <c r="C122" i="7"/>
  <c r="L122" i="7"/>
  <c r="A122" i="7" l="1"/>
  <c r="E122" i="7"/>
  <c r="B123" i="7"/>
  <c r="L123" i="7"/>
  <c r="C123" i="7"/>
  <c r="D123" i="7"/>
  <c r="E123" i="7" l="1"/>
  <c r="A123" i="7"/>
  <c r="B124" i="7"/>
  <c r="D124" i="7"/>
  <c r="C124" i="7"/>
  <c r="L124" i="7"/>
  <c r="A124" i="7" l="1"/>
  <c r="E124" i="7"/>
  <c r="B125" i="7"/>
  <c r="D125" i="7"/>
  <c r="L125" i="7"/>
  <c r="C125" i="7"/>
  <c r="A125" i="7" l="1"/>
  <c r="E125" i="7"/>
  <c r="L126" i="7"/>
  <c r="C126" i="7"/>
  <c r="B126" i="7"/>
  <c r="D126" i="7"/>
  <c r="E126" i="7" l="1"/>
  <c r="A126" i="7"/>
  <c r="B127" i="7"/>
  <c r="L127" i="7"/>
  <c r="D127" i="7"/>
  <c r="C127" i="7"/>
  <c r="E127" i="7" l="1"/>
  <c r="A127" i="7"/>
  <c r="B128" i="7"/>
  <c r="L128" i="7"/>
  <c r="C128" i="7"/>
  <c r="D128" i="7"/>
  <c r="E128" i="7" l="1"/>
  <c r="A128" i="7"/>
  <c r="B129" i="7"/>
  <c r="L129" i="7"/>
  <c r="D129" i="7"/>
  <c r="C129" i="7"/>
  <c r="E129" i="7" l="1"/>
  <c r="A129" i="7"/>
  <c r="B130" i="7"/>
  <c r="D130" i="7"/>
  <c r="L130" i="7"/>
  <c r="C130" i="7"/>
  <c r="A130" i="7" l="1"/>
  <c r="E130" i="7"/>
  <c r="B131" i="7"/>
  <c r="C131" i="7"/>
  <c r="D131" i="7"/>
  <c r="L131" i="7"/>
  <c r="A131" i="7" l="1"/>
  <c r="E131" i="7"/>
  <c r="C132" i="7"/>
  <c r="B132" i="7"/>
  <c r="D132" i="7"/>
  <c r="L132" i="7"/>
  <c r="A132" i="7" l="1"/>
  <c r="E132" i="7"/>
  <c r="D133" i="7"/>
  <c r="B133" i="7"/>
  <c r="L133" i="7"/>
  <c r="C133" i="7"/>
  <c r="A133" i="7" l="1"/>
  <c r="E133" i="7"/>
  <c r="B134" i="7"/>
  <c r="D134" i="7"/>
  <c r="C134" i="7"/>
  <c r="L134" i="7"/>
  <c r="A134" i="7" l="1"/>
  <c r="E134" i="7"/>
  <c r="D135" i="7"/>
  <c r="B135" i="7"/>
  <c r="C135" i="7"/>
  <c r="L135" i="7"/>
  <c r="A135" i="7" l="1"/>
  <c r="E135" i="7"/>
  <c r="C136" i="7"/>
  <c r="L136" i="7"/>
  <c r="D136" i="7"/>
  <c r="B136" i="7"/>
  <c r="E136" i="7" l="1"/>
  <c r="A136" i="7"/>
  <c r="C137" i="7"/>
  <c r="B137" i="7"/>
  <c r="L137" i="7"/>
  <c r="D137" i="7"/>
  <c r="E137" i="7" l="1"/>
  <c r="A137" i="7"/>
  <c r="D138" i="7"/>
  <c r="C138" i="7"/>
  <c r="L138" i="7"/>
  <c r="B138" i="7"/>
  <c r="A138" i="7" l="1"/>
  <c r="E138" i="7"/>
  <c r="D139" i="7"/>
  <c r="B139" i="7"/>
  <c r="C139" i="7"/>
  <c r="L139" i="7"/>
  <c r="A139" i="7" l="1"/>
  <c r="E139" i="7"/>
  <c r="D140" i="7"/>
  <c r="C140" i="7"/>
  <c r="B140" i="7"/>
  <c r="L140" i="7"/>
  <c r="A140" i="7" l="1"/>
  <c r="E140" i="7"/>
  <c r="B141" i="7"/>
  <c r="L141" i="7"/>
  <c r="D141" i="7"/>
  <c r="C141" i="7"/>
  <c r="E141" i="7" l="1"/>
  <c r="A141" i="7"/>
  <c r="C142" i="7"/>
  <c r="L142" i="7"/>
  <c r="B142" i="7"/>
  <c r="D142" i="7"/>
  <c r="E142" i="7" l="1"/>
  <c r="A142" i="7"/>
  <c r="D143" i="7"/>
  <c r="B143" i="7"/>
  <c r="C143" i="7"/>
  <c r="L143" i="7"/>
  <c r="A143" i="7" l="1"/>
  <c r="E143" i="7"/>
  <c r="B144" i="7"/>
  <c r="D144" i="7"/>
  <c r="C144" i="7"/>
  <c r="L144" i="7"/>
  <c r="A144" i="7" l="1"/>
  <c r="E144" i="7"/>
  <c r="B145" i="7"/>
  <c r="D145" i="7"/>
  <c r="L145" i="7"/>
  <c r="C145" i="7"/>
  <c r="A145" i="7" l="1"/>
  <c r="E145" i="7"/>
  <c r="B146" i="7"/>
  <c r="L146" i="7"/>
  <c r="C146" i="7"/>
  <c r="D146" i="7"/>
  <c r="E146" i="7" l="1"/>
  <c r="A146" i="7"/>
  <c r="B147" i="7"/>
  <c r="C147" i="7"/>
  <c r="D147" i="7"/>
  <c r="L147" i="7"/>
  <c r="A147" i="7" l="1"/>
  <c r="E147" i="7"/>
  <c r="L148" i="7"/>
  <c r="C148" i="7"/>
  <c r="D148" i="7"/>
  <c r="B148" i="7"/>
  <c r="E148" i="7" l="1"/>
  <c r="A148" i="7"/>
  <c r="L149" i="7"/>
  <c r="D149" i="7"/>
  <c r="C149" i="7"/>
  <c r="B149" i="7"/>
  <c r="E149" i="7" l="1"/>
  <c r="A149" i="7"/>
  <c r="B150" i="7"/>
  <c r="L150" i="7"/>
  <c r="C150" i="7"/>
  <c r="D150" i="7"/>
  <c r="E150" i="7" l="1"/>
  <c r="A150" i="7"/>
  <c r="D151" i="7"/>
  <c r="B151" i="7"/>
  <c r="L151" i="7"/>
  <c r="C151" i="7"/>
  <c r="A151" i="7" l="1"/>
  <c r="E151" i="7"/>
  <c r="D152" i="7"/>
  <c r="C152" i="7"/>
  <c r="L152" i="7"/>
  <c r="B152" i="7"/>
  <c r="A152" i="7" l="1"/>
  <c r="E152" i="7"/>
  <c r="C153" i="7"/>
  <c r="D153" i="7"/>
  <c r="L153" i="7"/>
  <c r="B153" i="7"/>
  <c r="A153" i="7" l="1"/>
  <c r="E153" i="7"/>
  <c r="L154" i="7"/>
  <c r="C154" i="7"/>
  <c r="B154" i="7"/>
  <c r="D154" i="7"/>
  <c r="E154" i="7" l="1"/>
  <c r="A154" i="7"/>
  <c r="C155" i="7"/>
  <c r="D155" i="7"/>
  <c r="L155" i="7"/>
  <c r="B155" i="7"/>
  <c r="A155" i="7" l="1"/>
  <c r="E155" i="7"/>
  <c r="D156" i="7"/>
  <c r="B156" i="7"/>
  <c r="C156" i="7"/>
  <c r="L156" i="7"/>
  <c r="A156" i="7" l="1"/>
  <c r="E156" i="7"/>
  <c r="D157" i="7"/>
  <c r="B157" i="7"/>
  <c r="L157" i="7"/>
  <c r="C157" i="7"/>
  <c r="A157" i="7" l="1"/>
  <c r="E157" i="7"/>
  <c r="B158" i="7"/>
  <c r="C158" i="7"/>
  <c r="L158" i="7"/>
  <c r="D158" i="7"/>
  <c r="E158" i="7" l="1"/>
  <c r="A158" i="7"/>
  <c r="L159" i="7"/>
  <c r="B159" i="7"/>
  <c r="C159" i="7"/>
  <c r="D159" i="7"/>
  <c r="E159" i="7" l="1"/>
  <c r="A159" i="7"/>
  <c r="B160" i="7"/>
  <c r="L160" i="7"/>
  <c r="D160" i="7"/>
  <c r="C160" i="7"/>
  <c r="E160" i="7" l="1"/>
  <c r="A160" i="7"/>
  <c r="B161" i="7"/>
  <c r="L161" i="7"/>
  <c r="C161" i="7"/>
  <c r="D161" i="7"/>
  <c r="E161" i="7" l="1"/>
  <c r="A161" i="7"/>
  <c r="L162" i="7"/>
  <c r="C162" i="7"/>
  <c r="B162" i="7"/>
  <c r="D162" i="7"/>
  <c r="E162" i="7" l="1"/>
  <c r="A162" i="7"/>
  <c r="L163" i="7"/>
  <c r="D163" i="7"/>
  <c r="B163" i="7"/>
  <c r="C163" i="7"/>
  <c r="E163" i="7" l="1"/>
  <c r="A163" i="7"/>
  <c r="B164" i="7"/>
  <c r="L164" i="7"/>
  <c r="C164" i="7"/>
  <c r="D164" i="7"/>
  <c r="E164" i="7" l="1"/>
  <c r="A164" i="7"/>
  <c r="D165" i="7"/>
  <c r="C165" i="7"/>
  <c r="B165" i="7"/>
  <c r="L165" i="7"/>
  <c r="A165" i="7" l="1"/>
  <c r="E165" i="7"/>
  <c r="D166" i="7"/>
  <c r="L166" i="7"/>
  <c r="B166" i="7"/>
  <c r="C166" i="7"/>
  <c r="A166" i="7" l="1"/>
  <c r="E166" i="7"/>
  <c r="B167" i="7"/>
  <c r="C167" i="7"/>
  <c r="D167" i="7"/>
  <c r="L167" i="7"/>
  <c r="A167" i="7" l="1"/>
  <c r="E167" i="7"/>
  <c r="B168" i="7"/>
  <c r="D168" i="7"/>
  <c r="L168" i="7"/>
  <c r="C168" i="7"/>
  <c r="A168" i="7" l="1"/>
  <c r="E168" i="7"/>
  <c r="B169" i="7"/>
  <c r="C169" i="7"/>
  <c r="D169" i="7"/>
  <c r="L169" i="7"/>
  <c r="A169" i="7" l="1"/>
  <c r="E169" i="7"/>
  <c r="L170" i="7"/>
  <c r="C170" i="7"/>
  <c r="D170" i="7"/>
  <c r="B170" i="7"/>
  <c r="E170" i="7" l="1"/>
  <c r="A170" i="7"/>
  <c r="L171" i="7"/>
  <c r="B171" i="7"/>
  <c r="D171" i="7"/>
  <c r="C171" i="7"/>
  <c r="E171" i="7" l="1"/>
  <c r="A171" i="7"/>
  <c r="B172" i="7"/>
  <c r="C172" i="7"/>
  <c r="L172" i="7"/>
  <c r="D172" i="7"/>
  <c r="E172" i="7" l="1"/>
  <c r="A172" i="7"/>
  <c r="D173" i="7"/>
  <c r="L173" i="7"/>
  <c r="B173" i="7"/>
  <c r="C173" i="7"/>
  <c r="A173" i="7" l="1"/>
  <c r="E173" i="7"/>
  <c r="C174" i="7"/>
  <c r="B174" i="7"/>
  <c r="L174" i="7"/>
  <c r="D174" i="7"/>
  <c r="E174" i="7" l="1"/>
  <c r="A174" i="7"/>
  <c r="D175" i="7"/>
  <c r="B175" i="7"/>
  <c r="L175" i="7"/>
  <c r="C175" i="7"/>
  <c r="A175" i="7" l="1"/>
  <c r="E175" i="7"/>
  <c r="B176" i="7"/>
  <c r="L176" i="7"/>
  <c r="C176" i="7"/>
  <c r="D176" i="7"/>
  <c r="E176" i="7" l="1"/>
  <c r="A176" i="7"/>
  <c r="C177" i="7"/>
  <c r="D177" i="7"/>
  <c r="B177" i="7"/>
  <c r="L177" i="7"/>
  <c r="A177" i="7" l="1"/>
  <c r="E177" i="7"/>
  <c r="L178" i="7"/>
  <c r="D178" i="7"/>
  <c r="C178" i="7"/>
  <c r="B178" i="7"/>
  <c r="E178" i="7" l="1"/>
  <c r="A178" i="7"/>
  <c r="L179" i="7"/>
  <c r="B179" i="7"/>
  <c r="D179" i="7"/>
  <c r="C179" i="7"/>
  <c r="E179" i="7" l="1"/>
  <c r="A179" i="7"/>
  <c r="L180" i="7"/>
  <c r="B180" i="7"/>
  <c r="C180" i="7"/>
  <c r="D180" i="7"/>
  <c r="E180" i="7" l="1"/>
  <c r="A180" i="7"/>
  <c r="B181" i="7"/>
  <c r="C181" i="7"/>
  <c r="L181" i="7"/>
  <c r="D181" i="7"/>
  <c r="E181" i="7" l="1"/>
  <c r="A181" i="7"/>
  <c r="D182" i="7"/>
  <c r="L182" i="7"/>
  <c r="B182" i="7"/>
  <c r="C182" i="7"/>
  <c r="A182" i="7" l="1"/>
  <c r="E182" i="7"/>
  <c r="L183" i="7"/>
  <c r="C183" i="7"/>
  <c r="D183" i="7"/>
  <c r="B183" i="7"/>
  <c r="E183" i="7" l="1"/>
  <c r="A183" i="7"/>
  <c r="B184" i="7"/>
  <c r="L184" i="7"/>
  <c r="D184" i="7"/>
  <c r="C184" i="7"/>
  <c r="E184" i="7" l="1"/>
  <c r="A184" i="7"/>
  <c r="B185" i="7"/>
  <c r="L185" i="7"/>
  <c r="C185" i="7"/>
  <c r="D185" i="7"/>
  <c r="E185" i="7" l="1"/>
  <c r="A185" i="7"/>
  <c r="L186" i="7"/>
  <c r="C186" i="7"/>
  <c r="D186" i="7"/>
  <c r="B186" i="7"/>
  <c r="E186" i="7" l="1"/>
  <c r="A186" i="7"/>
  <c r="B187" i="7"/>
  <c r="D187" i="7"/>
  <c r="C187" i="7"/>
  <c r="L187" i="7"/>
  <c r="A187" i="7" l="1"/>
  <c r="E187" i="7"/>
  <c r="L188" i="7"/>
  <c r="D188" i="7"/>
  <c r="C188" i="7"/>
  <c r="B188" i="7"/>
  <c r="E188" i="7" l="1"/>
  <c r="A188" i="7"/>
  <c r="L189" i="7"/>
  <c r="B189" i="7"/>
  <c r="D189" i="7"/>
  <c r="C189" i="7"/>
  <c r="E189" i="7" l="1"/>
  <c r="A189" i="7"/>
  <c r="B190" i="7"/>
  <c r="C190" i="7"/>
  <c r="D190" i="7"/>
  <c r="L190" i="7"/>
  <c r="A190" i="7" l="1"/>
  <c r="E190" i="7"/>
  <c r="C191" i="7"/>
  <c r="D191" i="7"/>
  <c r="B191" i="7"/>
  <c r="L191" i="7"/>
  <c r="A191" i="7" l="1"/>
  <c r="E191" i="7"/>
  <c r="L192" i="7"/>
  <c r="C192" i="7"/>
  <c r="D192" i="7"/>
  <c r="B192" i="7"/>
  <c r="E192" i="7" l="1"/>
  <c r="A192" i="7"/>
  <c r="D193" i="7"/>
  <c r="B193" i="7"/>
  <c r="C193" i="7"/>
  <c r="L193" i="7"/>
  <c r="A193" i="7" l="1"/>
  <c r="E193" i="7"/>
  <c r="D194" i="7"/>
  <c r="B194" i="7"/>
  <c r="L194" i="7"/>
  <c r="C194" i="7"/>
  <c r="A194" i="7" l="1"/>
  <c r="E194" i="7"/>
  <c r="C195" i="7"/>
  <c r="B195" i="7"/>
  <c r="L195" i="7"/>
  <c r="D195" i="7"/>
  <c r="E195" i="7" l="1"/>
  <c r="A195" i="7"/>
  <c r="C196" i="7"/>
  <c r="B196" i="7"/>
  <c r="D196" i="7"/>
  <c r="L196" i="7"/>
  <c r="A196" i="7" l="1"/>
  <c r="E196" i="7"/>
  <c r="C197" i="7"/>
  <c r="L197" i="7"/>
  <c r="D197" i="7"/>
  <c r="B197" i="7"/>
  <c r="E197" i="7" l="1"/>
  <c r="A197" i="7"/>
  <c r="L198" i="7"/>
  <c r="C198" i="7"/>
  <c r="B198" i="7"/>
  <c r="D198" i="7"/>
  <c r="E198" i="7" l="1"/>
  <c r="A198" i="7"/>
  <c r="C199" i="7"/>
  <c r="D199" i="7"/>
  <c r="L199" i="7"/>
  <c r="B199" i="7"/>
  <c r="A199" i="7" l="1"/>
  <c r="E199" i="7"/>
  <c r="D200" i="7"/>
  <c r="B200" i="7"/>
  <c r="C200" i="7"/>
  <c r="L200" i="7"/>
  <c r="A200" i="7" l="1"/>
  <c r="E200" i="7"/>
  <c r="C201" i="7"/>
  <c r="D201" i="7"/>
  <c r="L201" i="7"/>
  <c r="B201" i="7"/>
  <c r="A201" i="7" l="1"/>
  <c r="E201" i="7"/>
  <c r="C202" i="7"/>
  <c r="D202" i="7"/>
  <c r="B202" i="7"/>
  <c r="L202" i="7"/>
  <c r="A202" i="7" l="1"/>
  <c r="E202" i="7"/>
  <c r="C203" i="7"/>
  <c r="D203" i="7"/>
  <c r="L203" i="7"/>
  <c r="B203" i="7"/>
  <c r="A203" i="7" l="1"/>
  <c r="E203" i="7"/>
  <c r="C204" i="7"/>
  <c r="B204" i="7"/>
  <c r="D204" i="7"/>
  <c r="L204" i="7"/>
  <c r="A204" i="7" l="1"/>
  <c r="E204" i="7"/>
  <c r="C205" i="7"/>
  <c r="D205" i="7"/>
  <c r="L205" i="7"/>
  <c r="B205" i="7"/>
  <c r="A205" i="7" l="1"/>
  <c r="E205" i="7"/>
  <c r="L206" i="7"/>
  <c r="D206" i="7"/>
  <c r="B206" i="7"/>
  <c r="C206" i="7"/>
  <c r="E206" i="7" l="1"/>
  <c r="A206" i="7"/>
  <c r="C207" i="7"/>
  <c r="D207" i="7"/>
  <c r="L207" i="7"/>
  <c r="B207" i="7"/>
  <c r="A207" i="7" l="1"/>
  <c r="E207" i="7"/>
  <c r="L208" i="7"/>
  <c r="B208" i="7"/>
  <c r="C208" i="7"/>
  <c r="D208" i="7"/>
  <c r="E208" i="7" l="1"/>
  <c r="A208" i="7"/>
  <c r="C209" i="7"/>
  <c r="L209" i="7"/>
  <c r="D209" i="7"/>
  <c r="B209" i="7"/>
  <c r="E209" i="7" l="1"/>
  <c r="A209" i="7"/>
  <c r="L210" i="7"/>
  <c r="D210" i="7"/>
  <c r="B210" i="7"/>
  <c r="C210" i="7"/>
  <c r="E210" i="7" l="1"/>
  <c r="A210" i="7"/>
  <c r="B211" i="7"/>
  <c r="C211" i="7"/>
  <c r="D211" i="7"/>
  <c r="L211" i="7"/>
  <c r="A211" i="7" l="1"/>
  <c r="E211" i="7"/>
  <c r="C212" i="7"/>
  <c r="B212" i="7"/>
  <c r="D212" i="7"/>
  <c r="L212" i="7"/>
  <c r="A212" i="7" l="1"/>
  <c r="E212" i="7"/>
  <c r="C213" i="7"/>
  <c r="B213" i="7"/>
  <c r="D213" i="7"/>
  <c r="L213" i="7"/>
  <c r="A213" i="7" l="1"/>
  <c r="E213" i="7"/>
  <c r="C214" i="7"/>
  <c r="D214" i="7"/>
  <c r="L214" i="7"/>
  <c r="B214" i="7"/>
  <c r="A214" i="7" l="1"/>
  <c r="E214" i="7"/>
  <c r="L215" i="7"/>
  <c r="D215" i="7"/>
  <c r="C215" i="7"/>
  <c r="B215" i="7"/>
  <c r="E215" i="7" l="1"/>
  <c r="A215" i="7"/>
  <c r="C216" i="7"/>
  <c r="D216" i="7"/>
  <c r="L216" i="7"/>
  <c r="B216" i="7"/>
  <c r="A216" i="7" l="1"/>
  <c r="E216" i="7"/>
  <c r="D217" i="7"/>
  <c r="C217" i="7"/>
  <c r="L217" i="7"/>
  <c r="B217" i="7"/>
  <c r="A217" i="7" l="1"/>
  <c r="E217" i="7"/>
  <c r="L218" i="7"/>
  <c r="C218" i="7"/>
  <c r="B218" i="7"/>
  <c r="D218" i="7"/>
  <c r="E218" i="7" l="1"/>
  <c r="A218" i="7"/>
  <c r="L219" i="7"/>
  <c r="D219" i="7"/>
  <c r="B219" i="7"/>
  <c r="C219" i="7"/>
  <c r="E219" i="7" l="1"/>
  <c r="A219" i="7"/>
  <c r="D220" i="7"/>
  <c r="L220" i="7"/>
  <c r="C220" i="7"/>
  <c r="B220" i="7"/>
  <c r="A220" i="7" l="1"/>
  <c r="E220" i="7"/>
  <c r="D221" i="7"/>
  <c r="C221" i="7"/>
  <c r="L221" i="7"/>
  <c r="B221" i="7"/>
  <c r="A221" i="7" l="1"/>
  <c r="E221" i="7"/>
  <c r="L222" i="7"/>
  <c r="B222" i="7"/>
  <c r="C222" i="7"/>
  <c r="D222" i="7"/>
  <c r="E222" i="7" l="1"/>
  <c r="A222" i="7"/>
  <c r="C223" i="7"/>
  <c r="D223" i="7"/>
  <c r="B223" i="7"/>
  <c r="L223" i="7"/>
  <c r="A223" i="7" l="1"/>
  <c r="E223" i="7"/>
  <c r="D224" i="7"/>
  <c r="B224" i="7"/>
  <c r="C224" i="7"/>
  <c r="L224" i="7"/>
  <c r="A224" i="7" l="1"/>
  <c r="E224" i="7"/>
  <c r="C225" i="7"/>
  <c r="B225" i="7"/>
  <c r="L225" i="7"/>
  <c r="D225" i="7"/>
  <c r="E225" i="7" l="1"/>
  <c r="A225" i="7"/>
  <c r="L226" i="7"/>
  <c r="C226" i="7"/>
  <c r="D226" i="7"/>
  <c r="B226" i="7"/>
  <c r="E226" i="7" l="1"/>
  <c r="A226" i="7"/>
  <c r="C227" i="7"/>
  <c r="D227" i="7"/>
  <c r="B227" i="7"/>
  <c r="L227" i="7"/>
  <c r="A227" i="7" l="1"/>
  <c r="E227" i="7"/>
  <c r="L228" i="7"/>
  <c r="B228" i="7"/>
  <c r="C228" i="7"/>
  <c r="D228" i="7"/>
  <c r="E228" i="7" l="1"/>
  <c r="A228" i="7"/>
  <c r="L229" i="7"/>
  <c r="D229" i="7"/>
  <c r="B229" i="7"/>
  <c r="C229" i="7"/>
  <c r="E229" i="7" l="1"/>
  <c r="A229" i="7"/>
  <c r="B230" i="7"/>
  <c r="L230" i="7"/>
  <c r="D230" i="7"/>
  <c r="C230" i="7"/>
  <c r="E230" i="7" l="1"/>
  <c r="A230" i="7"/>
  <c r="L231" i="7"/>
  <c r="B231" i="7"/>
  <c r="C231" i="7"/>
  <c r="D231" i="7"/>
  <c r="E231" i="7" l="1"/>
  <c r="A231" i="7"/>
  <c r="C232" i="7"/>
  <c r="D232" i="7"/>
  <c r="L232" i="7"/>
  <c r="B232" i="7"/>
  <c r="A232" i="7" l="1"/>
  <c r="E232" i="7"/>
  <c r="D233" i="7"/>
  <c r="C233" i="7"/>
  <c r="L233" i="7"/>
  <c r="B233" i="7"/>
  <c r="A233" i="7" l="1"/>
  <c r="E233" i="7"/>
  <c r="C234" i="7"/>
  <c r="B234" i="7"/>
  <c r="D234" i="7"/>
  <c r="L234" i="7"/>
  <c r="A234" i="7" l="1"/>
  <c r="E234" i="7"/>
  <c r="B235" i="7"/>
  <c r="L235" i="7"/>
  <c r="C235" i="7"/>
  <c r="D235" i="7"/>
  <c r="E235" i="7" l="1"/>
  <c r="A235" i="7"/>
  <c r="D236" i="7"/>
  <c r="L236" i="7"/>
  <c r="C236" i="7"/>
  <c r="B236" i="7"/>
  <c r="A236" i="7" l="1"/>
  <c r="E236" i="7"/>
  <c r="C237" i="7"/>
  <c r="L237" i="7"/>
  <c r="B237" i="7"/>
  <c r="D237" i="7"/>
  <c r="E237" i="7" l="1"/>
  <c r="A237" i="7"/>
  <c r="D238" i="7"/>
  <c r="B238" i="7"/>
  <c r="C238" i="7"/>
  <c r="L238" i="7"/>
  <c r="A238" i="7" l="1"/>
  <c r="E238" i="7"/>
  <c r="D239" i="7"/>
  <c r="C239" i="7"/>
  <c r="L239" i="7"/>
  <c r="B239" i="7"/>
  <c r="A239" i="7" l="1"/>
  <c r="E239" i="7"/>
  <c r="L240" i="7"/>
  <c r="D240" i="7"/>
  <c r="C240" i="7"/>
  <c r="B240" i="7"/>
  <c r="E240" i="7" l="1"/>
  <c r="A240" i="7"/>
  <c r="B241" i="7"/>
  <c r="C241" i="7"/>
  <c r="D241" i="7"/>
  <c r="L241" i="7"/>
  <c r="A241" i="7" l="1"/>
  <c r="E241" i="7"/>
  <c r="D242" i="7"/>
  <c r="L242" i="7"/>
  <c r="B242" i="7"/>
  <c r="C242" i="7"/>
  <c r="A242" i="7" l="1"/>
  <c r="E242" i="7"/>
  <c r="B243" i="7"/>
  <c r="C243" i="7"/>
  <c r="D243" i="7"/>
  <c r="L243" i="7"/>
  <c r="A243" i="7" l="1"/>
  <c r="E243" i="7"/>
  <c r="C244" i="7"/>
  <c r="B244" i="7"/>
  <c r="D244" i="7"/>
  <c r="L244" i="7"/>
  <c r="A244" i="7" l="1"/>
  <c r="E244" i="7"/>
  <c r="C245" i="7"/>
  <c r="D245" i="7"/>
  <c r="B245" i="7"/>
  <c r="L245" i="7"/>
  <c r="A245" i="7" l="1"/>
  <c r="E245" i="7"/>
  <c r="B246" i="7"/>
  <c r="C246" i="7"/>
  <c r="L246" i="7"/>
  <c r="D246" i="7"/>
  <c r="E246" i="7" l="1"/>
  <c r="A246" i="7"/>
  <c r="B247" i="7"/>
  <c r="C247" i="7"/>
  <c r="L247" i="7"/>
  <c r="D247" i="7"/>
  <c r="E247" i="7" l="1"/>
  <c r="A247" i="7"/>
  <c r="C248" i="7"/>
  <c r="L248" i="7"/>
  <c r="D248" i="7"/>
  <c r="B248" i="7"/>
  <c r="E248" i="7" l="1"/>
  <c r="A248" i="7"/>
  <c r="B249" i="7"/>
  <c r="C249" i="7"/>
  <c r="L249" i="7"/>
  <c r="D249" i="7"/>
  <c r="E249" i="7" l="1"/>
  <c r="A249" i="7"/>
  <c r="D250" i="7"/>
  <c r="C250" i="7"/>
  <c r="B250" i="7"/>
  <c r="L250" i="7"/>
  <c r="A250" i="7" l="1"/>
  <c r="E250" i="7"/>
  <c r="L251" i="7"/>
  <c r="C251" i="7"/>
  <c r="D251" i="7"/>
  <c r="B251" i="7"/>
  <c r="E251" i="7" l="1"/>
  <c r="A251" i="7"/>
  <c r="L252" i="7"/>
  <c r="D252" i="7"/>
  <c r="C252" i="7"/>
  <c r="B252" i="7"/>
  <c r="E252" i="7" l="1"/>
  <c r="A252" i="7"/>
  <c r="C253" i="7"/>
  <c r="D253" i="7"/>
  <c r="L253" i="7"/>
  <c r="B253" i="7"/>
  <c r="A253" i="7" l="1"/>
  <c r="E253" i="7"/>
  <c r="L254" i="7"/>
  <c r="B254" i="7"/>
  <c r="C254" i="7"/>
  <c r="D254" i="7"/>
  <c r="E254" i="7" l="1"/>
  <c r="A254" i="7"/>
  <c r="C255" i="7"/>
  <c r="L255" i="7"/>
  <c r="B255" i="7"/>
  <c r="D255" i="7"/>
  <c r="E255" i="7" l="1"/>
  <c r="A255" i="7"/>
  <c r="L256" i="7"/>
  <c r="B256" i="7"/>
  <c r="C256" i="7"/>
  <c r="D256" i="7"/>
  <c r="E256" i="7" l="1"/>
  <c r="A256" i="7"/>
  <c r="L257" i="7"/>
  <c r="C257" i="7"/>
  <c r="B257" i="7"/>
  <c r="D257" i="7"/>
  <c r="E257" i="7" l="1"/>
  <c r="A257" i="7"/>
  <c r="L258" i="7"/>
  <c r="B258" i="7"/>
  <c r="D258" i="7"/>
  <c r="C258" i="7"/>
  <c r="E258" i="7" l="1"/>
  <c r="A258" i="7"/>
  <c r="B259" i="7"/>
  <c r="L259" i="7"/>
  <c r="D259" i="7"/>
  <c r="C259" i="7"/>
  <c r="E259" i="7" l="1"/>
  <c r="A259" i="7"/>
  <c r="L260" i="7"/>
  <c r="B260" i="7"/>
  <c r="D260" i="7"/>
  <c r="C260" i="7"/>
  <c r="E260" i="7" l="1"/>
  <c r="A260" i="7"/>
  <c r="C261" i="7"/>
  <c r="L261" i="7"/>
  <c r="D261" i="7"/>
  <c r="B261" i="7"/>
  <c r="E261" i="7" l="1"/>
  <c r="A261" i="7"/>
  <c r="C262" i="7"/>
  <c r="B262" i="7"/>
  <c r="D262" i="7"/>
  <c r="L262" i="7"/>
  <c r="A262" i="7" l="1"/>
  <c r="E262" i="7"/>
  <c r="C263" i="7"/>
  <c r="D263" i="7"/>
  <c r="L263" i="7"/>
  <c r="B263" i="7"/>
  <c r="A263" i="7" l="1"/>
  <c r="E263" i="7"/>
  <c r="L264" i="7"/>
  <c r="D264" i="7"/>
  <c r="C264" i="7"/>
  <c r="B264" i="7"/>
  <c r="E264" i="7" l="1"/>
  <c r="A264" i="7"/>
  <c r="C265" i="7"/>
  <c r="D265" i="7"/>
  <c r="L265" i="7"/>
  <c r="B265" i="7"/>
  <c r="A265" i="7" l="1"/>
  <c r="E265" i="7"/>
  <c r="L266" i="7"/>
  <c r="B266" i="7"/>
  <c r="C266" i="7"/>
  <c r="D266" i="7"/>
  <c r="E266" i="7" l="1"/>
  <c r="A266" i="7"/>
  <c r="B267" i="7"/>
  <c r="D267" i="7"/>
  <c r="L267" i="7"/>
  <c r="C267" i="7"/>
  <c r="A267" i="7" l="1"/>
  <c r="E267" i="7"/>
  <c r="L268" i="7"/>
  <c r="D268" i="7"/>
  <c r="B268" i="7"/>
  <c r="C268" i="7"/>
  <c r="E268" i="7" l="1"/>
  <c r="A268" i="7"/>
  <c r="C269" i="7"/>
  <c r="L269" i="7"/>
  <c r="B269" i="7"/>
  <c r="D269" i="7"/>
  <c r="E269" i="7" l="1"/>
  <c r="A269" i="7"/>
  <c r="C270" i="7"/>
  <c r="L270" i="7"/>
  <c r="D270" i="7"/>
  <c r="B270" i="7"/>
  <c r="E270" i="7" l="1"/>
  <c r="A270" i="7"/>
  <c r="D271" i="7"/>
  <c r="B271" i="7"/>
  <c r="L271" i="7"/>
  <c r="C271" i="7"/>
  <c r="A271" i="7" l="1"/>
  <c r="E271" i="7"/>
  <c r="C272" i="7"/>
  <c r="B272" i="7"/>
  <c r="D272" i="7"/>
  <c r="L272" i="7"/>
  <c r="A272" i="7" l="1"/>
  <c r="E272" i="7"/>
  <c r="C273" i="7"/>
  <c r="B273" i="7"/>
  <c r="L273" i="7"/>
  <c r="D273" i="7"/>
  <c r="E273" i="7" l="1"/>
  <c r="A273" i="7"/>
  <c r="L274" i="7"/>
  <c r="C274" i="7"/>
  <c r="D274" i="7"/>
  <c r="B274" i="7"/>
  <c r="E274" i="7" l="1"/>
  <c r="A274" i="7"/>
  <c r="B275" i="7"/>
  <c r="L275" i="7"/>
  <c r="C275" i="7"/>
  <c r="D275" i="7"/>
  <c r="E275" i="7" l="1"/>
  <c r="A275" i="7"/>
  <c r="D276" i="7"/>
  <c r="B276" i="7"/>
  <c r="L276" i="7"/>
  <c r="C276" i="7"/>
  <c r="A276" i="7" l="1"/>
  <c r="E276" i="7"/>
  <c r="D277" i="7"/>
  <c r="B277" i="7"/>
  <c r="L277" i="7"/>
  <c r="C277" i="7"/>
  <c r="A277" i="7" l="1"/>
  <c r="E277" i="7"/>
  <c r="D278" i="7"/>
  <c r="C278" i="7"/>
  <c r="B278" i="7"/>
  <c r="L278" i="7"/>
  <c r="A278" i="7" l="1"/>
  <c r="E278" i="7"/>
  <c r="B279" i="7"/>
  <c r="C279" i="7"/>
  <c r="D279" i="7"/>
  <c r="L279" i="7"/>
  <c r="A279" i="7" l="1"/>
  <c r="E279" i="7"/>
  <c r="D280" i="7"/>
  <c r="C280" i="7"/>
  <c r="B280" i="7"/>
  <c r="L280" i="7"/>
  <c r="A280" i="7" l="1"/>
  <c r="E280" i="7"/>
  <c r="D281" i="7"/>
  <c r="C281" i="7"/>
  <c r="L281" i="7"/>
  <c r="B281" i="7"/>
  <c r="A281" i="7" l="1"/>
  <c r="E281" i="7"/>
  <c r="B282" i="7"/>
  <c r="C282" i="7"/>
  <c r="L282" i="7"/>
  <c r="D282" i="7"/>
  <c r="E282" i="7" l="1"/>
  <c r="A282" i="7"/>
  <c r="D283" i="7"/>
  <c r="L283" i="7"/>
  <c r="C283" i="7"/>
  <c r="B283" i="7"/>
  <c r="A283" i="7" l="1"/>
  <c r="E283" i="7"/>
  <c r="D284" i="7"/>
  <c r="B284" i="7"/>
  <c r="C284" i="7"/>
  <c r="L284" i="7"/>
  <c r="A284" i="7" l="1"/>
  <c r="E284" i="7"/>
  <c r="B285" i="7"/>
  <c r="L285" i="7"/>
  <c r="D285" i="7"/>
  <c r="C285" i="7"/>
  <c r="E285" i="7" l="1"/>
  <c r="A285" i="7"/>
  <c r="B286" i="7"/>
  <c r="L286" i="7"/>
  <c r="D286" i="7"/>
  <c r="C286" i="7"/>
  <c r="E286" i="7" l="1"/>
  <c r="A286" i="7"/>
  <c r="C287" i="7"/>
  <c r="D287" i="7"/>
  <c r="L287" i="7"/>
  <c r="B287" i="7"/>
  <c r="A287" i="7" l="1"/>
  <c r="E287" i="7"/>
  <c r="C288" i="7"/>
  <c r="B288" i="7"/>
  <c r="D288" i="7"/>
  <c r="L288" i="7"/>
  <c r="A288" i="7" l="1"/>
  <c r="E288" i="7"/>
  <c r="L289" i="7"/>
  <c r="C289" i="7"/>
  <c r="B289" i="7"/>
  <c r="D289" i="7"/>
  <c r="E289" i="7" l="1"/>
  <c r="A289" i="7"/>
  <c r="C290" i="7"/>
  <c r="B290" i="7"/>
  <c r="L290" i="7"/>
  <c r="D290" i="7"/>
  <c r="E290" i="7" l="1"/>
  <c r="A290" i="7"/>
  <c r="C291" i="7"/>
  <c r="B291" i="7"/>
  <c r="D291" i="7"/>
  <c r="L291" i="7"/>
  <c r="A291" i="7" l="1"/>
  <c r="E291" i="7"/>
  <c r="C292" i="7"/>
  <c r="D292" i="7"/>
  <c r="B292" i="7"/>
  <c r="L292" i="7"/>
  <c r="A292" i="7" l="1"/>
  <c r="E292" i="7"/>
  <c r="C293" i="7"/>
  <c r="B293" i="7"/>
  <c r="L293" i="7"/>
  <c r="D293" i="7"/>
  <c r="E293" i="7" l="1"/>
  <c r="A293" i="7"/>
  <c r="L294" i="7"/>
  <c r="C294" i="7"/>
  <c r="B294" i="7"/>
  <c r="D294" i="7"/>
  <c r="E294" i="7" l="1"/>
  <c r="A294" i="7"/>
  <c r="B295" i="7"/>
  <c r="C295" i="7"/>
  <c r="L295" i="7"/>
  <c r="D295" i="7"/>
  <c r="E295" i="7" l="1"/>
  <c r="A295" i="7"/>
  <c r="B296" i="7"/>
  <c r="L296" i="7"/>
  <c r="D296" i="7"/>
  <c r="C296" i="7"/>
  <c r="E296" i="7" l="1"/>
  <c r="A296" i="7"/>
  <c r="L297" i="7"/>
  <c r="B297" i="7"/>
  <c r="C297" i="7"/>
  <c r="D297" i="7"/>
  <c r="E297" i="7" l="1"/>
  <c r="A297" i="7"/>
  <c r="C298" i="7"/>
  <c r="B298" i="7"/>
  <c r="D298" i="7"/>
  <c r="L298" i="7"/>
  <c r="A298" i="7" l="1"/>
  <c r="E298" i="7"/>
  <c r="B299" i="7"/>
  <c r="C299" i="7"/>
  <c r="L299" i="7"/>
  <c r="D299" i="7"/>
  <c r="E299" i="7" l="1"/>
  <c r="A299" i="7"/>
  <c r="B300" i="7"/>
  <c r="L300" i="7"/>
  <c r="C300" i="7"/>
  <c r="D300" i="7"/>
  <c r="E300" i="7" l="1"/>
  <c r="A300" i="7"/>
  <c r="C301" i="7"/>
  <c r="D301" i="7"/>
  <c r="B301" i="7"/>
  <c r="L301" i="7"/>
  <c r="A301" i="7" l="1"/>
  <c r="E301" i="7"/>
  <c r="D302" i="7"/>
  <c r="C302" i="7"/>
  <c r="L302" i="7"/>
  <c r="B302" i="7"/>
  <c r="A302" i="7" l="1"/>
  <c r="E302" i="7"/>
  <c r="D303" i="7"/>
  <c r="B303" i="7"/>
  <c r="L303" i="7"/>
  <c r="C303" i="7"/>
  <c r="A303" i="7" l="1"/>
  <c r="E303" i="7"/>
  <c r="B304" i="7"/>
  <c r="C304" i="7"/>
  <c r="D304" i="7"/>
  <c r="L304" i="7"/>
  <c r="A304" i="7" l="1"/>
  <c r="E304" i="7"/>
  <c r="D305" i="7"/>
  <c r="L305" i="7"/>
  <c r="B305" i="7"/>
  <c r="C305" i="7"/>
  <c r="A305" i="7" l="1"/>
  <c r="E305" i="7"/>
  <c r="C306" i="7"/>
  <c r="L306" i="7"/>
  <c r="D306" i="7"/>
  <c r="B306" i="7"/>
  <c r="E306" i="7" l="1"/>
  <c r="A306" i="7"/>
  <c r="D307" i="7"/>
  <c r="B307" i="7"/>
  <c r="L307" i="7"/>
  <c r="C307" i="7"/>
  <c r="A307" i="7" l="1"/>
  <c r="E307" i="7"/>
  <c r="L308" i="7"/>
  <c r="B308" i="7"/>
  <c r="C308" i="7"/>
  <c r="D308" i="7"/>
  <c r="E308" i="7" l="1"/>
  <c r="A308" i="7"/>
  <c r="C309" i="7"/>
  <c r="D309" i="7"/>
  <c r="B309" i="7"/>
  <c r="L309" i="7"/>
  <c r="A309" i="7" l="1"/>
  <c r="E309" i="7"/>
  <c r="L310" i="7"/>
  <c r="C310" i="7"/>
  <c r="B310" i="7"/>
  <c r="D310" i="7"/>
  <c r="E310" i="7" l="1"/>
  <c r="A310" i="7"/>
  <c r="L311" i="7"/>
  <c r="C311" i="7"/>
  <c r="D311" i="7"/>
  <c r="B311" i="7"/>
  <c r="E311" i="7" l="1"/>
  <c r="A311" i="7"/>
  <c r="L312" i="7"/>
  <c r="D312" i="7"/>
  <c r="C312" i="7"/>
  <c r="B312" i="7"/>
  <c r="E312" i="7" l="1"/>
  <c r="A312" i="7"/>
  <c r="L313" i="7"/>
  <c r="C313" i="7"/>
  <c r="B313" i="7"/>
  <c r="D313" i="7"/>
  <c r="E313" i="7" l="1"/>
  <c r="A313" i="7"/>
  <c r="C314" i="7"/>
  <c r="L314" i="7"/>
  <c r="B314" i="7"/>
  <c r="D314" i="7"/>
  <c r="E314" i="7" l="1"/>
  <c r="A314" i="7"/>
  <c r="C315" i="7"/>
  <c r="B315" i="7"/>
  <c r="L315" i="7"/>
  <c r="D315" i="7"/>
  <c r="E315" i="7" l="1"/>
  <c r="A315" i="7"/>
  <c r="D316" i="7"/>
  <c r="B316" i="7"/>
  <c r="L316" i="7"/>
  <c r="C316" i="7"/>
  <c r="A316" i="7" l="1"/>
  <c r="E316" i="7"/>
  <c r="C317" i="7"/>
  <c r="B317" i="7"/>
  <c r="D317" i="7"/>
  <c r="L317" i="7"/>
  <c r="A317" i="7" l="1"/>
  <c r="E317" i="7"/>
  <c r="L318" i="7"/>
  <c r="C318" i="7"/>
  <c r="B318" i="7"/>
  <c r="D318" i="7"/>
  <c r="E318" i="7" l="1"/>
  <c r="A318" i="7"/>
  <c r="C319" i="7"/>
  <c r="D319" i="7"/>
  <c r="L319" i="7"/>
  <c r="B319" i="7"/>
  <c r="A319" i="7" l="1"/>
  <c r="E319" i="7"/>
  <c r="L320" i="7"/>
  <c r="C320" i="7"/>
  <c r="B320" i="7"/>
  <c r="D320" i="7"/>
  <c r="E320" i="7" l="1"/>
  <c r="A320" i="7"/>
  <c r="C321" i="7"/>
  <c r="B321" i="7"/>
  <c r="L321" i="7"/>
  <c r="D321" i="7"/>
  <c r="E321" i="7" l="1"/>
  <c r="A321" i="7"/>
  <c r="L322" i="7"/>
  <c r="D322" i="7"/>
  <c r="B322" i="7"/>
  <c r="C322" i="7"/>
  <c r="E322" i="7" l="1"/>
  <c r="A322" i="7"/>
  <c r="L323" i="7"/>
  <c r="D323" i="7"/>
  <c r="B323" i="7"/>
  <c r="C323" i="7"/>
  <c r="E323" i="7" l="1"/>
  <c r="A323" i="7"/>
  <c r="B324" i="7"/>
  <c r="C324" i="7"/>
  <c r="D324" i="7"/>
  <c r="L324" i="7"/>
  <c r="A324" i="7" l="1"/>
  <c r="E324" i="7"/>
  <c r="C325" i="7"/>
  <c r="B325" i="7"/>
  <c r="D325" i="7"/>
  <c r="L325" i="7"/>
  <c r="A325" i="7" l="1"/>
  <c r="E325" i="7"/>
  <c r="D326" i="7"/>
  <c r="C326" i="7"/>
  <c r="L326" i="7"/>
  <c r="B326" i="7"/>
  <c r="A326" i="7" l="1"/>
  <c r="E326" i="7"/>
  <c r="D327" i="7"/>
  <c r="C327" i="7"/>
  <c r="L327" i="7"/>
  <c r="B327" i="7"/>
  <c r="A327" i="7" l="1"/>
  <c r="E327" i="7"/>
  <c r="B328" i="7"/>
  <c r="C328" i="7"/>
  <c r="L328" i="7"/>
  <c r="D328" i="7"/>
  <c r="E328" i="7" l="1"/>
  <c r="A328" i="7"/>
  <c r="D329" i="7"/>
  <c r="L329" i="7"/>
  <c r="C329" i="7"/>
  <c r="B329" i="7"/>
  <c r="A329" i="7" l="1"/>
  <c r="E329" i="7"/>
  <c r="B330" i="7"/>
  <c r="C330" i="7"/>
  <c r="L330" i="7"/>
  <c r="D330" i="7"/>
  <c r="E330" i="7" l="1"/>
  <c r="A330" i="7"/>
  <c r="D331" i="7"/>
  <c r="L331" i="7"/>
  <c r="C331" i="7"/>
  <c r="B331" i="7"/>
  <c r="A331" i="7" l="1"/>
  <c r="E331" i="7"/>
  <c r="B332" i="7"/>
  <c r="L332" i="7"/>
  <c r="D332" i="7"/>
  <c r="C332" i="7"/>
  <c r="E332" i="7" l="1"/>
  <c r="A332" i="7"/>
  <c r="L333" i="7"/>
  <c r="D333" i="7"/>
  <c r="B333" i="7"/>
  <c r="C333" i="7"/>
  <c r="E333" i="7" l="1"/>
  <c r="A333" i="7"/>
  <c r="B334" i="7"/>
  <c r="L334" i="7"/>
  <c r="C334" i="7"/>
  <c r="D334" i="7"/>
  <c r="E334" i="7" l="1"/>
  <c r="A334" i="7"/>
  <c r="D335" i="7"/>
  <c r="L335" i="7"/>
  <c r="C335" i="7"/>
  <c r="B335" i="7"/>
  <c r="A335" i="7" l="1"/>
  <c r="E335" i="7"/>
  <c r="B336" i="7"/>
  <c r="D336" i="7"/>
  <c r="L336" i="7"/>
  <c r="C336" i="7"/>
  <c r="A336" i="7" l="1"/>
  <c r="E336" i="7"/>
  <c r="C337" i="7"/>
  <c r="B337" i="7"/>
  <c r="L337" i="7"/>
  <c r="D337" i="7"/>
  <c r="E337" i="7" l="1"/>
  <c r="A337" i="7"/>
  <c r="B338" i="7"/>
  <c r="L338" i="7"/>
  <c r="C338" i="7"/>
  <c r="D338" i="7"/>
  <c r="E338" i="7" l="1"/>
  <c r="A338" i="7"/>
  <c r="B339" i="7"/>
  <c r="C339" i="7"/>
  <c r="D339" i="7"/>
  <c r="L339" i="7"/>
  <c r="A339" i="7" l="1"/>
  <c r="E339" i="7"/>
  <c r="L340" i="7"/>
  <c r="C340" i="7"/>
  <c r="D340" i="7"/>
  <c r="B340" i="7"/>
  <c r="E340" i="7" l="1"/>
  <c r="A340" i="7"/>
  <c r="D341" i="7"/>
  <c r="C341" i="7"/>
  <c r="B341" i="7"/>
  <c r="L341" i="7"/>
  <c r="A341" i="7" l="1"/>
  <c r="E341" i="7"/>
  <c r="D342" i="7"/>
  <c r="C342" i="7"/>
  <c r="B342" i="7"/>
  <c r="L342" i="7"/>
  <c r="A342" i="7" l="1"/>
  <c r="E342" i="7"/>
  <c r="D343" i="7"/>
  <c r="B343" i="7"/>
  <c r="L343" i="7"/>
  <c r="C343" i="7"/>
  <c r="A343" i="7" l="1"/>
  <c r="E343" i="7"/>
  <c r="B344" i="7"/>
  <c r="C344" i="7"/>
  <c r="L344" i="7"/>
  <c r="D344" i="7"/>
  <c r="E344" i="7" l="1"/>
  <c r="A344" i="7"/>
  <c r="L345" i="7"/>
  <c r="C345" i="7"/>
  <c r="D345" i="7"/>
  <c r="B345" i="7"/>
  <c r="E345" i="7" l="1"/>
  <c r="A345" i="7"/>
  <c r="D346" i="7"/>
  <c r="C346" i="7"/>
  <c r="B346" i="7"/>
  <c r="L346" i="7"/>
  <c r="A346" i="7" l="1"/>
  <c r="E346" i="7"/>
  <c r="C347" i="7"/>
  <c r="D347" i="7"/>
  <c r="L347" i="7"/>
  <c r="B347" i="7"/>
  <c r="A347" i="7" l="1"/>
  <c r="E347" i="7"/>
  <c r="L348" i="7"/>
  <c r="C348" i="7"/>
  <c r="D348" i="7"/>
  <c r="B348" i="7"/>
  <c r="E348" i="7" l="1"/>
  <c r="A348" i="7"/>
  <c r="D349" i="7"/>
  <c r="L349" i="7"/>
  <c r="C349" i="7"/>
  <c r="B349" i="7"/>
  <c r="A349" i="7" l="1"/>
  <c r="E349" i="7"/>
  <c r="L350" i="7"/>
  <c r="B350" i="7"/>
  <c r="C350" i="7"/>
  <c r="D350" i="7"/>
  <c r="E350" i="7" l="1"/>
  <c r="A350" i="7"/>
  <c r="C351" i="7"/>
  <c r="D351" i="7"/>
  <c r="L351" i="7"/>
  <c r="B351" i="7"/>
  <c r="A351" i="7" l="1"/>
  <c r="E351" i="7"/>
  <c r="D352" i="7"/>
  <c r="C352" i="7"/>
  <c r="B352" i="7"/>
  <c r="L352" i="7"/>
  <c r="A352" i="7" l="1"/>
  <c r="E352" i="7"/>
  <c r="D353" i="7"/>
  <c r="C353" i="7"/>
  <c r="B353" i="7"/>
  <c r="L353" i="7"/>
  <c r="A353" i="7" l="1"/>
  <c r="E353" i="7"/>
  <c r="B354" i="7"/>
  <c r="C354" i="7"/>
  <c r="L354" i="7"/>
  <c r="D354" i="7"/>
  <c r="E354" i="7" l="1"/>
  <c r="A354" i="7"/>
  <c r="D355" i="7"/>
  <c r="B355" i="7"/>
  <c r="C355" i="7"/>
  <c r="L355" i="7"/>
  <c r="A355" i="7" l="1"/>
  <c r="E355" i="7"/>
  <c r="D356" i="7"/>
  <c r="L356" i="7"/>
  <c r="B356" i="7"/>
  <c r="C356" i="7"/>
  <c r="A356" i="7" l="1"/>
  <c r="E356" i="7"/>
  <c r="L357" i="7"/>
  <c r="C357" i="7"/>
  <c r="D357" i="7"/>
  <c r="B357" i="7"/>
  <c r="E357" i="7" l="1"/>
  <c r="A357" i="7"/>
  <c r="B358" i="7"/>
  <c r="D358" i="7"/>
  <c r="C358" i="7"/>
  <c r="L358" i="7"/>
  <c r="A358" i="7" l="1"/>
  <c r="E358" i="7"/>
  <c r="L359" i="7"/>
  <c r="D359" i="7"/>
  <c r="B359" i="7"/>
  <c r="C359" i="7"/>
  <c r="E359" i="7" l="1"/>
  <c r="A359" i="7"/>
  <c r="L360" i="7"/>
  <c r="C360" i="7"/>
  <c r="B360" i="7"/>
  <c r="D360" i="7"/>
  <c r="E360" i="7" l="1"/>
  <c r="A360" i="7"/>
  <c r="C361" i="7"/>
  <c r="D361" i="7"/>
  <c r="B361" i="7"/>
  <c r="L361" i="7"/>
  <c r="A361" i="7" l="1"/>
  <c r="E361" i="7"/>
  <c r="L362" i="7"/>
  <c r="C362" i="7"/>
  <c r="D362" i="7"/>
  <c r="B362" i="7"/>
  <c r="E362" i="7" l="1"/>
  <c r="A362" i="7"/>
  <c r="L363" i="7"/>
  <c r="B363" i="7"/>
  <c r="D363" i="7"/>
  <c r="C363" i="7"/>
  <c r="E363" i="7" l="1"/>
  <c r="A363" i="7"/>
  <c r="C364" i="7"/>
  <c r="B364" i="7"/>
  <c r="D364" i="7"/>
  <c r="L364" i="7"/>
  <c r="A364" i="7" l="1"/>
  <c r="E364" i="7"/>
  <c r="L365" i="7"/>
  <c r="C365" i="7"/>
  <c r="D365" i="7"/>
  <c r="B365" i="7"/>
  <c r="E365" i="7" l="1"/>
  <c r="A365" i="7"/>
  <c r="C366" i="7"/>
  <c r="D366" i="7"/>
  <c r="B366" i="7"/>
  <c r="L366" i="7"/>
  <c r="A366" i="7" l="1"/>
  <c r="E366" i="7"/>
  <c r="C367" i="7"/>
  <c r="B367" i="7"/>
  <c r="D367" i="7"/>
  <c r="L367" i="7"/>
  <c r="A367" i="7" l="1"/>
  <c r="E367" i="7"/>
  <c r="C368" i="7"/>
  <c r="D368" i="7"/>
  <c r="L368" i="7"/>
  <c r="B368" i="7"/>
  <c r="A368" i="7" l="1"/>
  <c r="E368" i="7"/>
  <c r="D369" i="7"/>
  <c r="C369" i="7"/>
  <c r="L369" i="7"/>
  <c r="B369" i="7"/>
  <c r="A369" i="7" l="1"/>
  <c r="E369" i="7"/>
  <c r="D370" i="7"/>
  <c r="C370" i="7"/>
  <c r="B370" i="7"/>
  <c r="L370" i="7"/>
  <c r="A370" i="7" l="1"/>
  <c r="E370" i="7"/>
  <c r="D371" i="7"/>
  <c r="L371" i="7"/>
  <c r="C371" i="7"/>
  <c r="B371" i="7"/>
  <c r="A371" i="7" l="1"/>
  <c r="E371" i="7"/>
  <c r="B372" i="7"/>
  <c r="D372" i="7"/>
  <c r="C372" i="7"/>
  <c r="L372" i="7"/>
  <c r="A372" i="7" l="1"/>
  <c r="E372" i="7"/>
  <c r="L373" i="7"/>
  <c r="B373" i="7"/>
  <c r="C373" i="7"/>
  <c r="D373" i="7"/>
  <c r="E373" i="7" l="1"/>
  <c r="A373" i="7"/>
  <c r="C374" i="7"/>
  <c r="D374" i="7"/>
  <c r="B374" i="7"/>
  <c r="L374" i="7"/>
  <c r="A374" i="7" l="1"/>
  <c r="E374" i="7"/>
  <c r="L375" i="7"/>
  <c r="C375" i="7"/>
  <c r="D375" i="7"/>
  <c r="B375" i="7"/>
  <c r="E375" i="7" l="1"/>
  <c r="A375" i="7"/>
  <c r="C376" i="7"/>
  <c r="B376" i="7"/>
  <c r="L376" i="7"/>
  <c r="D376" i="7"/>
  <c r="E376" i="7" l="1"/>
  <c r="A376" i="7"/>
  <c r="C377" i="7"/>
  <c r="L377" i="7"/>
  <c r="B377" i="7"/>
  <c r="D377" i="7"/>
  <c r="E377" i="7" l="1"/>
  <c r="A377" i="7"/>
  <c r="C378" i="7"/>
  <c r="L378" i="7"/>
  <c r="D378" i="7"/>
  <c r="B378" i="7"/>
  <c r="E378" i="7" l="1"/>
  <c r="A378" i="7"/>
  <c r="C379" i="7"/>
  <c r="B379" i="7"/>
  <c r="D379" i="7"/>
  <c r="L379" i="7"/>
  <c r="A379" i="7" l="1"/>
  <c r="E379" i="7"/>
  <c r="D380" i="7"/>
  <c r="C380" i="7"/>
  <c r="L380" i="7"/>
  <c r="B380" i="7"/>
  <c r="A380" i="7" l="1"/>
  <c r="E380" i="7"/>
  <c r="B381" i="7"/>
  <c r="D381" i="7"/>
  <c r="C381" i="7"/>
  <c r="L381" i="7"/>
  <c r="A381" i="7" l="1"/>
  <c r="E381" i="7"/>
  <c r="L382" i="7"/>
  <c r="B382" i="7"/>
  <c r="C382" i="7"/>
  <c r="D382" i="7"/>
  <c r="E382" i="7" l="1"/>
  <c r="A382" i="7"/>
  <c r="D383" i="7"/>
  <c r="C383" i="7"/>
  <c r="B383" i="7"/>
  <c r="L383" i="7"/>
  <c r="A383" i="7" l="1"/>
  <c r="E383" i="7"/>
  <c r="L384" i="7"/>
  <c r="B384" i="7"/>
  <c r="C384" i="7"/>
  <c r="D384" i="7"/>
  <c r="E384" i="7" l="1"/>
  <c r="A384" i="7"/>
  <c r="C385" i="7"/>
  <c r="D385" i="7"/>
  <c r="B385" i="7"/>
  <c r="L385" i="7"/>
  <c r="A385" i="7" l="1"/>
  <c r="E385" i="7"/>
  <c r="C386" i="7"/>
  <c r="D386" i="7"/>
  <c r="B386" i="7"/>
  <c r="L386" i="7"/>
  <c r="A386" i="7" l="1"/>
  <c r="E386" i="7"/>
  <c r="B387" i="7"/>
  <c r="L387" i="7"/>
  <c r="C387" i="7"/>
  <c r="D387" i="7"/>
  <c r="E387" i="7" l="1"/>
  <c r="A387" i="7"/>
  <c r="C388" i="7"/>
  <c r="L388" i="7"/>
  <c r="D388" i="7"/>
  <c r="B388" i="7"/>
  <c r="E388" i="7" l="1"/>
  <c r="A388" i="7"/>
  <c r="L389" i="7"/>
  <c r="C389" i="7"/>
  <c r="D389" i="7"/>
  <c r="B389" i="7"/>
  <c r="E389" i="7" l="1"/>
  <c r="A389" i="7"/>
  <c r="L390" i="7"/>
  <c r="D390" i="7"/>
  <c r="B390" i="7"/>
  <c r="C390" i="7"/>
  <c r="E390" i="7" l="1"/>
  <c r="A390" i="7"/>
  <c r="D391" i="7"/>
  <c r="C391" i="7"/>
  <c r="L391" i="7"/>
  <c r="B391" i="7"/>
  <c r="A391" i="7" l="1"/>
  <c r="E391" i="7"/>
  <c r="L392" i="7"/>
  <c r="B392" i="7"/>
  <c r="D392" i="7"/>
  <c r="C392" i="7"/>
  <c r="E392" i="7" l="1"/>
  <c r="A392" i="7"/>
  <c r="D393" i="7"/>
  <c r="C393" i="7"/>
  <c r="B393" i="7"/>
  <c r="L393" i="7"/>
  <c r="A393" i="7" l="1"/>
  <c r="E393" i="7"/>
  <c r="D394" i="7"/>
  <c r="C394" i="7"/>
  <c r="L394" i="7"/>
  <c r="B394" i="7"/>
  <c r="A394" i="7" l="1"/>
  <c r="E394" i="7"/>
  <c r="L395" i="7"/>
  <c r="C395" i="7"/>
  <c r="B395" i="7"/>
  <c r="D395" i="7"/>
  <c r="E395" i="7" l="1"/>
  <c r="A395" i="7"/>
  <c r="L396" i="7"/>
  <c r="B396" i="7"/>
  <c r="D396" i="7"/>
  <c r="C396" i="7"/>
  <c r="E396" i="7" l="1"/>
  <c r="A396" i="7"/>
  <c r="D397" i="7"/>
  <c r="B397" i="7"/>
  <c r="L397" i="7"/>
  <c r="C397" i="7"/>
  <c r="A397" i="7" l="1"/>
  <c r="E397" i="7"/>
  <c r="D398" i="7"/>
  <c r="C398" i="7"/>
  <c r="B398" i="7"/>
  <c r="L398" i="7"/>
  <c r="A398" i="7" l="1"/>
  <c r="E398" i="7"/>
  <c r="B399" i="7"/>
  <c r="C399" i="7"/>
  <c r="L399" i="7"/>
  <c r="D399" i="7"/>
  <c r="E399" i="7" l="1"/>
  <c r="A399" i="7"/>
  <c r="C400" i="7"/>
  <c r="L400" i="7"/>
  <c r="D400" i="7"/>
  <c r="B400" i="7"/>
  <c r="E400" i="7" l="1"/>
  <c r="A400" i="7"/>
  <c r="B401" i="7"/>
  <c r="C401" i="7"/>
  <c r="D401" i="7"/>
  <c r="L401" i="7"/>
  <c r="A401" i="7" l="1"/>
  <c r="E401" i="7"/>
  <c r="L402" i="7"/>
  <c r="D402" i="7"/>
  <c r="C402" i="7"/>
  <c r="B402" i="7"/>
  <c r="E402" i="7" l="1"/>
  <c r="A402" i="7"/>
  <c r="C403" i="7"/>
  <c r="L403" i="7"/>
  <c r="D403" i="7"/>
  <c r="B403" i="7"/>
  <c r="E403" i="7" l="1"/>
  <c r="A403" i="7"/>
  <c r="D404" i="7"/>
  <c r="L404" i="7"/>
  <c r="C404" i="7"/>
  <c r="B404" i="7"/>
  <c r="A404" i="7" l="1"/>
  <c r="E404" i="7"/>
  <c r="C405" i="7"/>
  <c r="D405" i="7"/>
  <c r="B405" i="7"/>
  <c r="L405" i="7"/>
  <c r="A405" i="7" l="1"/>
  <c r="E405" i="7"/>
  <c r="D406" i="7"/>
  <c r="C406" i="7"/>
  <c r="B406" i="7"/>
  <c r="L406" i="7"/>
  <c r="A406" i="7" l="1"/>
  <c r="E406" i="7"/>
  <c r="L407" i="7"/>
  <c r="C407" i="7"/>
  <c r="B407" i="7"/>
  <c r="D407" i="7"/>
  <c r="E407" i="7" l="1"/>
  <c r="A407" i="7"/>
  <c r="C408" i="7"/>
  <c r="L408" i="7"/>
  <c r="D408" i="7"/>
  <c r="B408" i="7"/>
  <c r="E408" i="7" l="1"/>
  <c r="A408" i="7"/>
  <c r="B409" i="7"/>
  <c r="L409" i="7"/>
  <c r="D409" i="7"/>
  <c r="C409" i="7"/>
  <c r="E409" i="7" l="1"/>
  <c r="A409" i="7"/>
  <c r="B410" i="7"/>
  <c r="L410" i="7"/>
  <c r="D410" i="7"/>
  <c r="C410" i="7"/>
  <c r="E410" i="7" l="1"/>
  <c r="A410" i="7"/>
  <c r="L411" i="7"/>
  <c r="C411" i="7"/>
  <c r="D411" i="7"/>
  <c r="B411" i="7"/>
  <c r="E411" i="7" l="1"/>
  <c r="A411" i="7"/>
  <c r="C412" i="7"/>
  <c r="L412" i="7"/>
  <c r="B412" i="7"/>
  <c r="D412" i="7"/>
  <c r="E412" i="7" l="1"/>
  <c r="A412" i="7"/>
  <c r="C413" i="7"/>
  <c r="D413" i="7"/>
  <c r="L413" i="7"/>
  <c r="B413" i="7"/>
  <c r="A413" i="7" l="1"/>
  <c r="E413" i="7"/>
  <c r="D414" i="7"/>
  <c r="C414" i="7"/>
  <c r="L414" i="7"/>
  <c r="B414" i="7"/>
  <c r="A414" i="7" l="1"/>
  <c r="E414" i="7"/>
  <c r="L415" i="7"/>
  <c r="B415" i="7"/>
  <c r="D415" i="7"/>
  <c r="C415" i="7"/>
  <c r="E415" i="7" l="1"/>
  <c r="A415" i="7"/>
  <c r="B416" i="7"/>
  <c r="C416" i="7"/>
  <c r="L416" i="7"/>
  <c r="D416" i="7"/>
  <c r="E416" i="7" l="1"/>
  <c r="A416" i="7"/>
  <c r="B417" i="7"/>
  <c r="L417" i="7"/>
  <c r="D417" i="7"/>
  <c r="C417" i="7"/>
  <c r="E417" i="7" l="1"/>
  <c r="A417" i="7"/>
  <c r="D418" i="7"/>
  <c r="C418" i="7"/>
  <c r="L418" i="7"/>
  <c r="B418" i="7"/>
  <c r="A418" i="7" l="1"/>
  <c r="E418" i="7"/>
  <c r="B419" i="7"/>
  <c r="C419" i="7"/>
  <c r="D419" i="7"/>
  <c r="L419" i="7"/>
  <c r="A419" i="7" l="1"/>
  <c r="E419" i="7"/>
  <c r="C420" i="7"/>
  <c r="B420" i="7"/>
  <c r="L420" i="7"/>
  <c r="D420" i="7"/>
  <c r="E420" i="7" l="1"/>
  <c r="A420" i="7"/>
  <c r="B421" i="7"/>
  <c r="C421" i="7"/>
  <c r="D421" i="7"/>
  <c r="L421" i="7"/>
  <c r="A421" i="7" l="1"/>
  <c r="E421" i="7"/>
  <c r="C422" i="7"/>
  <c r="B422" i="7"/>
  <c r="L422" i="7"/>
  <c r="D422" i="7"/>
  <c r="E422" i="7" l="1"/>
  <c r="A422" i="7"/>
  <c r="L423" i="7"/>
  <c r="C423" i="7"/>
  <c r="D423" i="7"/>
  <c r="B423" i="7"/>
  <c r="E423" i="7" l="1"/>
  <c r="A423" i="7"/>
  <c r="C424" i="7"/>
  <c r="D424" i="7"/>
  <c r="L424" i="7"/>
  <c r="B424" i="7"/>
  <c r="A424" i="7" l="1"/>
  <c r="E424" i="7"/>
  <c r="L425" i="7"/>
  <c r="B425" i="7"/>
  <c r="D425" i="7"/>
  <c r="C425" i="7"/>
  <c r="E425" i="7" l="1"/>
  <c r="A425" i="7"/>
  <c r="C426" i="7"/>
  <c r="B426" i="7"/>
  <c r="D426" i="7"/>
  <c r="L426" i="7"/>
  <c r="A426" i="7" l="1"/>
  <c r="E426" i="7"/>
  <c r="D427" i="7"/>
  <c r="B427" i="7"/>
  <c r="L427" i="7"/>
  <c r="C427" i="7"/>
  <c r="A427" i="7" l="1"/>
  <c r="E427" i="7"/>
  <c r="L428" i="7"/>
  <c r="B428" i="7"/>
  <c r="D428" i="7"/>
  <c r="C428" i="7"/>
  <c r="E428" i="7" l="1"/>
  <c r="A428" i="7"/>
  <c r="L429" i="7"/>
  <c r="D429" i="7"/>
  <c r="C429" i="7"/>
  <c r="B429" i="7"/>
  <c r="E429" i="7" l="1"/>
  <c r="A429" i="7"/>
  <c r="C430" i="7"/>
  <c r="L430" i="7"/>
  <c r="B430" i="7"/>
  <c r="D430" i="7"/>
  <c r="E430" i="7" l="1"/>
  <c r="A430" i="7"/>
  <c r="D431" i="7"/>
  <c r="C431" i="7"/>
  <c r="B431" i="7"/>
  <c r="L431" i="7"/>
  <c r="A431" i="7" l="1"/>
  <c r="E431" i="7"/>
  <c r="B432" i="7"/>
  <c r="C432" i="7"/>
  <c r="D432" i="7"/>
  <c r="L432" i="7"/>
  <c r="A432" i="7" l="1"/>
  <c r="E432" i="7"/>
  <c r="D433" i="7"/>
  <c r="L433" i="7"/>
  <c r="B433" i="7"/>
  <c r="C433" i="7"/>
  <c r="A433" i="7" l="1"/>
  <c r="E433" i="7"/>
  <c r="B434" i="7"/>
  <c r="D434" i="7"/>
  <c r="L434" i="7"/>
  <c r="C434" i="7"/>
  <c r="A434" i="7" l="1"/>
  <c r="E434" i="7"/>
  <c r="D435" i="7"/>
  <c r="L435" i="7"/>
  <c r="B435" i="7"/>
  <c r="C435" i="7"/>
  <c r="A435" i="7" l="1"/>
  <c r="E435" i="7"/>
  <c r="D436" i="7"/>
  <c r="L436" i="7"/>
  <c r="B436" i="7"/>
  <c r="C436" i="7"/>
  <c r="A436" i="7" l="1"/>
  <c r="E436" i="7"/>
  <c r="B437" i="7"/>
  <c r="L437" i="7"/>
  <c r="C437" i="7"/>
  <c r="D437" i="7"/>
  <c r="E437" i="7" l="1"/>
  <c r="A437" i="7"/>
  <c r="L438" i="7"/>
  <c r="D438" i="7"/>
  <c r="C438" i="7"/>
  <c r="B438" i="7"/>
  <c r="E438" i="7" l="1"/>
  <c r="A438" i="7"/>
  <c r="D439" i="7"/>
  <c r="B439" i="7"/>
  <c r="C439" i="7"/>
  <c r="L439" i="7"/>
  <c r="A439" i="7" l="1"/>
  <c r="E439" i="7"/>
  <c r="L440" i="7"/>
  <c r="D440" i="7"/>
  <c r="B440" i="7"/>
  <c r="C440" i="7"/>
  <c r="E440" i="7" l="1"/>
  <c r="A440" i="7"/>
  <c r="D441" i="7"/>
  <c r="B441" i="7"/>
  <c r="C441" i="7"/>
  <c r="L441" i="7"/>
  <c r="A441" i="7" l="1"/>
  <c r="E441" i="7"/>
  <c r="B442" i="7"/>
  <c r="L442" i="7"/>
  <c r="C442" i="7"/>
  <c r="D442" i="7"/>
  <c r="E442" i="7" l="1"/>
  <c r="A442" i="7"/>
  <c r="C443" i="7"/>
  <c r="B443" i="7"/>
  <c r="D443" i="7"/>
  <c r="L443" i="7"/>
  <c r="A443" i="7" l="1"/>
  <c r="E443" i="7"/>
  <c r="L444" i="7"/>
  <c r="C444" i="7"/>
  <c r="B444" i="7"/>
  <c r="D444" i="7"/>
  <c r="E444" i="7" l="1"/>
  <c r="A444" i="7"/>
  <c r="L445" i="7"/>
  <c r="C445" i="7"/>
  <c r="B445" i="7"/>
  <c r="D445" i="7"/>
  <c r="E445" i="7" l="1"/>
  <c r="A445" i="7"/>
  <c r="L446" i="7"/>
  <c r="B446" i="7"/>
  <c r="C446" i="7"/>
  <c r="D446" i="7"/>
  <c r="E446" i="7" l="1"/>
  <c r="A446" i="7"/>
  <c r="L447" i="7"/>
  <c r="C447" i="7"/>
  <c r="B447" i="7"/>
  <c r="D447" i="7"/>
  <c r="E447" i="7" l="1"/>
  <c r="A447" i="7"/>
  <c r="B448" i="7"/>
  <c r="L448" i="7"/>
  <c r="C448" i="7"/>
  <c r="D448" i="7"/>
  <c r="E448" i="7" l="1"/>
  <c r="A448" i="7"/>
  <c r="C449" i="7"/>
  <c r="L449" i="7"/>
  <c r="B449" i="7"/>
  <c r="D449" i="7"/>
  <c r="E449" i="7" l="1"/>
  <c r="A449" i="7"/>
  <c r="B450" i="7"/>
  <c r="L450" i="7"/>
  <c r="D450" i="7"/>
  <c r="C450" i="7"/>
  <c r="E450" i="7" l="1"/>
  <c r="A450" i="7"/>
  <c r="C451" i="7"/>
  <c r="D451" i="7"/>
  <c r="L451" i="7"/>
  <c r="B451" i="7"/>
  <c r="A451" i="7" l="1"/>
  <c r="E451" i="7"/>
  <c r="B452" i="7"/>
  <c r="C452" i="7"/>
  <c r="L452" i="7"/>
  <c r="D452" i="7"/>
  <c r="E452" i="7" l="1"/>
  <c r="A452" i="7"/>
  <c r="D453" i="7"/>
  <c r="B453" i="7"/>
  <c r="L453" i="7"/>
  <c r="C453" i="7"/>
  <c r="A453" i="7" l="1"/>
  <c r="E453" i="7"/>
  <c r="B454" i="7"/>
  <c r="L454" i="7"/>
  <c r="C454" i="7"/>
  <c r="D454" i="7"/>
  <c r="E454" i="7" l="1"/>
  <c r="A454" i="7"/>
  <c r="C455" i="7"/>
  <c r="B455" i="7"/>
  <c r="L455" i="7"/>
  <c r="D455" i="7"/>
  <c r="E455" i="7" l="1"/>
  <c r="A455" i="7"/>
  <c r="L456" i="7"/>
  <c r="D456" i="7"/>
  <c r="C456" i="7"/>
  <c r="B456" i="7"/>
  <c r="E456" i="7" l="1"/>
  <c r="A456" i="7"/>
  <c r="C457" i="7"/>
  <c r="L457" i="7"/>
  <c r="D457" i="7"/>
  <c r="B457" i="7"/>
  <c r="E457" i="7" l="1"/>
  <c r="A457" i="7"/>
  <c r="C458" i="7"/>
  <c r="D458" i="7"/>
  <c r="L458" i="7"/>
  <c r="B458" i="7"/>
  <c r="A458" i="7" l="1"/>
  <c r="E458" i="7"/>
  <c r="B459" i="7"/>
  <c r="C459" i="7"/>
  <c r="D459" i="7"/>
  <c r="L459" i="7"/>
  <c r="A459" i="7" l="1"/>
  <c r="E459" i="7"/>
  <c r="D460" i="7"/>
  <c r="B460" i="7"/>
  <c r="L460" i="7"/>
  <c r="C460" i="7"/>
  <c r="A460" i="7" l="1"/>
  <c r="E460" i="7"/>
  <c r="C461" i="7"/>
  <c r="B461" i="7"/>
  <c r="D461" i="7"/>
  <c r="L461" i="7"/>
  <c r="A461" i="7" l="1"/>
  <c r="E461" i="7"/>
  <c r="L462" i="7"/>
  <c r="C462" i="7"/>
  <c r="B462" i="7"/>
  <c r="D462" i="7"/>
  <c r="E462" i="7" l="1"/>
  <c r="A462" i="7"/>
  <c r="C463" i="7"/>
  <c r="B463" i="7"/>
  <c r="D463" i="7"/>
  <c r="L463" i="7"/>
  <c r="A463" i="7" l="1"/>
  <c r="E463" i="7"/>
  <c r="L464" i="7"/>
  <c r="C464" i="7"/>
  <c r="B464" i="7"/>
  <c r="D464" i="7"/>
  <c r="E464" i="7" l="1"/>
  <c r="A464" i="7"/>
  <c r="C465" i="7"/>
  <c r="B465" i="7"/>
  <c r="L465" i="7"/>
  <c r="D465" i="7"/>
  <c r="E465" i="7" l="1"/>
  <c r="A465" i="7"/>
  <c r="L466" i="7"/>
  <c r="B466" i="7"/>
  <c r="C466" i="7"/>
  <c r="D466" i="7"/>
  <c r="E466" i="7" l="1"/>
  <c r="A466" i="7"/>
  <c r="C467" i="7"/>
  <c r="L467" i="7"/>
  <c r="D467" i="7"/>
  <c r="B467" i="7"/>
  <c r="E467" i="7" l="1"/>
  <c r="A467" i="7"/>
  <c r="C468" i="7"/>
  <c r="L468" i="7"/>
  <c r="D468" i="7"/>
  <c r="B468" i="7"/>
  <c r="E468" i="7" l="1"/>
  <c r="A468" i="7"/>
  <c r="C469" i="7"/>
  <c r="D469" i="7"/>
  <c r="L469" i="7"/>
  <c r="B469" i="7"/>
  <c r="A469" i="7" l="1"/>
  <c r="E469" i="7"/>
  <c r="B470" i="7"/>
  <c r="C470" i="7"/>
  <c r="L470" i="7"/>
  <c r="D470" i="7"/>
  <c r="E470" i="7" l="1"/>
  <c r="A470" i="7"/>
  <c r="C471" i="7"/>
  <c r="D471" i="7"/>
  <c r="L471" i="7"/>
  <c r="B471" i="7"/>
  <c r="A471" i="7" l="1"/>
  <c r="E471" i="7"/>
  <c r="C472" i="7"/>
  <c r="B472" i="7"/>
  <c r="L472" i="7"/>
  <c r="D472" i="7"/>
  <c r="E472" i="7" l="1"/>
  <c r="A472" i="7"/>
  <c r="C473" i="7"/>
  <c r="B473" i="7"/>
  <c r="D473" i="7"/>
  <c r="L473" i="7"/>
  <c r="A473" i="7" l="1"/>
  <c r="E473" i="7"/>
  <c r="D474" i="7"/>
  <c r="B474" i="7"/>
  <c r="C474" i="7"/>
  <c r="L474" i="7"/>
  <c r="A474" i="7" l="1"/>
  <c r="E474" i="7"/>
  <c r="C475" i="7"/>
  <c r="D475" i="7"/>
  <c r="L475" i="7"/>
  <c r="B475" i="7"/>
  <c r="A475" i="7" l="1"/>
  <c r="E475" i="7"/>
  <c r="L476" i="7"/>
  <c r="D476" i="7"/>
  <c r="C476" i="7"/>
  <c r="B476" i="7"/>
  <c r="E476" i="7" l="1"/>
  <c r="A476" i="7"/>
  <c r="C477" i="7"/>
  <c r="B477" i="7"/>
  <c r="L477" i="7"/>
  <c r="D477" i="7"/>
  <c r="E477" i="7" l="1"/>
  <c r="A477" i="7"/>
  <c r="B478" i="7"/>
  <c r="L478" i="7"/>
  <c r="C478" i="7"/>
  <c r="D478" i="7"/>
  <c r="E478" i="7" l="1"/>
  <c r="A478" i="7"/>
  <c r="C479" i="7"/>
  <c r="B479" i="7"/>
  <c r="D479" i="7"/>
  <c r="L479" i="7"/>
  <c r="A479" i="7" l="1"/>
  <c r="E479" i="7"/>
  <c r="D480" i="7"/>
  <c r="C480" i="7"/>
  <c r="B480" i="7"/>
  <c r="L480" i="7"/>
  <c r="A480" i="7" l="1"/>
  <c r="E480" i="7"/>
  <c r="C481" i="7"/>
  <c r="D481" i="7"/>
  <c r="L481" i="7"/>
  <c r="B481" i="7"/>
  <c r="A481" i="7" l="1"/>
  <c r="E481" i="7"/>
  <c r="D482" i="7"/>
  <c r="L482" i="7"/>
  <c r="C482" i="7"/>
  <c r="B482" i="7"/>
  <c r="A482" i="7" l="1"/>
  <c r="E482" i="7"/>
  <c r="B483" i="7"/>
  <c r="L483" i="7"/>
  <c r="D483" i="7"/>
  <c r="C483" i="7"/>
  <c r="E483" i="7" l="1"/>
  <c r="A483" i="7"/>
  <c r="B484" i="7"/>
  <c r="C484" i="7"/>
  <c r="L484" i="7"/>
  <c r="D484" i="7"/>
  <c r="E484" i="7" l="1"/>
  <c r="A484" i="7"/>
  <c r="B485" i="7"/>
  <c r="C485" i="7"/>
  <c r="L485" i="7"/>
  <c r="D485" i="7"/>
  <c r="E485" i="7" l="1"/>
  <c r="A485" i="7"/>
  <c r="C486" i="7"/>
  <c r="L486" i="7"/>
  <c r="B486" i="7"/>
  <c r="D486" i="7"/>
  <c r="E486" i="7" l="1"/>
  <c r="A486" i="7"/>
  <c r="D487" i="7"/>
  <c r="C487" i="7"/>
  <c r="L487" i="7"/>
  <c r="B487" i="7"/>
  <c r="A487" i="7" l="1"/>
  <c r="E487" i="7"/>
  <c r="C488" i="7"/>
  <c r="B488" i="7"/>
  <c r="L488" i="7"/>
  <c r="D488" i="7"/>
  <c r="E488" i="7" l="1"/>
  <c r="A488" i="7"/>
  <c r="B489" i="7"/>
  <c r="D489" i="7"/>
  <c r="L489" i="7"/>
  <c r="C489" i="7"/>
  <c r="A489" i="7" l="1"/>
  <c r="E489" i="7"/>
  <c r="D490" i="7"/>
  <c r="B490" i="7"/>
  <c r="L490" i="7"/>
  <c r="C490" i="7"/>
  <c r="A490" i="7" l="1"/>
  <c r="E490" i="7"/>
  <c r="D491" i="7"/>
  <c r="L491" i="7"/>
  <c r="B491" i="7"/>
  <c r="C491" i="7"/>
  <c r="A491" i="7" l="1"/>
  <c r="E491" i="7"/>
  <c r="C492" i="7"/>
  <c r="B492" i="7"/>
  <c r="D492" i="7"/>
  <c r="L492" i="7"/>
  <c r="A492" i="7" l="1"/>
  <c r="E492" i="7"/>
  <c r="L493" i="7"/>
  <c r="B493" i="7"/>
  <c r="C493" i="7"/>
  <c r="D493" i="7"/>
  <c r="E493" i="7" l="1"/>
  <c r="A493" i="7"/>
  <c r="B494" i="7"/>
  <c r="C494" i="7"/>
  <c r="D494" i="7"/>
  <c r="L494" i="7"/>
  <c r="A494" i="7" l="1"/>
  <c r="E494" i="7"/>
  <c r="D495" i="7"/>
  <c r="C495" i="7"/>
  <c r="L495" i="7"/>
  <c r="B495" i="7"/>
  <c r="A495" i="7" l="1"/>
  <c r="E495" i="7"/>
  <c r="B496" i="7"/>
  <c r="D496" i="7"/>
  <c r="C496" i="7"/>
  <c r="L496" i="7"/>
  <c r="A496" i="7" l="1"/>
  <c r="E496" i="7"/>
  <c r="B497" i="7"/>
  <c r="L497" i="7"/>
  <c r="D497" i="7"/>
  <c r="C497" i="7"/>
  <c r="E497" i="7" l="1"/>
  <c r="A497" i="7"/>
  <c r="L498" i="7"/>
  <c r="D498" i="7"/>
  <c r="C498" i="7"/>
  <c r="B498" i="7"/>
  <c r="E498" i="7" l="1"/>
  <c r="A498" i="7"/>
  <c r="C499" i="7"/>
  <c r="B499" i="7"/>
  <c r="L499" i="7"/>
  <c r="D499" i="7"/>
  <c r="E499" i="7" l="1"/>
  <c r="A499" i="7"/>
  <c r="D500" i="7"/>
  <c r="C500" i="7"/>
  <c r="B500" i="7"/>
  <c r="L500" i="7"/>
  <c r="A500" i="7" l="1"/>
  <c r="E500" i="7"/>
  <c r="L501" i="7"/>
  <c r="C501" i="7"/>
  <c r="D501" i="7"/>
  <c r="B501" i="7"/>
  <c r="E501" i="7" l="1"/>
  <c r="A501" i="7"/>
  <c r="C502" i="7"/>
  <c r="B502" i="7"/>
  <c r="L502" i="7"/>
  <c r="D502" i="7"/>
  <c r="E502" i="7" l="1"/>
  <c r="A502" i="7"/>
  <c r="D503" i="7"/>
  <c r="C503" i="7"/>
  <c r="L503" i="7"/>
  <c r="B503" i="7"/>
  <c r="A503" i="7" l="1"/>
  <c r="E503" i="7"/>
  <c r="L504" i="7"/>
  <c r="C504" i="7"/>
  <c r="D504" i="7"/>
  <c r="B504" i="7"/>
  <c r="E504" i="7" l="1"/>
  <c r="A504" i="7"/>
  <c r="C505" i="7"/>
  <c r="L505" i="7"/>
  <c r="D505" i="7"/>
  <c r="B505" i="7"/>
  <c r="E505" i="7" l="1"/>
  <c r="A505" i="7"/>
  <c r="L506" i="7"/>
  <c r="C506" i="7"/>
  <c r="B506" i="7"/>
  <c r="D506" i="7"/>
  <c r="E506" i="7" l="1"/>
  <c r="A506" i="7"/>
  <c r="L507" i="7"/>
  <c r="B507" i="7"/>
  <c r="D507" i="7"/>
  <c r="C507" i="7"/>
  <c r="E507" i="7" l="1"/>
  <c r="A507" i="7"/>
  <c r="C508" i="7"/>
  <c r="B508" i="7"/>
  <c r="D508" i="7"/>
  <c r="L508" i="7"/>
  <c r="A508" i="7" l="1"/>
  <c r="E508" i="7"/>
  <c r="L509" i="7"/>
  <c r="B509" i="7"/>
  <c r="D509" i="7"/>
  <c r="C509" i="7"/>
  <c r="E509" i="7" l="1"/>
  <c r="A509" i="7"/>
  <c r="C510" i="7"/>
  <c r="D510" i="7"/>
  <c r="L510" i="7"/>
  <c r="B510" i="7"/>
  <c r="A510" i="7" l="1"/>
  <c r="E510" i="7"/>
  <c r="L511" i="7"/>
  <c r="C511" i="7"/>
  <c r="B511" i="7"/>
  <c r="D511" i="7"/>
  <c r="E511" i="7" l="1"/>
  <c r="A511" i="7"/>
  <c r="D512" i="7"/>
  <c r="B512" i="7"/>
  <c r="L512" i="7"/>
  <c r="C512" i="7"/>
  <c r="A512" i="7" l="1"/>
  <c r="E512" i="7"/>
  <c r="L513" i="7"/>
  <c r="B513" i="7"/>
  <c r="C513" i="7"/>
  <c r="D513" i="7"/>
  <c r="E513" i="7" l="1"/>
  <c r="A513" i="7"/>
  <c r="L514" i="7"/>
  <c r="B514" i="7"/>
  <c r="C514" i="7"/>
  <c r="D514" i="7"/>
  <c r="E514" i="7" l="1"/>
  <c r="A514" i="7"/>
  <c r="C515" i="7"/>
  <c r="D515" i="7"/>
  <c r="L515" i="7"/>
  <c r="B515" i="7"/>
  <c r="A515" i="7" l="1"/>
  <c r="E515" i="7"/>
  <c r="L516" i="7"/>
  <c r="D516" i="7"/>
  <c r="C516" i="7"/>
  <c r="B516" i="7"/>
  <c r="E516" i="7" l="1"/>
  <c r="A516" i="7"/>
  <c r="C517" i="7"/>
  <c r="B517" i="7"/>
  <c r="D517" i="7"/>
  <c r="L517" i="7"/>
  <c r="A517" i="7" l="1"/>
  <c r="E517" i="7"/>
  <c r="B518" i="7"/>
  <c r="C518" i="7"/>
  <c r="D518" i="7"/>
  <c r="L518" i="7"/>
  <c r="A518" i="7" l="1"/>
  <c r="E518" i="7"/>
  <c r="C519" i="7"/>
  <c r="B519" i="7"/>
  <c r="L519" i="7"/>
  <c r="D519" i="7"/>
  <c r="E519" i="7" l="1"/>
  <c r="A519" i="7"/>
  <c r="B520" i="7"/>
  <c r="L520" i="7"/>
  <c r="C520" i="7"/>
  <c r="D520" i="7"/>
  <c r="E520" i="7" l="1"/>
  <c r="A520" i="7"/>
  <c r="L521" i="7"/>
  <c r="D521" i="7"/>
  <c r="C521" i="7"/>
  <c r="B521" i="7"/>
  <c r="E521" i="7" l="1"/>
  <c r="A521" i="7"/>
  <c r="L522" i="7"/>
  <c r="B522" i="7"/>
  <c r="C522" i="7"/>
  <c r="D522" i="7"/>
  <c r="E522" i="7" l="1"/>
  <c r="A522" i="7"/>
  <c r="B523" i="7"/>
  <c r="L523" i="7"/>
  <c r="C523" i="7"/>
  <c r="D523" i="7"/>
  <c r="E523" i="7" l="1"/>
  <c r="A523" i="7"/>
  <c r="C524" i="7"/>
  <c r="L524" i="7"/>
  <c r="D524" i="7"/>
  <c r="B524" i="7"/>
  <c r="E524" i="7" l="1"/>
  <c r="A524" i="7"/>
  <c r="C525" i="7"/>
  <c r="B525" i="7"/>
  <c r="D525" i="7"/>
  <c r="L525" i="7"/>
  <c r="A525" i="7" l="1"/>
  <c r="E525" i="7"/>
  <c r="L526" i="7"/>
  <c r="B526" i="7"/>
  <c r="D526" i="7"/>
  <c r="C526" i="7"/>
  <c r="E526" i="7" l="1"/>
  <c r="A526" i="7"/>
  <c r="L527" i="7"/>
  <c r="B527" i="7"/>
  <c r="C527" i="7"/>
  <c r="D527" i="7"/>
  <c r="E527" i="7" l="1"/>
  <c r="A527" i="7"/>
  <c r="D528" i="7"/>
  <c r="L528" i="7"/>
  <c r="C528" i="7"/>
  <c r="B528" i="7"/>
  <c r="A528" i="7" l="1"/>
  <c r="E528" i="7"/>
  <c r="C529" i="7"/>
  <c r="D529" i="7"/>
  <c r="B529" i="7"/>
  <c r="L529" i="7"/>
  <c r="A529" i="7" l="1"/>
  <c r="E529" i="7"/>
  <c r="L530" i="7"/>
  <c r="C530" i="7"/>
  <c r="B530" i="7"/>
  <c r="D530" i="7"/>
  <c r="E530" i="7" l="1"/>
  <c r="A530" i="7"/>
  <c r="D531" i="7"/>
  <c r="C531" i="7"/>
  <c r="L531" i="7"/>
  <c r="B531" i="7"/>
  <c r="A531" i="7" l="1"/>
  <c r="E531" i="7"/>
  <c r="D532" i="7"/>
  <c r="B532" i="7"/>
  <c r="L532" i="7"/>
  <c r="C532" i="7"/>
  <c r="A532" i="7" l="1"/>
  <c r="E532" i="7"/>
  <c r="B533" i="7"/>
  <c r="C533" i="7"/>
  <c r="L533" i="7"/>
  <c r="D533" i="7"/>
  <c r="E533" i="7" l="1"/>
  <c r="A533" i="7"/>
  <c r="C534" i="7"/>
  <c r="B534" i="7"/>
  <c r="D534" i="7"/>
  <c r="L534" i="7"/>
  <c r="A534" i="7" l="1"/>
  <c r="E534" i="7"/>
  <c r="B535" i="7"/>
  <c r="C535" i="7"/>
  <c r="D535" i="7"/>
  <c r="L535" i="7"/>
  <c r="A535" i="7" l="1"/>
  <c r="E535" i="7"/>
  <c r="B536" i="7"/>
  <c r="C536" i="7"/>
  <c r="D536" i="7"/>
  <c r="L536" i="7"/>
  <c r="A536" i="7" l="1"/>
  <c r="E536" i="7"/>
  <c r="C537" i="7"/>
  <c r="D537" i="7"/>
  <c r="B537" i="7"/>
  <c r="L537" i="7"/>
  <c r="A537" i="7" l="1"/>
  <c r="E537" i="7"/>
  <c r="C538" i="7"/>
  <c r="D538" i="7"/>
  <c r="B538" i="7"/>
  <c r="L538" i="7"/>
  <c r="A538" i="7" l="1"/>
  <c r="E538" i="7"/>
  <c r="L539" i="7"/>
  <c r="C539" i="7"/>
  <c r="B539" i="7"/>
  <c r="D539" i="7"/>
  <c r="E539" i="7" l="1"/>
  <c r="A539" i="7"/>
  <c r="C540" i="7"/>
  <c r="D540" i="7"/>
  <c r="L540" i="7"/>
  <c r="B540" i="7"/>
  <c r="A540" i="7" l="1"/>
  <c r="E540" i="7"/>
  <c r="B541" i="7"/>
  <c r="C541" i="7"/>
  <c r="D541" i="7"/>
  <c r="L541" i="7"/>
  <c r="A541" i="7" l="1"/>
  <c r="E541" i="7"/>
  <c r="C542" i="7"/>
  <c r="D542" i="7"/>
  <c r="B542" i="7"/>
  <c r="L542" i="7"/>
  <c r="A542" i="7" l="1"/>
  <c r="E542" i="7"/>
  <c r="B543" i="7"/>
  <c r="L543" i="7"/>
  <c r="C543" i="7"/>
  <c r="D543" i="7"/>
  <c r="E543" i="7" l="1"/>
  <c r="A543" i="7"/>
  <c r="C544" i="7"/>
  <c r="L544" i="7"/>
  <c r="D544" i="7"/>
  <c r="B544" i="7"/>
  <c r="E544" i="7" l="1"/>
  <c r="A544" i="7"/>
  <c r="B545" i="7"/>
  <c r="C545" i="7"/>
  <c r="L545" i="7"/>
  <c r="D545" i="7"/>
  <c r="E545" i="7" l="1"/>
  <c r="A545" i="7"/>
  <c r="B546" i="7"/>
  <c r="D546" i="7"/>
  <c r="C546" i="7"/>
  <c r="L546" i="7"/>
  <c r="A546" i="7" l="1"/>
  <c r="E546" i="7"/>
  <c r="D547" i="7"/>
  <c r="L547" i="7"/>
  <c r="C547" i="7"/>
  <c r="B547" i="7"/>
  <c r="A547" i="7" l="1"/>
  <c r="E547" i="7"/>
  <c r="B548" i="7"/>
  <c r="L548" i="7"/>
  <c r="C548" i="7"/>
  <c r="D548" i="7"/>
  <c r="E548" i="7" l="1"/>
  <c r="A548" i="7"/>
  <c r="B549" i="7"/>
  <c r="D549" i="7"/>
  <c r="L549" i="7"/>
  <c r="C549" i="7"/>
  <c r="A549" i="7" l="1"/>
  <c r="E549" i="7"/>
  <c r="L550" i="7"/>
  <c r="C550" i="7"/>
  <c r="B550" i="7"/>
  <c r="D550" i="7"/>
  <c r="E550" i="7" l="1"/>
  <c r="A550" i="7"/>
  <c r="L551" i="7"/>
  <c r="C551" i="7"/>
  <c r="D551" i="7"/>
  <c r="B551" i="7"/>
  <c r="E551" i="7" l="1"/>
  <c r="A551" i="7"/>
  <c r="C552" i="7"/>
  <c r="L552" i="7"/>
  <c r="D552" i="7"/>
  <c r="B552" i="7"/>
  <c r="E552" i="7" l="1"/>
  <c r="A552" i="7"/>
  <c r="D553" i="7"/>
  <c r="B553" i="7"/>
  <c r="L553" i="7"/>
  <c r="C553" i="7"/>
  <c r="A553" i="7" l="1"/>
  <c r="E553" i="7"/>
  <c r="C554" i="7"/>
  <c r="B554" i="7"/>
  <c r="D554" i="7"/>
  <c r="L554" i="7"/>
  <c r="A554" i="7" l="1"/>
  <c r="E554" i="7"/>
  <c r="D555" i="7"/>
  <c r="B555" i="7"/>
  <c r="L555" i="7"/>
  <c r="C555" i="7"/>
  <c r="A555" i="7" l="1"/>
  <c r="E555" i="7"/>
  <c r="L556" i="7"/>
  <c r="D556" i="7"/>
  <c r="C556" i="7"/>
  <c r="B556" i="7"/>
  <c r="E556" i="7" l="1"/>
  <c r="A556" i="7"/>
  <c r="L557" i="7"/>
  <c r="B557" i="7"/>
  <c r="C557" i="7"/>
  <c r="D557" i="7"/>
  <c r="E557" i="7" l="1"/>
  <c r="A557" i="7"/>
  <c r="C558" i="7"/>
  <c r="L558" i="7"/>
  <c r="D558" i="7"/>
  <c r="B558" i="7"/>
  <c r="E558" i="7" l="1"/>
  <c r="A558" i="7"/>
  <c r="D559" i="7"/>
  <c r="C559" i="7"/>
  <c r="B559" i="7"/>
  <c r="L559" i="7"/>
  <c r="A559" i="7" l="1"/>
  <c r="E559" i="7"/>
  <c r="L560" i="7"/>
  <c r="B560" i="7"/>
  <c r="C560" i="7"/>
  <c r="D560" i="7"/>
  <c r="E560" i="7" l="1"/>
  <c r="A560" i="7"/>
  <c r="B561" i="7"/>
  <c r="D561" i="7"/>
  <c r="C561" i="7"/>
  <c r="L561" i="7"/>
  <c r="A561" i="7" l="1"/>
  <c r="E561" i="7"/>
  <c r="C562" i="7"/>
  <c r="D562" i="7"/>
  <c r="B562" i="7"/>
  <c r="L562" i="7"/>
  <c r="A562" i="7" l="1"/>
  <c r="E562" i="7"/>
  <c r="L563" i="7"/>
  <c r="D563" i="7"/>
  <c r="C563" i="7"/>
  <c r="B563" i="7"/>
  <c r="E563" i="7" l="1"/>
  <c r="A563" i="7"/>
  <c r="D564" i="7"/>
  <c r="C564" i="7"/>
  <c r="L564" i="7"/>
  <c r="B564" i="7"/>
  <c r="A564" i="7" l="1"/>
  <c r="E564" i="7"/>
  <c r="L565" i="7"/>
  <c r="C565" i="7"/>
  <c r="D565" i="7"/>
  <c r="B565" i="7"/>
  <c r="E565" i="7" l="1"/>
  <c r="A565" i="7"/>
  <c r="L566" i="7"/>
  <c r="B566" i="7"/>
  <c r="D566" i="7"/>
  <c r="C566" i="7"/>
  <c r="E566" i="7" l="1"/>
  <c r="A566" i="7"/>
  <c r="D567" i="7"/>
  <c r="C567" i="7"/>
  <c r="L567" i="7"/>
  <c r="B567" i="7"/>
  <c r="A567" i="7" l="1"/>
  <c r="E567" i="7"/>
  <c r="C568" i="7"/>
  <c r="L568" i="7"/>
  <c r="D568" i="7"/>
  <c r="B568" i="7"/>
  <c r="E568" i="7" l="1"/>
  <c r="A568" i="7"/>
  <c r="B569" i="7"/>
  <c r="C569" i="7"/>
  <c r="D569" i="7"/>
  <c r="L569" i="7"/>
  <c r="A569" i="7" l="1"/>
  <c r="E569" i="7"/>
  <c r="L570" i="7"/>
  <c r="C570" i="7"/>
  <c r="B570" i="7"/>
  <c r="D570" i="7"/>
  <c r="E570" i="7" l="1"/>
  <c r="A570" i="7"/>
  <c r="C571" i="7"/>
  <c r="L571" i="7"/>
  <c r="B571" i="7"/>
  <c r="D571" i="7"/>
  <c r="E571" i="7" l="1"/>
  <c r="A571" i="7"/>
  <c r="D572" i="7"/>
  <c r="B572" i="7"/>
  <c r="C572" i="7"/>
  <c r="L572" i="7"/>
  <c r="A572" i="7" l="1"/>
  <c r="E572" i="7"/>
  <c r="B573" i="7"/>
  <c r="C573" i="7"/>
  <c r="L573" i="7"/>
  <c r="D573" i="7"/>
  <c r="E573" i="7" l="1"/>
  <c r="A573" i="7"/>
  <c r="B574" i="7"/>
  <c r="L574" i="7"/>
  <c r="D574" i="7"/>
  <c r="C574" i="7"/>
  <c r="E574" i="7" l="1"/>
  <c r="A574" i="7"/>
  <c r="C575" i="7"/>
  <c r="B575" i="7"/>
  <c r="L575" i="7"/>
  <c r="D575" i="7"/>
  <c r="E575" i="7" l="1"/>
  <c r="A575" i="7"/>
  <c r="D576" i="7"/>
  <c r="L576" i="7"/>
  <c r="C576" i="7"/>
  <c r="B576" i="7"/>
  <c r="A576" i="7" l="1"/>
  <c r="E576" i="7"/>
  <c r="D577" i="7"/>
  <c r="C577" i="7"/>
  <c r="B577" i="7"/>
  <c r="L577" i="7"/>
  <c r="A577" i="7" l="1"/>
  <c r="E577" i="7"/>
  <c r="D578" i="7"/>
  <c r="C578" i="7"/>
  <c r="B578" i="7"/>
  <c r="L578" i="7"/>
  <c r="A578" i="7" l="1"/>
  <c r="E578" i="7"/>
  <c r="B579" i="7"/>
  <c r="D579" i="7"/>
  <c r="L579" i="7"/>
  <c r="C579" i="7"/>
  <c r="A579" i="7" l="1"/>
  <c r="E579" i="7"/>
  <c r="B580" i="7"/>
  <c r="D580" i="7"/>
  <c r="L580" i="7"/>
  <c r="C580" i="7"/>
  <c r="A580" i="7" l="1"/>
  <c r="E580" i="7"/>
  <c r="B581" i="7"/>
  <c r="C581" i="7"/>
  <c r="L581" i="7"/>
  <c r="D581" i="7"/>
  <c r="E581" i="7" l="1"/>
  <c r="A581" i="7"/>
  <c r="L582" i="7"/>
  <c r="D582" i="7"/>
  <c r="C582" i="7"/>
  <c r="B582" i="7"/>
  <c r="E582" i="7" l="1"/>
  <c r="A582" i="7"/>
  <c r="C583" i="7"/>
  <c r="L583" i="7"/>
  <c r="D583" i="7"/>
  <c r="B583" i="7"/>
  <c r="E583" i="7" l="1"/>
  <c r="A583" i="7"/>
  <c r="D584" i="7"/>
  <c r="L584" i="7"/>
  <c r="B584" i="7"/>
  <c r="C584" i="7"/>
  <c r="A584" i="7" l="1"/>
  <c r="E584" i="7"/>
  <c r="B585" i="7"/>
  <c r="C585" i="7"/>
  <c r="L585" i="7"/>
  <c r="D585" i="7"/>
  <c r="E585" i="7" l="1"/>
  <c r="A585" i="7"/>
  <c r="D586" i="7"/>
  <c r="B586" i="7"/>
  <c r="L586" i="7"/>
  <c r="C586" i="7"/>
  <c r="A586" i="7" l="1"/>
  <c r="E586" i="7"/>
  <c r="L587" i="7"/>
  <c r="C587" i="7"/>
  <c r="B587" i="7"/>
  <c r="D587" i="7"/>
  <c r="E587" i="7" l="1"/>
  <c r="A587" i="7"/>
  <c r="C588" i="7"/>
  <c r="L588" i="7"/>
  <c r="D588" i="7"/>
  <c r="B588" i="7"/>
  <c r="E588" i="7" l="1"/>
  <c r="A588" i="7"/>
  <c r="C589" i="7"/>
  <c r="B589" i="7"/>
  <c r="L589" i="7"/>
  <c r="D589" i="7"/>
  <c r="E589" i="7" l="1"/>
  <c r="A589" i="7"/>
  <c r="C590" i="7"/>
  <c r="L590" i="7"/>
  <c r="D590" i="7"/>
  <c r="B590" i="7"/>
  <c r="E590" i="7" l="1"/>
  <c r="A590" i="7"/>
  <c r="L591" i="7"/>
  <c r="C591" i="7"/>
  <c r="D591" i="7"/>
  <c r="B591" i="7"/>
  <c r="E591" i="7" l="1"/>
  <c r="A591" i="7"/>
  <c r="B592" i="7"/>
  <c r="C592" i="7"/>
  <c r="D592" i="7"/>
  <c r="L592" i="7"/>
  <c r="A592" i="7" l="1"/>
  <c r="E592" i="7"/>
  <c r="B593" i="7"/>
  <c r="D593" i="7"/>
  <c r="C593" i="7"/>
  <c r="L593" i="7"/>
  <c r="A593" i="7" l="1"/>
  <c r="E593" i="7"/>
  <c r="L594" i="7"/>
  <c r="D594" i="7"/>
  <c r="B594" i="7"/>
  <c r="C594" i="7"/>
  <c r="E594" i="7" l="1"/>
  <c r="A594" i="7"/>
  <c r="D595" i="7"/>
  <c r="L595" i="7"/>
  <c r="B595" i="7"/>
  <c r="C595" i="7"/>
  <c r="A595" i="7" l="1"/>
  <c r="E595" i="7"/>
  <c r="B596" i="7"/>
  <c r="L596" i="7"/>
  <c r="D596" i="7"/>
  <c r="C596" i="7"/>
  <c r="E596" i="7" l="1"/>
  <c r="A596" i="7"/>
  <c r="B597" i="7"/>
  <c r="C597" i="7"/>
  <c r="L597" i="7"/>
  <c r="D597" i="7"/>
  <c r="E597" i="7" l="1"/>
  <c r="A597" i="7"/>
  <c r="D598" i="7"/>
  <c r="B598" i="7"/>
  <c r="C598" i="7"/>
  <c r="L598" i="7"/>
  <c r="A598" i="7" l="1"/>
  <c r="E598" i="7"/>
  <c r="B599" i="7"/>
  <c r="D599" i="7"/>
  <c r="C599" i="7"/>
  <c r="L599" i="7"/>
  <c r="A599" i="7" l="1"/>
  <c r="E599" i="7"/>
  <c r="B600" i="7"/>
  <c r="D600" i="7"/>
  <c r="C600" i="7"/>
  <c r="L600" i="7"/>
  <c r="A600" i="7" l="1"/>
  <c r="E600" i="7"/>
  <c r="D601" i="7"/>
  <c r="C601" i="7"/>
  <c r="L601" i="7"/>
  <c r="B601" i="7"/>
  <c r="A601" i="7" l="1"/>
  <c r="E601" i="7"/>
  <c r="L602" i="7"/>
  <c r="C602" i="7"/>
  <c r="D602" i="7"/>
  <c r="B602" i="7"/>
  <c r="E602" i="7" l="1"/>
  <c r="A602" i="7"/>
  <c r="L603" i="7"/>
  <c r="B603" i="7"/>
  <c r="C603" i="7"/>
  <c r="D603" i="7"/>
  <c r="E603" i="7" l="1"/>
  <c r="A603" i="7"/>
  <c r="B604" i="7"/>
  <c r="L604" i="7"/>
  <c r="D604" i="7"/>
  <c r="C604" i="7"/>
  <c r="E604" i="7" l="1"/>
  <c r="A604" i="7"/>
  <c r="L605" i="7"/>
  <c r="D605" i="7"/>
  <c r="B605" i="7"/>
  <c r="C605" i="7"/>
  <c r="E605" i="7" l="1"/>
  <c r="A605" i="7"/>
  <c r="B606" i="7"/>
  <c r="D606" i="7"/>
  <c r="C606" i="7"/>
  <c r="L606" i="7"/>
  <c r="A606" i="7" l="1"/>
  <c r="E606" i="7"/>
  <c r="D607" i="7"/>
  <c r="B607" i="7"/>
  <c r="C607" i="7"/>
  <c r="L607" i="7"/>
  <c r="A607" i="7" l="1"/>
  <c r="E607" i="7"/>
  <c r="D608" i="7"/>
  <c r="B608" i="7"/>
  <c r="C608" i="7"/>
  <c r="L608" i="7"/>
  <c r="A608" i="7" l="1"/>
  <c r="E608" i="7"/>
</calcChain>
</file>

<file path=xl/comments1.xml><?xml version="1.0" encoding="utf-8"?>
<comments xmlns="http://schemas.openxmlformats.org/spreadsheetml/2006/main">
  <authors>
    <author>Hodek Martin Ing. (UPH-NAA)</author>
  </authors>
  <commentList>
    <comment ref="H70" authorId="0" shapeId="0">
      <text>
        <r>
          <rPr>
            <sz val="9"/>
            <color indexed="81"/>
            <rFont val="Tahoma"/>
            <family val="2"/>
            <charset val="238"/>
          </rPr>
          <t>Pouze vysocí řídící pracovníci organizace (ředitelé, vedoucí odborů apod.) Nižší řídící pracovníky prosím uveďte do odborných profesí</t>
        </r>
        <r>
          <rPr>
            <b/>
            <sz val="9"/>
            <color indexed="81"/>
            <rFont val="Tahoma"/>
            <family val="2"/>
            <charset val="238"/>
          </rPr>
          <t>.</t>
        </r>
        <r>
          <rPr>
            <sz val="9"/>
            <color indexed="81"/>
            <rFont val="Tahoma"/>
            <family val="2"/>
            <charset val="238"/>
          </rPr>
          <t xml:space="preserve">
</t>
        </r>
      </text>
    </comment>
    <comment ref="H71" authorId="0" shapeId="0">
      <text>
        <r>
          <rPr>
            <sz val="9"/>
            <color indexed="81"/>
            <rFont val="Tahoma"/>
            <family val="2"/>
            <charset val="238"/>
          </rPr>
          <t>Zejm. odborníci s VŠ vzděláním - lékaři, učitelé, stavební inženýři, strojní inženýři, všeob. sestry, hlavní účetní, sociální pracovníci, programátoři.</t>
        </r>
      </text>
    </comment>
    <comment ref="H72" authorId="0" shapeId="0">
      <text>
        <r>
          <rPr>
            <sz val="9"/>
            <color indexed="81"/>
            <rFont val="Tahoma"/>
            <family val="2"/>
            <charset val="238"/>
          </rPr>
          <t xml:space="preserve">Zejm. odborníci se SŠ vzděláním - mistři, technici, všeob. sestry bez spec., fyzioterapeuti, obch. zástupci, pojišť. poradci, pracovníci veřejné správy.
</t>
        </r>
      </text>
    </comment>
    <comment ref="H73" authorId="0" shapeId="0">
      <text>
        <r>
          <rPr>
            <sz val="9"/>
            <color indexed="81"/>
            <rFont val="Tahoma"/>
            <family val="2"/>
            <charset val="238"/>
          </rPr>
          <t xml:space="preserve">všeobecní admin. pracovníci, sekretáři, operátoři počítačů, účetní, úředníci ve skladech, dispečeři, pracovníci poštovního provozu, recepční, knihovníci
</t>
        </r>
      </text>
    </comment>
    <comment ref="H74" authorId="0" shapeId="0">
      <text>
        <r>
          <rPr>
            <sz val="9"/>
            <color indexed="81"/>
            <rFont val="Tahoma"/>
            <family val="2"/>
            <charset val="238"/>
          </rPr>
          <t>kuchaři, stevardi, průvodčí, číšníci, kadeřníci, provozní pracovníci v ubytování a stravování, ošetřovatelé, pokladníci, prodavači, asistenti pedagogů, policisté, hasiči</t>
        </r>
      </text>
    </comment>
    <comment ref="H75" authorId="0" shapeId="0">
      <text>
        <r>
          <rPr>
            <sz val="9"/>
            <color indexed="81"/>
            <rFont val="Tahoma"/>
            <family val="2"/>
            <charset val="238"/>
          </rPr>
          <t>pěstitelé zemědělských plodin, ovocnáři, zahradníci, chovatelé a ošetřovatelé,  pracovníci v oblasti akvakultury, pracovníci v oblasti lesnictví</t>
        </r>
      </text>
    </comment>
    <comment ref="H76" authorId="0" shapeId="0">
      <text>
        <r>
          <rPr>
            <sz val="9"/>
            <color indexed="81"/>
            <rFont val="Tahoma"/>
            <family val="2"/>
            <charset val="238"/>
          </rPr>
          <t xml:space="preserve">zedníci, instalatéři, zámečníci, malíři, svářeči, klempíři, kováři, nástrojáři, seřizovači strojů, skláři, tiskaři, elektrikáři, opraváři, řezníci, pekaři, krejčí
</t>
        </r>
      </text>
    </comment>
    <comment ref="H77" authorId="0" shapeId="0">
      <text>
        <r>
          <rPr>
            <sz val="9"/>
            <color indexed="81"/>
            <rFont val="Tahoma"/>
            <family val="2"/>
            <charset val="238"/>
          </rPr>
          <t>horníci, strojníci, obsluha strojů (těžba, zprac. kovů, plastů, dřeva, potravin apod.), montážní dělníci, strojvedoucí, řidiči, obsluha zemních strojů, jeřábů</t>
        </r>
      </text>
    </comment>
    <comment ref="H78" authorId="0" shapeId="0">
      <text>
        <r>
          <rPr>
            <sz val="9"/>
            <color indexed="81"/>
            <rFont val="Tahoma"/>
            <family val="2"/>
            <charset val="238"/>
          </rPr>
          <t xml:space="preserve">Nejméně kvalifikované profese - uklízeči, ruční baliči, pomocníci v kuchyni, pracovníci s odpady, nekvalif. stavební dělníci, hlídači, pomocníci v zemědělství.
</t>
        </r>
      </text>
    </comment>
  </commentList>
</comments>
</file>

<file path=xl/comments2.xml><?xml version="1.0" encoding="utf-8"?>
<comments xmlns="http://schemas.openxmlformats.org/spreadsheetml/2006/main">
  <authors>
    <author>Hodek Martin Ing. (UPH-NAA)</author>
  </authors>
  <commentList>
    <comment ref="A10" authorId="0" shapeId="0">
      <text>
        <r>
          <rPr>
            <sz val="11"/>
            <color indexed="81"/>
            <rFont val="Calibri"/>
            <family val="2"/>
            <charset val="238"/>
            <scheme val="minor"/>
          </rPr>
          <t>Okres. Pokud odesílá KrP, vyplňte první řádek - okres v sídle KrP.</t>
        </r>
      </text>
    </comment>
  </commentList>
</comments>
</file>

<file path=xl/sharedStrings.xml><?xml version="1.0" encoding="utf-8"?>
<sst xmlns="http://schemas.openxmlformats.org/spreadsheetml/2006/main" count="18921" uniqueCount="12927">
  <si>
    <t>muži</t>
  </si>
  <si>
    <t>ženy</t>
  </si>
  <si>
    <t>MONITOROVACÍ DOTAZNÍK</t>
  </si>
  <si>
    <t>osoby se zdravotním postižením (OZP)</t>
  </si>
  <si>
    <t>osoby ve věku 55+</t>
  </si>
  <si>
    <t>z toho pracující v důchodovém věku</t>
  </si>
  <si>
    <t>z toho ženy</t>
  </si>
  <si>
    <t>Celkem</t>
  </si>
  <si>
    <t>Vzdělání</t>
  </si>
  <si>
    <t xml:space="preserve">ženy </t>
  </si>
  <si>
    <t>Základní a bez vzdělání</t>
  </si>
  <si>
    <t>Vyučení bez maturity</t>
  </si>
  <si>
    <t>Vyučení s maturitou</t>
  </si>
  <si>
    <t>Střední s maturitou (odborné a všeobecné)</t>
  </si>
  <si>
    <t>Vyšší odborné</t>
  </si>
  <si>
    <t>Vysokoškolské</t>
  </si>
  <si>
    <t>Název profese</t>
  </si>
  <si>
    <t>Z toho s ukončeným VŠ vzděláním</t>
  </si>
  <si>
    <t>Fakulta/ústav</t>
  </si>
  <si>
    <t xml:space="preserve">cizinci - občané Slovenské republiky   </t>
  </si>
  <si>
    <t>cizinci z ostatních zemí  – celkem</t>
  </si>
  <si>
    <t>Odborný výcvik a praxe</t>
  </si>
  <si>
    <t>Spolupráce při školeních</t>
  </si>
  <si>
    <t>Soukromé</t>
  </si>
  <si>
    <t>Družstevní</t>
  </si>
  <si>
    <t>Hradec Králové</t>
  </si>
  <si>
    <t>Jičín</t>
  </si>
  <si>
    <t>Náchod</t>
  </si>
  <si>
    <t>Rychnov nad Kněžnou</t>
  </si>
  <si>
    <t>Trutnov</t>
  </si>
  <si>
    <t>e-mail</t>
  </si>
  <si>
    <t>DS</t>
  </si>
  <si>
    <t>adresa</t>
  </si>
  <si>
    <t>okres</t>
  </si>
  <si>
    <t>Hradci Králové</t>
  </si>
  <si>
    <t>KrP v 6. pádě</t>
  </si>
  <si>
    <t>kraj v 6. pádě</t>
  </si>
  <si>
    <t>datum návratu dotazníku</t>
  </si>
  <si>
    <t>kraj v 1. pádě</t>
  </si>
  <si>
    <t>HK</t>
  </si>
  <si>
    <t>JC</t>
  </si>
  <si>
    <t>NA</t>
  </si>
  <si>
    <t>RK</t>
  </si>
  <si>
    <t>TU</t>
  </si>
  <si>
    <t>příjmení, jméno:</t>
  </si>
  <si>
    <t>e-mail:</t>
  </si>
  <si>
    <t>Rok, za který zjišťujeme data</t>
  </si>
  <si>
    <t>1. EVIDENČNÍ ÚDAJE ZAMĚSTNAVATELE</t>
  </si>
  <si>
    <t>3. KOLIK PRACOVNÍKŮ ZAMĚSTNÁVÁTE NA  ZKRÁCENÝ ÚVAZEK?</t>
  </si>
  <si>
    <t>E-mail:</t>
  </si>
  <si>
    <t>kód okresu</t>
  </si>
  <si>
    <t>cizinci z EU/EHP a Švýcarska (mimo občanů Slovenska)</t>
  </si>
  <si>
    <t>nejčastější státní příslušnost cizinců (mimo Slovenska)</t>
  </si>
  <si>
    <t>Agentury práce</t>
  </si>
  <si>
    <t>Zvyšování /snižování</t>
  </si>
  <si>
    <t>Spolupráce se školou</t>
  </si>
  <si>
    <t>Děkujeme Vám za spolupráci.</t>
  </si>
  <si>
    <t>doplnění nuly</t>
  </si>
  <si>
    <t>ANO</t>
  </si>
  <si>
    <t>NE</t>
  </si>
  <si>
    <t>Hlavní město Praha</t>
  </si>
  <si>
    <t>Hlavním městě Praze</t>
  </si>
  <si>
    <t>Jihočeský kraj</t>
  </si>
  <si>
    <t>Jihočeském kraji</t>
  </si>
  <si>
    <t>Jihomoravský kraj</t>
  </si>
  <si>
    <t>Jihomoravském kraji</t>
  </si>
  <si>
    <t>Karlovarský kraj</t>
  </si>
  <si>
    <t>Karlovarském kraji</t>
  </si>
  <si>
    <t>Kraj Vysočina</t>
  </si>
  <si>
    <t>Kraji Vysočina</t>
  </si>
  <si>
    <t>Královéhradecký kraj</t>
  </si>
  <si>
    <t>Královéhradeckém kraji</t>
  </si>
  <si>
    <t>Liberecký kraj</t>
  </si>
  <si>
    <t>Libereckém kraji</t>
  </si>
  <si>
    <t>Moravskoslezský kraj</t>
  </si>
  <si>
    <t>Moravskoslezském kraji</t>
  </si>
  <si>
    <t>Olomoucký kraj</t>
  </si>
  <si>
    <t>Olomouckém kraji</t>
  </si>
  <si>
    <t>Pardubický kraj</t>
  </si>
  <si>
    <t>Pardubickém kraji</t>
  </si>
  <si>
    <t>Plzeňský kraj</t>
  </si>
  <si>
    <t>Plzeňském kraji</t>
  </si>
  <si>
    <t>Středočeský kraj</t>
  </si>
  <si>
    <t>Středočeském kraji</t>
  </si>
  <si>
    <t>Ústecký kraj</t>
  </si>
  <si>
    <t>Ústeckém kraji</t>
  </si>
  <si>
    <t>Zlínský kraj</t>
  </si>
  <si>
    <t>Zlínském kraji</t>
  </si>
  <si>
    <t>Českých Budějovicích</t>
  </si>
  <si>
    <t>Brně</t>
  </si>
  <si>
    <t>Karlových Varech</t>
  </si>
  <si>
    <t>Jihlavě</t>
  </si>
  <si>
    <t>Liberci</t>
  </si>
  <si>
    <t>Ostravě</t>
  </si>
  <si>
    <t>Olomouci</t>
  </si>
  <si>
    <t>Pardubicích</t>
  </si>
  <si>
    <t>Plzni</t>
  </si>
  <si>
    <t>Příbrami</t>
  </si>
  <si>
    <t>Ústí nad Orlicí</t>
  </si>
  <si>
    <t>Zlíně</t>
  </si>
  <si>
    <t>***Evropa***</t>
  </si>
  <si>
    <t>Albánie</t>
  </si>
  <si>
    <t>Andorra</t>
  </si>
  <si>
    <t>Belgie</t>
  </si>
  <si>
    <t>Bělorusko</t>
  </si>
  <si>
    <t>Bosna a Hercegovina</t>
  </si>
  <si>
    <t>Bulharsko</t>
  </si>
  <si>
    <t>Černá Hora</t>
  </si>
  <si>
    <t>Dánsko</t>
  </si>
  <si>
    <t>Estonsko</t>
  </si>
  <si>
    <t>Finsko</t>
  </si>
  <si>
    <t>Francie</t>
  </si>
  <si>
    <t>Chorvatsko</t>
  </si>
  <si>
    <t>Irsko</t>
  </si>
  <si>
    <t>Island</t>
  </si>
  <si>
    <t>Itálie</t>
  </si>
  <si>
    <t>Kosovská republika</t>
  </si>
  <si>
    <t>Lichtenštejnsko</t>
  </si>
  <si>
    <t>Litva</t>
  </si>
  <si>
    <t>Lotyšsko</t>
  </si>
  <si>
    <t>Lucembursko</t>
  </si>
  <si>
    <t>Makedonie</t>
  </si>
  <si>
    <t>Malta</t>
  </si>
  <si>
    <t>Moldavsko</t>
  </si>
  <si>
    <t>Monako</t>
  </si>
  <si>
    <t>Německo</t>
  </si>
  <si>
    <t>Nizozemsko</t>
  </si>
  <si>
    <t>Norsko</t>
  </si>
  <si>
    <t>Podněstersko</t>
  </si>
  <si>
    <t>Polsko</t>
  </si>
  <si>
    <t>Portugalsko</t>
  </si>
  <si>
    <t>Rakousko</t>
  </si>
  <si>
    <t>Rumunsko</t>
  </si>
  <si>
    <t>Řecko</t>
  </si>
  <si>
    <t>San Marino</t>
  </si>
  <si>
    <t>Slovensko</t>
  </si>
  <si>
    <t>Slovinsko</t>
  </si>
  <si>
    <t>Srbsko</t>
  </si>
  <si>
    <t>Španělsko</t>
  </si>
  <si>
    <t>Švédsko</t>
  </si>
  <si>
    <t>Švýcarsko</t>
  </si>
  <si>
    <t>Ukrajina</t>
  </si>
  <si>
    <t>Vatikán</t>
  </si>
  <si>
    <t>Velká Británie</t>
  </si>
  <si>
    <t>***Afrika***</t>
  </si>
  <si>
    <t>Alžírsko</t>
  </si>
  <si>
    <t>Angola</t>
  </si>
  <si>
    <t>Benin</t>
  </si>
  <si>
    <t>Botswana</t>
  </si>
  <si>
    <t>Burundi</t>
  </si>
  <si>
    <t>Burkina Faso</t>
  </si>
  <si>
    <t>Čad</t>
  </si>
  <si>
    <t>Demokratická republika Kongo (dříve Zair)</t>
  </si>
  <si>
    <t>Džibutsko</t>
  </si>
  <si>
    <t>Egypt</t>
  </si>
  <si>
    <t>Eritrea</t>
  </si>
  <si>
    <t>Etiopie</t>
  </si>
  <si>
    <t>Gabon</t>
  </si>
  <si>
    <t>Gambie</t>
  </si>
  <si>
    <t>Ghana</t>
  </si>
  <si>
    <t>Guinea</t>
  </si>
  <si>
    <t>Jihoafrická republika</t>
  </si>
  <si>
    <t>Jižní Súdán</t>
  </si>
  <si>
    <t>Kamerun</t>
  </si>
  <si>
    <t>Kapverdy</t>
  </si>
  <si>
    <t>Keňa</t>
  </si>
  <si>
    <t>Komory</t>
  </si>
  <si>
    <t>Konžská republika</t>
  </si>
  <si>
    <t>Lesotho</t>
  </si>
  <si>
    <t>Libérie</t>
  </si>
  <si>
    <t>Libye</t>
  </si>
  <si>
    <t>Madagaskar</t>
  </si>
  <si>
    <t>Malawi</t>
  </si>
  <si>
    <t>Mali</t>
  </si>
  <si>
    <t>Maroko</t>
  </si>
  <si>
    <t>Mauritánie</t>
  </si>
  <si>
    <t>Mauricius</t>
  </si>
  <si>
    <t>Mosambik</t>
  </si>
  <si>
    <t>Namibie</t>
  </si>
  <si>
    <t>Niger</t>
  </si>
  <si>
    <t>Nigérie</t>
  </si>
  <si>
    <t>Pobřeží slonoviny</t>
  </si>
  <si>
    <t>Rovníková Guinea</t>
  </si>
  <si>
    <t>Rwanda</t>
  </si>
  <si>
    <t>Saharská arabská demokratická republika (Západní Sahara)</t>
  </si>
  <si>
    <t>Senegal</t>
  </si>
  <si>
    <t>Seychely</t>
  </si>
  <si>
    <t>Sierra Leone</t>
  </si>
  <si>
    <t>Somaliland</t>
  </si>
  <si>
    <t>Somálsko</t>
  </si>
  <si>
    <t>Středoafrická republika</t>
  </si>
  <si>
    <t>Súdán</t>
  </si>
  <si>
    <t>Svatý Tomáš a Princův ostrov</t>
  </si>
  <si>
    <t>Svazijsko</t>
  </si>
  <si>
    <t>Tanzanie</t>
  </si>
  <si>
    <t>Togo</t>
  </si>
  <si>
    <t>Tunisko</t>
  </si>
  <si>
    <t>Uganda</t>
  </si>
  <si>
    <t>Zambie</t>
  </si>
  <si>
    <t>Zimbabwe</t>
  </si>
  <si>
    <t>***Asie***</t>
  </si>
  <si>
    <t>Abchazie</t>
  </si>
  <si>
    <t>Afghánistán</t>
  </si>
  <si>
    <t>Arménie</t>
  </si>
  <si>
    <t>Ázerbájdžán</t>
  </si>
  <si>
    <t>Bahrajn</t>
  </si>
  <si>
    <t>Bangladéš</t>
  </si>
  <si>
    <t>Bhútán</t>
  </si>
  <si>
    <t>Brunej</t>
  </si>
  <si>
    <t>Čína</t>
  </si>
  <si>
    <t>Filipíny</t>
  </si>
  <si>
    <t>Gruzie</t>
  </si>
  <si>
    <t>Indie</t>
  </si>
  <si>
    <t>Indonésie</t>
  </si>
  <si>
    <t>Irák</t>
  </si>
  <si>
    <t>Írán</t>
  </si>
  <si>
    <t>Izrael</t>
  </si>
  <si>
    <t>Japonsko</t>
  </si>
  <si>
    <t>Jemen</t>
  </si>
  <si>
    <t>Jižní Korea</t>
  </si>
  <si>
    <t>Jižní Osetie</t>
  </si>
  <si>
    <t>Jordánsko</t>
  </si>
  <si>
    <t>Kambodža</t>
  </si>
  <si>
    <t>Katar</t>
  </si>
  <si>
    <t>Kazachstán</t>
  </si>
  <si>
    <t>Kuvajt</t>
  </si>
  <si>
    <t>Kypr</t>
  </si>
  <si>
    <t>Kyrgyzstán</t>
  </si>
  <si>
    <t>Laos</t>
  </si>
  <si>
    <t>Libanon</t>
  </si>
  <si>
    <t>Malajsie</t>
  </si>
  <si>
    <t>Maledivy</t>
  </si>
  <si>
    <t>Mongolsko</t>
  </si>
  <si>
    <t>Myanmar (dříve Barma)</t>
  </si>
  <si>
    <t>Nepál</t>
  </si>
  <si>
    <t>Náhorní Karabach</t>
  </si>
  <si>
    <t>Omán</t>
  </si>
  <si>
    <t>Pákistán</t>
  </si>
  <si>
    <t>Palestinská autonomie</t>
  </si>
  <si>
    <t>Rusko</t>
  </si>
  <si>
    <t>Saúdská Arábie</t>
  </si>
  <si>
    <t>Severní Korea</t>
  </si>
  <si>
    <t>Severní Kypr</t>
  </si>
  <si>
    <t>Singapur</t>
  </si>
  <si>
    <t>Spojené arabské emiráty</t>
  </si>
  <si>
    <t>Sýrie</t>
  </si>
  <si>
    <t>Šrí Lanka</t>
  </si>
  <si>
    <t>Tádžikistán</t>
  </si>
  <si>
    <t>Thajsko</t>
  </si>
  <si>
    <t>Čínská republika</t>
  </si>
  <si>
    <t>Turecko</t>
  </si>
  <si>
    <t>Turkmenistán</t>
  </si>
  <si>
    <t>Uzbekistán</t>
  </si>
  <si>
    <t>Vietnam</t>
  </si>
  <si>
    <t>Východní Timor</t>
  </si>
  <si>
    <t>***Jižní Amerika***</t>
  </si>
  <si>
    <t>Argentina</t>
  </si>
  <si>
    <t>Bolívie</t>
  </si>
  <si>
    <t>Brazílie</t>
  </si>
  <si>
    <t>Ekvádor</t>
  </si>
  <si>
    <t>Guyana</t>
  </si>
  <si>
    <t>Chile</t>
  </si>
  <si>
    <t>Kolumbie</t>
  </si>
  <si>
    <t>Paraguay</t>
  </si>
  <si>
    <t>Peru</t>
  </si>
  <si>
    <t>Surinam</t>
  </si>
  <si>
    <t>Uruguay</t>
  </si>
  <si>
    <t>Venezuela</t>
  </si>
  <si>
    <t>***Severní Amerika***</t>
  </si>
  <si>
    <t>Antigua a Barbuda</t>
  </si>
  <si>
    <t>Bahamy</t>
  </si>
  <si>
    <t>Barbados</t>
  </si>
  <si>
    <t>Belize</t>
  </si>
  <si>
    <t>Dominika</t>
  </si>
  <si>
    <t>Dominikánská republika</t>
  </si>
  <si>
    <t>Grenada</t>
  </si>
  <si>
    <t>Guatemala</t>
  </si>
  <si>
    <t>Haiti</t>
  </si>
  <si>
    <t>Honduras</t>
  </si>
  <si>
    <t>Jamajka</t>
  </si>
  <si>
    <t>Kanada</t>
  </si>
  <si>
    <t>Kostarika</t>
  </si>
  <si>
    <t>Kuba</t>
  </si>
  <si>
    <t>Mexiko</t>
  </si>
  <si>
    <t>Nikaragua</t>
  </si>
  <si>
    <t>Panama</t>
  </si>
  <si>
    <t>Salvador</t>
  </si>
  <si>
    <t>Spojené státy americké</t>
  </si>
  <si>
    <t>Svatá Lucie</t>
  </si>
  <si>
    <t>Svatý Kryštof a Nevis</t>
  </si>
  <si>
    <t>Svatý Vincenc a Grenadiny</t>
  </si>
  <si>
    <t>Trinidad a Tobago</t>
  </si>
  <si>
    <t>***Austrálie a Oceánie***</t>
  </si>
  <si>
    <t>Austrálie</t>
  </si>
  <si>
    <t>Cookovy ostrovy</t>
  </si>
  <si>
    <t>Fidži</t>
  </si>
  <si>
    <t>Kiribati</t>
  </si>
  <si>
    <t>Marshallovy ostrovy</t>
  </si>
  <si>
    <t>Mikronésie</t>
  </si>
  <si>
    <t>Nauru</t>
  </si>
  <si>
    <t>Niue</t>
  </si>
  <si>
    <t>Nový Zéland</t>
  </si>
  <si>
    <t>Palau</t>
  </si>
  <si>
    <t>Papua</t>
  </si>
  <si>
    <t>Samoa</t>
  </si>
  <si>
    <t>Šalamounovy ostrovy</t>
  </si>
  <si>
    <t>Tonga</t>
  </si>
  <si>
    <t>Tuvalu</t>
  </si>
  <si>
    <t>Vanuatu</t>
  </si>
  <si>
    <t>Změny počtu</t>
  </si>
  <si>
    <t>PSČ sídla</t>
  </si>
  <si>
    <t>CZ-ISCO - kategorie zaměstnání</t>
  </si>
  <si>
    <t>Poznámka/příklad profesí:</t>
  </si>
  <si>
    <t>kontaktní telefon:</t>
  </si>
  <si>
    <t>A. SAMUELSON, s.r.o.</t>
  </si>
  <si>
    <t>AAA WORK s.r.o.</t>
  </si>
  <si>
    <t>ABERDARE s.r.o.</t>
  </si>
  <si>
    <t>ABRASMONT s.r.o.</t>
  </si>
  <si>
    <t>ABZAKOVO spol. s r.o.</t>
  </si>
  <si>
    <t>AC Jobs, s.r.o.</t>
  </si>
  <si>
    <t>ACG-Job s.r.o.</t>
  </si>
  <si>
    <t xml:space="preserve">ADAMEK CONSULTANT CZECH REPUBLIC, s.r.o. </t>
  </si>
  <si>
    <t xml:space="preserve">ADECCO spol.s r.o. </t>
  </si>
  <si>
    <t>ADEFERA s.r.o</t>
  </si>
  <si>
    <t>ADOW s.r.o.</t>
  </si>
  <si>
    <t>ADS, spol. s r.o.</t>
  </si>
  <si>
    <t>AeroAgency s.r.o.</t>
  </si>
  <si>
    <t>AF - Engineering s.r.o.</t>
  </si>
  <si>
    <t>AFC Servis DC a.s.</t>
  </si>
  <si>
    <t>AF-Consult Czech Republic s.r.o.</t>
  </si>
  <si>
    <t>AGENCE VRP, s.r.o.</t>
  </si>
  <si>
    <t>Agency Best Employment s.r.o.</t>
  </si>
  <si>
    <t>Agency Work Group s.r.o.</t>
  </si>
  <si>
    <t>AGENTURA BRAVEX, organizační složka</t>
  </si>
  <si>
    <t>agentura EKPERA, s.r.o.</t>
  </si>
  <si>
    <t>Agentura MAXIMMUS s.r.o.</t>
  </si>
  <si>
    <t>Agentura PERSEA, spol. s r.o.</t>
  </si>
  <si>
    <t>AGENTURA PLUS, spol. s r.o.</t>
  </si>
  <si>
    <t>Agentura práce Gadasová s.r.o.</t>
  </si>
  <si>
    <t>Agentura práce Plzeň s.r.o.</t>
  </si>
  <si>
    <t>Agentura VS s.r.o.</t>
  </si>
  <si>
    <t>Aglas furniture spol. s r.o.</t>
  </si>
  <si>
    <t>AGUSTA s.r.o.</t>
  </si>
  <si>
    <t>AISTJOB s.r.o.</t>
  </si>
  <si>
    <t>AktivTeam SV s.r.o.</t>
  </si>
  <si>
    <t>AlbaCzech progres s.r.o.</t>
  </si>
  <si>
    <t>ALBCOM s.r.o.</t>
  </si>
  <si>
    <t>ALEGRI GROUP s.r.o.</t>
  </si>
  <si>
    <t>ALEXPO CZ s.r.o.</t>
  </si>
  <si>
    <t>Alfa JOB CZ s.r.o.</t>
  </si>
  <si>
    <t>ALFA JOB.EU s.r.o.</t>
  </si>
  <si>
    <t>ALL WASTE s.r.o.</t>
  </si>
  <si>
    <t>Allianz Agency s.r.o.</t>
  </si>
  <si>
    <t>ALMAX WORK-Holding, družstvo</t>
  </si>
  <si>
    <t>Altersis s.r.o.</t>
  </si>
  <si>
    <t>Alviso Recruitment s.r.o.</t>
  </si>
  <si>
    <t xml:space="preserve">AMBOSELI s.r.o. </t>
  </si>
  <si>
    <t>AMEPOL Capital s.r.o.</t>
  </si>
  <si>
    <t>Amikov, s.r.o.</t>
  </si>
  <si>
    <t>AMT Personal Agency s.r.o.</t>
  </si>
  <si>
    <t>Anatoliy s.r.o.</t>
  </si>
  <si>
    <t>ANDREPTA s.r.o.</t>
  </si>
  <si>
    <t>ANPENA GROUP s.r.o.</t>
  </si>
  <si>
    <t>Anyx s.r.o.</t>
  </si>
  <si>
    <t>AP Broumov s.r.o.</t>
  </si>
  <si>
    <t>AP Continental s.r.o.</t>
  </si>
  <si>
    <t>APOLMONT, s.r.o.</t>
  </si>
  <si>
    <t>APRAX CZ s.r.o.</t>
  </si>
  <si>
    <t>APRM s.r.o.</t>
  </si>
  <si>
    <t>APROBA, spol. s r.o.</t>
  </si>
  <si>
    <t>ARBEITEN Slovakia s.r.o., organizační složka</t>
  </si>
  <si>
    <t>ARCAS s.r.o.</t>
  </si>
  <si>
    <t>ARCER H&amp;M s.r.o.</t>
  </si>
  <si>
    <t>AREBUC spol. s r.o.</t>
  </si>
  <si>
    <t>A.R.H. GROUP INVEST s.r.o.</t>
  </si>
  <si>
    <t>ARIETE personal s.r.o.</t>
  </si>
  <si>
    <t>Aristocalli s.r.o.</t>
  </si>
  <si>
    <t>ARIVEST s.r.o.</t>
  </si>
  <si>
    <t>ARMANI GLOBAL AGENCY s.r.o.</t>
  </si>
  <si>
    <t>ART VIKO AGENCY s.r.o.</t>
  </si>
  <si>
    <t>ARTEMIDA MP s.r.o.</t>
  </si>
  <si>
    <t>ARTIZ s.r.o.</t>
  </si>
  <si>
    <t>ARWA Personaldienstleistungen s.r.o.</t>
  </si>
  <si>
    <t>ASAKO GROUP s.r.o.</t>
  </si>
  <si>
    <t>Ascari s.r.o.</t>
  </si>
  <si>
    <t>ASF-CZ s.r.o.</t>
  </si>
  <si>
    <t>Asistent Group s.r.o.</t>
  </si>
  <si>
    <t>Aspesy CZ s.r.o.</t>
  </si>
  <si>
    <t>ASPO AP s.r.o.</t>
  </si>
  <si>
    <t>ASPO CZ s.r.o.</t>
  </si>
  <si>
    <t>Astenal service s.r.o.</t>
  </si>
  <si>
    <t>ATAWORK s.r.o.</t>
  </si>
  <si>
    <t xml:space="preserve">ATLANTA WORLD, družstvo </t>
  </si>
  <si>
    <t>ATLANTA WORLD Group s.r.o.</t>
  </si>
  <si>
    <t>ATLANTIS MARSHAL, a.s.</t>
  </si>
  <si>
    <t>AUDIT ADVICE, s.r.o.</t>
  </si>
  <si>
    <t>AUFEER DESIGN, s.r.o.</t>
  </si>
  <si>
    <t>AUFEER TRANSPORTATION, s.r.o.</t>
  </si>
  <si>
    <t>AVALON JOBS s.r.o.</t>
  </si>
  <si>
    <t>AVEC trade CZ, s.r.o.</t>
  </si>
  <si>
    <t>A.V.I. s.r.o.</t>
  </si>
  <si>
    <t>Avotek s.r.o.</t>
  </si>
  <si>
    <t>AWA Europe SE</t>
  </si>
  <si>
    <t>Axbergs s.r.o.</t>
  </si>
  <si>
    <t>Axial Personnel Agency, s.r.o.</t>
  </si>
  <si>
    <t>AYBARA s.r.o.</t>
  </si>
  <si>
    <t>AYRAM-SPOL s.r.o.</t>
  </si>
  <si>
    <t>AZ - agentura práce, s.r.o.</t>
  </si>
  <si>
    <t>AZAN GROUP s.r.o.</t>
  </si>
  <si>
    <t xml:space="preserve">BAKERY SERVICE s.r.o. </t>
  </si>
  <si>
    <t>BALKIN PLUS s.r.o.</t>
  </si>
  <si>
    <t>BARCI-CZ, s.r.o.</t>
  </si>
  <si>
    <t>Bartoň a Partner Group a.s.</t>
  </si>
  <si>
    <t>BARTORO, s.r.o.</t>
  </si>
  <si>
    <t>Bascon, s.r.o.</t>
  </si>
  <si>
    <t>BATYS s.r.o.</t>
  </si>
  <si>
    <t>BD SERVIS spol. s r.o.</t>
  </si>
  <si>
    <t>BEGUS s.r.o.</t>
  </si>
  <si>
    <t>BERKUT BOHEMIA s.r.o.</t>
  </si>
  <si>
    <t>BEST IDEAL s.r.o.</t>
  </si>
  <si>
    <t>BEST N.K. s.r.o.</t>
  </si>
  <si>
    <t>Best people s.r.o.</t>
  </si>
  <si>
    <t>BESTJOB s.r.o.</t>
  </si>
  <si>
    <t>Better Job s.r.o.</t>
  </si>
  <si>
    <t>Bezpečná společnost z.s.</t>
  </si>
  <si>
    <t>BG - MONT s.r.o.</t>
  </si>
  <si>
    <t>BILLANC PARTNERS - outsourcing services, s.r.o.</t>
  </si>
  <si>
    <t>BIOL Jobs s.r.o.</t>
  </si>
  <si>
    <t>BITCODES s.r.o.</t>
  </si>
  <si>
    <t>BKP-CS, s.r.o.</t>
  </si>
  <si>
    <t>Bohemia Manscraft, spol. s r.o.</t>
  </si>
  <si>
    <t>Bohemia sekor s.r.o.</t>
  </si>
  <si>
    <t>Bohemia Works, a.s.</t>
  </si>
  <si>
    <t>B.P.A. BEROUN s.r.o.</t>
  </si>
  <si>
    <t>BPO Europe, s.r.o.</t>
  </si>
  <si>
    <t>BRENA-CZ s.r.o.</t>
  </si>
  <si>
    <t>Brigádník s.r.o.</t>
  </si>
  <si>
    <t>BRODHILL s.r.o.</t>
  </si>
  <si>
    <t>BROMTON s.r.o.</t>
  </si>
  <si>
    <t>BRO´S AGENCY s.r.o.</t>
  </si>
  <si>
    <t>Brunel CZ s.r.o.</t>
  </si>
  <si>
    <t>BSS INVEST s.r.o.</t>
  </si>
  <si>
    <t>BUILDING COMPANY s.r.o.</t>
  </si>
  <si>
    <t>BUJKO,s.r.o.</t>
  </si>
  <si>
    <t>Burhinus s.r.o.</t>
  </si>
  <si>
    <t>Business Area s.r.o.</t>
  </si>
  <si>
    <t>CA Tech s.r.o.</t>
  </si>
  <si>
    <t>CALLIDUS International SE</t>
  </si>
  <si>
    <t>Callis Inter s.r.o.</t>
  </si>
  <si>
    <t>Career agency s.r.o.</t>
  </si>
  <si>
    <t>Carpathian Dream s.r.o.</t>
  </si>
  <si>
    <t>CCFT Services, s.r.o.</t>
  </si>
  <si>
    <t>CLA-PE s.r.o.</t>
  </si>
  <si>
    <t>COLLAR VS s.r.o.</t>
  </si>
  <si>
    <t>Comac jobs s.r.o.</t>
  </si>
  <si>
    <t>Comfort Job Agency s.r.o.</t>
  </si>
  <si>
    <t>Connections BDL, s. r. o.</t>
  </si>
  <si>
    <t>Consulta HR s.r.o.</t>
  </si>
  <si>
    <t>COPRA agency, s.r.o.</t>
  </si>
  <si>
    <t>CPL Jobs s.r.o.</t>
  </si>
  <si>
    <t>CPS - Communication &amp; Publishing Services, s.r.o.</t>
  </si>
  <si>
    <t>CTEA, s.r.o.</t>
  </si>
  <si>
    <t>CTPersonnel Bor, spol. s r.o.</t>
  </si>
  <si>
    <t>CZ KOVOS s.r.o.</t>
  </si>
  <si>
    <t xml:space="preserve">CZECHKONŠTRUKTER, s.r.o. - organizační složka </t>
  </si>
  <si>
    <t>Česká práce s.r.o.</t>
  </si>
  <si>
    <t>Česká pracovní s.r.o.</t>
  </si>
  <si>
    <t>Česko Evropská Agentura s.r.o.</t>
  </si>
  <si>
    <t>Dagarosa s.r.o.</t>
  </si>
  <si>
    <t>DAHA-REAL s.r.o.</t>
  </si>
  <si>
    <t>DAKOT s.r.o.</t>
  </si>
  <si>
    <t>DANČ consulting s.r.o.</t>
  </si>
  <si>
    <t>DANČ group s.r.o.</t>
  </si>
  <si>
    <t>DANČ personální servis s.r.o.</t>
  </si>
  <si>
    <t>DAO - IDA družstvo</t>
  </si>
  <si>
    <t>DARA JOBS s.r.o.</t>
  </si>
  <si>
    <t>DARIUS PLUS, s.r.o.</t>
  </si>
  <si>
    <t>David Max Service s.r.o.</t>
  </si>
  <si>
    <t>DBV-ITL, s.r.o.</t>
  </si>
  <si>
    <t>D&amp;D AGENTURA PRÁCE s.r.o.</t>
  </si>
  <si>
    <t>DE WAARDE s.r.o.</t>
  </si>
  <si>
    <t>DEKRA kvalifikace a poradenství s.r.o.</t>
  </si>
  <si>
    <t>DELICIJA J+M s.r.o.</t>
  </si>
  <si>
    <t>Deloitte Security s.r.o.</t>
  </si>
  <si>
    <t>DELPHI plus s.r.o.</t>
  </si>
  <si>
    <t>DELTA &amp; PERSONAL s.r.o.</t>
  </si>
  <si>
    <t>DHILLON LB s.r.o.</t>
  </si>
  <si>
    <t>Diallogue Česká republika a.s.</t>
  </si>
  <si>
    <t>DIDUR s.r.o.</t>
  </si>
  <si>
    <t>D.I.L.An, s.r.o.</t>
  </si>
  <si>
    <t>Dimonaxar s.r.o.</t>
  </si>
  <si>
    <t>DINATARI s. r. o.</t>
  </si>
  <si>
    <t>DIPLOMATICKÝ SERVIS</t>
  </si>
  <si>
    <t>DIRLA s.r.o.</t>
  </si>
  <si>
    <t>Disten system s.r.o.</t>
  </si>
  <si>
    <t>DK PROFI s.r.o.</t>
  </si>
  <si>
    <t>DMYSTAV s.r.o.</t>
  </si>
  <si>
    <t>Doluxion Plus s.r.o.</t>
  </si>
  <si>
    <t>DOS - LOG s.r.o.</t>
  </si>
  <si>
    <t>DOSMA, spol. s r.o.</t>
  </si>
  <si>
    <t>DOTIKO s.r.o.</t>
  </si>
  <si>
    <t>DP WORK s.r.o.</t>
  </si>
  <si>
    <t>D-ploy (Czech Republic) s.r.o.</t>
  </si>
  <si>
    <t>DPV Group s.r.o.</t>
  </si>
  <si>
    <t>Dr. Čech</t>
  </si>
  <si>
    <t>DRAFT people s.r.o.</t>
  </si>
  <si>
    <t>Družstvo Konstanca</t>
  </si>
  <si>
    <t>DRUŽSTVO MILLENIUM HK</t>
  </si>
  <si>
    <t>Družstvo OREA</t>
  </si>
  <si>
    <t>Družstvo ZÁMEČNÍK</t>
  </si>
  <si>
    <t>DUBOS, s.r.o. - organizační složka</t>
  </si>
  <si>
    <t>DUMAKOV s.r.o. - organizační složka</t>
  </si>
  <si>
    <t>DU-MI CZ s.r.o.</t>
  </si>
  <si>
    <t>Duran Work Service s.r.o.</t>
  </si>
  <si>
    <t>Dušan Gdovin</t>
  </si>
  <si>
    <t>E - SPARK, s.r.o.</t>
  </si>
  <si>
    <t>E K O M I D O s.r.o., organizační složka</t>
  </si>
  <si>
    <t>e-invent s.r.o.</t>
  </si>
  <si>
    <t>Ekomontec CZ s.r.o.</t>
  </si>
  <si>
    <t>EKOO LUX PERSONALS s.r.o.</t>
  </si>
  <si>
    <t>EKOVA ELECTRIC a.s.</t>
  </si>
  <si>
    <t xml:space="preserve">EL - Kovo s.r.o. </t>
  </si>
  <si>
    <t>ELITE-L.V.P. PRAHA s.r.o.</t>
  </si>
  <si>
    <t>ELLU agency s.r.o.</t>
  </si>
  <si>
    <t>ELLYXION HR s.r.o.</t>
  </si>
  <si>
    <t>ELMONTIA s.r.o.</t>
  </si>
  <si>
    <t>EMINEX Group s.r.o.</t>
  </si>
  <si>
    <t>EMONA KRONI s.r.o.</t>
  </si>
  <si>
    <t>EMPLOY J.R. s.r.o.</t>
  </si>
  <si>
    <t>EMPLOY s.r.o.</t>
  </si>
  <si>
    <t>Employment Express, s.r.o.</t>
  </si>
  <si>
    <t>EMPRES-IN CZ s.r.o., organizační složka</t>
  </si>
  <si>
    <t>EM&amp;T Consulting s.r.o.</t>
  </si>
  <si>
    <t>ENELIANA s.r.o.</t>
  </si>
  <si>
    <t>ENGINE HOME, s.r.o.</t>
  </si>
  <si>
    <t>ENNORA s.r.o.</t>
  </si>
  <si>
    <t>ENYVOX s.r.o.</t>
  </si>
  <si>
    <t>EPA CZ s.r.o.</t>
  </si>
  <si>
    <t>EPAM Systems (Czech Republic) s.r.o.</t>
  </si>
  <si>
    <t>Etimos Human s.r.o.</t>
  </si>
  <si>
    <t>ETK CHECK, s.r.o.</t>
  </si>
  <si>
    <t>ETM - montáž s.r.o.</t>
  </si>
  <si>
    <t>EU JOB s.r.o.</t>
  </si>
  <si>
    <t>Euro Agentur CZECH s.r.o.</t>
  </si>
  <si>
    <t>Euroagentura 001 s.r.o.</t>
  </si>
  <si>
    <t>EUROPA Union Service a.s.</t>
  </si>
  <si>
    <t>Europa Workintense spol. s r.o.</t>
  </si>
  <si>
    <t>European Human Resources s.r.o.</t>
  </si>
  <si>
    <t>EUROPERSON s.r.o.</t>
  </si>
  <si>
    <t>EUworker s.r.o.</t>
  </si>
  <si>
    <t>Eva Vachová</t>
  </si>
  <si>
    <t>EVARS s.r.o.</t>
  </si>
  <si>
    <t>EVERY WORK s.r.o.</t>
  </si>
  <si>
    <t>FairWork CZ s.r.o.</t>
  </si>
  <si>
    <t>Falcon Management s.r.o.</t>
  </si>
  <si>
    <t>FANCY WORK s.r.o.</t>
  </si>
  <si>
    <t>FAVORIT Agency s.r.o.</t>
  </si>
  <si>
    <t>Felimex MB s.r.o.</t>
  </si>
  <si>
    <t>FERDA MB s.r.o.</t>
  </si>
  <si>
    <t>FERRIT COMPANY s.r.o.</t>
  </si>
  <si>
    <t>FIDES POPULI, s.r.o.</t>
  </si>
  <si>
    <t>FindWork CZ s.r.o.</t>
  </si>
  <si>
    <t>FINE JOB forsáž s.r.o.</t>
  </si>
  <si>
    <t>First &amp; Last s.r.o.</t>
  </si>
  <si>
    <t>Fiwerana s.r.o.</t>
  </si>
  <si>
    <t>FLS One s.r.o.</t>
  </si>
  <si>
    <t>FOCUS CRO Placement, s.r.o.</t>
  </si>
  <si>
    <t>FORBEST GLOBAL s.r.o.</t>
  </si>
  <si>
    <t>FORCE TRADE s.r.o.</t>
  </si>
  <si>
    <t>FORNELIUS WEST s.r.o.</t>
  </si>
  <si>
    <t>FORUM GROUP, s.r.o.</t>
  </si>
  <si>
    <t>Foster Facility a.s.</t>
  </si>
  <si>
    <t>FRAKON s.r.o.</t>
  </si>
  <si>
    <t>FRAMALU Krušovice s.r.o.</t>
  </si>
  <si>
    <t>FREE JOB s.r.o.</t>
  </si>
  <si>
    <t>FUTURA AM s.r.o.</t>
  </si>
  <si>
    <t>GALL s.r.o.</t>
  </si>
  <si>
    <t>GARANT personal s.r.o.</t>
  </si>
  <si>
    <t>GARANTJOB s.r.o.</t>
  </si>
  <si>
    <t>Garmilia Plus s.r.o.</t>
  </si>
  <si>
    <t>GASL CZ s.r.o.</t>
  </si>
  <si>
    <t>GASTRONOMIK SERVIS s.r.o.</t>
  </si>
  <si>
    <t>GATEX s.r.o.</t>
  </si>
  <si>
    <t>geesem group s.r.o.</t>
  </si>
  <si>
    <t>GESOMONT s.r.o.</t>
  </si>
  <si>
    <t>Gi Group Czech Republic, s.r.o.</t>
  </si>
  <si>
    <t>Glamour Trade, s.r.o.</t>
  </si>
  <si>
    <t>Global Personnel Agency s.r.o.</t>
  </si>
  <si>
    <t>GOOD WORKER s.r.o.</t>
  </si>
  <si>
    <t>GRAND - IISA. CZ s.r.o.</t>
  </si>
  <si>
    <t>GRAND WORX s.r.o.</t>
  </si>
  <si>
    <t>Grant Royal, s.r.o.</t>
  </si>
  <si>
    <t>GUAM s.r.o.</t>
  </si>
  <si>
    <t>HANTOSSTAV s.r.o.</t>
  </si>
  <si>
    <t>HAPI s.r.o.</t>
  </si>
  <si>
    <t>HASRA s.r.o.</t>
  </si>
  <si>
    <t>HAVRIIL &amp; WORK s.r.o.</t>
  </si>
  <si>
    <t>Hays Czech Republic, s.r.o.</t>
  </si>
  <si>
    <t>HB ENERGOMONT, s.r.o.</t>
  </si>
  <si>
    <t>HB Job s.r.o.</t>
  </si>
  <si>
    <t>Heavy Duty Services s.r.o.</t>
  </si>
  <si>
    <t>HELIO-HEM s.r.o.</t>
  </si>
  <si>
    <t>HELP SERVIS s.r.o.</t>
  </si>
  <si>
    <t>HERT Invest s.r.o.</t>
  </si>
  <si>
    <t>HIGHFIVE Job agency, s.r.o.</t>
  </si>
  <si>
    <t>HOLUB zámečnictví s.r.o.</t>
  </si>
  <si>
    <t>HONT s.r.o.</t>
  </si>
  <si>
    <t>HORARIO trade s.r.o.</t>
  </si>
  <si>
    <t>HotBelly s.r.o.</t>
  </si>
  <si>
    <t>Hotwelding BPI s.r.o.</t>
  </si>
  <si>
    <t>HPF CleanCat s.r.o.</t>
  </si>
  <si>
    <t>H.P.ROYAL s.r.o.</t>
  </si>
  <si>
    <t>HR Vision s.r.o.</t>
  </si>
  <si>
    <t>HRQ CZ s.r.o.</t>
  </si>
  <si>
    <t>Human agency, s.r.o.</t>
  </si>
  <si>
    <t>Hutní montáže, a.s.</t>
  </si>
  <si>
    <t>I &amp; M Work s.r.o.</t>
  </si>
  <si>
    <t>I &amp; V Flat s.r.o.</t>
  </si>
  <si>
    <t>IC - AUMONT, s.r.o., organizační složka</t>
  </si>
  <si>
    <t>Icon Clinical Research s.r.o.</t>
  </si>
  <si>
    <t>IDA - GLOBAL s.r.o.</t>
  </si>
  <si>
    <t>IDEAL WORK s.r.o.</t>
  </si>
  <si>
    <t>INDEX TEAM s.r.o.</t>
  </si>
  <si>
    <t>Industrial Personal Services s.r.o.</t>
  </si>
  <si>
    <t>Ing. Ivan Kuneš</t>
  </si>
  <si>
    <t>Ing. Miroslav Holeček</t>
  </si>
  <si>
    <t>Ing. Olga Fialkovská</t>
  </si>
  <si>
    <t xml:space="preserve">Ing. Rudolf Daňo </t>
  </si>
  <si>
    <t>Ing. Trúc Vu Ho</t>
  </si>
  <si>
    <t>innogy Česká republika a.s.</t>
  </si>
  <si>
    <t>Instinkt a.s.</t>
  </si>
  <si>
    <t>INVESTPROM EU s.r.o.</t>
  </si>
  <si>
    <t>InWork LBC s.r.o.</t>
  </si>
  <si>
    <t>IPK services s.r.o.</t>
  </si>
  <si>
    <t>IVEBA s.r.o.</t>
  </si>
  <si>
    <t>IWIN CZ spol. s r.o.</t>
  </si>
  <si>
    <t>J a D personální agentura s.r.o.</t>
  </si>
  <si>
    <t>JAJA spol. s r.o.</t>
  </si>
  <si>
    <t>JALUSTA WORK s.r.o.</t>
  </si>
  <si>
    <t>Jan Hefner</t>
  </si>
  <si>
    <t>Ján Horkulič</t>
  </si>
  <si>
    <t>Jana Brychová</t>
  </si>
  <si>
    <t>JANABA SERVIS s.r.o.</t>
  </si>
  <si>
    <t>JARYSEK s.r.o.</t>
  </si>
  <si>
    <t>JASK - Plus s.r.o.</t>
  </si>
  <si>
    <t>JAST UL s.r.o.</t>
  </si>
  <si>
    <t>JetJob, s.r.o.</t>
  </si>
  <si>
    <t>Jetty s.r.o.</t>
  </si>
  <si>
    <t>Ji Ma group s.r.o.</t>
  </si>
  <si>
    <t>Jiří Brabec s.r.o.</t>
  </si>
  <si>
    <t>JOB - centrum Ostrava s.r.o.</t>
  </si>
  <si>
    <t>JOB AGENCY NVJ-EU s.r.o.</t>
  </si>
  <si>
    <t>JOB ARENA, s.r.o.</t>
  </si>
  <si>
    <t>JOB FACTORY s.r.o.</t>
  </si>
  <si>
    <t>JOB J-POWER s.r.o.</t>
  </si>
  <si>
    <t>JOB LEADER CZECH s.r.o.</t>
  </si>
  <si>
    <t>Job offer s.r.o.</t>
  </si>
  <si>
    <t>JobConnector s.r.o.</t>
  </si>
  <si>
    <t>JOBINN &amp; HOSTESSINN, s.r.o.</t>
  </si>
  <si>
    <t>JOBJG s.r.o.</t>
  </si>
  <si>
    <t>JOBS AGENCY LT s.r.o.</t>
  </si>
  <si>
    <t>Job´s One s.r.o.</t>
  </si>
  <si>
    <t>JOBS.EU,s.r.o.</t>
  </si>
  <si>
    <t>Job-Werk Interconcept s.r.o.</t>
  </si>
  <si>
    <t>JOHUR s.r.o.</t>
  </si>
  <si>
    <t>JOMA-G CZ, s.r.o.</t>
  </si>
  <si>
    <t>JORCON NAVIS s.r.o.</t>
  </si>
  <si>
    <t>JORM JUHAS s.r.o.</t>
  </si>
  <si>
    <t>JOTEK, organizační složka</t>
  </si>
  <si>
    <t>JR Profiservice s.r.o.</t>
  </si>
  <si>
    <t>Julistav Pro s.r.o.</t>
  </si>
  <si>
    <t>JustOne s.r.o.</t>
  </si>
  <si>
    <t>JUTAP s.r.o.</t>
  </si>
  <si>
    <t>JVL management s.r.o.</t>
  </si>
  <si>
    <t>KAMIZ MACHINERY s.r.o.</t>
  </si>
  <si>
    <t>Kamon HM s.r.o.</t>
  </si>
  <si>
    <t>KAMP AGENCY s.r.o.</t>
  </si>
  <si>
    <t xml:space="preserve">KARYO, spol. s r.o. </t>
  </si>
  <si>
    <t>KINTANA GROUP, s.r.o.</t>
  </si>
  <si>
    <t>KIRA KLM s.r.o.</t>
  </si>
  <si>
    <t>KKB Kernkompetenz Beruf s.r.o.</t>
  </si>
  <si>
    <t>Klimovský - Kontakt, s.r.o. - odštěpný závod</t>
  </si>
  <si>
    <t>KM konsult s.r.o.</t>
  </si>
  <si>
    <t>KNM družstvo</t>
  </si>
  <si>
    <t>KOBÍ PERSONNEL LTD, odštěpný závod Praha, ČR</t>
  </si>
  <si>
    <t>KOČORVA s.r.o.</t>
  </si>
  <si>
    <t>KOLJA s.r.o.</t>
  </si>
  <si>
    <t>KOLONADA SERVIS s.r.o.</t>
  </si>
  <si>
    <t xml:space="preserve">Komerční banka, a.s. </t>
  </si>
  <si>
    <t>KOMPRESORNA, s.r.o.</t>
  </si>
  <si>
    <t>König Agency s.r.o.</t>
  </si>
  <si>
    <t>KOVO - ZVAR s.r.o.</t>
  </si>
  <si>
    <t>KOVO PB Maschining, s.r.o.</t>
  </si>
  <si>
    <t>KOVO Třinec s.r.o.</t>
  </si>
  <si>
    <t>KOVO-ZR s.r.o.</t>
  </si>
  <si>
    <t>KR - BA employment agency s.r.o.</t>
  </si>
  <si>
    <t>Královský styl s.r.o.</t>
  </si>
  <si>
    <t>KRISTI CZ s.r.o.</t>
  </si>
  <si>
    <t>KŠX - DELTA, s.r.o.</t>
  </si>
  <si>
    <t>KUTIFEL s.r.o.,</t>
  </si>
  <si>
    <t>KV ASSIST s.r.o.</t>
  </si>
  <si>
    <t>K&amp;V working group s.r.o.</t>
  </si>
  <si>
    <t>Kvatrasil s.r.o.</t>
  </si>
  <si>
    <t>Laboris Agentia s.r.o.</t>
  </si>
  <si>
    <t>Ladislav Špak - STAVMAL</t>
  </si>
  <si>
    <t>LAKMAL s.r.o.</t>
  </si>
  <si>
    <t>LAMAREX s.r.o.</t>
  </si>
  <si>
    <t>Lavoro agency s.r.o.</t>
  </si>
  <si>
    <t>LB AGENTURE CZ, s.r.o.</t>
  </si>
  <si>
    <t>LEADSTAV-M s.r.o.</t>
  </si>
  <si>
    <t>Legal Agency s.r.o.</t>
  </si>
  <si>
    <t>Lekon MB s. r. o.</t>
  </si>
  <si>
    <t>LEMEN, s.r.o.</t>
  </si>
  <si>
    <t>LENATRANS s.r.o.</t>
  </si>
  <si>
    <t>LEPŠÍ PRÁCE s.r.o.</t>
  </si>
  <si>
    <t>LET´S GO s.r.o.</t>
  </si>
  <si>
    <t>LIBERIUS s.r.o.</t>
  </si>
  <si>
    <t>Lidé a Příležitosti s.r.o.</t>
  </si>
  <si>
    <t>Life consulting s.r.o.</t>
  </si>
  <si>
    <t>LIGANA s.r.o.</t>
  </si>
  <si>
    <t>LK-Works, s.r.o.</t>
  </si>
  <si>
    <t>LM - GENIM s.r.o.</t>
  </si>
  <si>
    <t>Local Work s.r.o.</t>
  </si>
  <si>
    <t>LOK work s.r.o.</t>
  </si>
  <si>
    <t>LOKGROUP s.r.o.</t>
  </si>
  <si>
    <t>LORVIST s.r.o.</t>
  </si>
  <si>
    <t>LOZOVAN Agentura s.r.o.</t>
  </si>
  <si>
    <t>L.P.O.INVESTMENT s.r.o.</t>
  </si>
  <si>
    <t>LS Personal, s.r.o.</t>
  </si>
  <si>
    <t>LUCK company s.r.o.</t>
  </si>
  <si>
    <t>Lukamo plus-cz s.r.o.</t>
  </si>
  <si>
    <t>LUMENSTAR s.r.o.</t>
  </si>
  <si>
    <t>LUSTERA PLATINUM s.r.o.</t>
  </si>
  <si>
    <t xml:space="preserve">LUSWER-WEST, družstvo </t>
  </si>
  <si>
    <t>LUTAN s.r.o.</t>
  </si>
  <si>
    <t>LUTO Automotive CZ, s.r.o.</t>
  </si>
  <si>
    <t>LUTO Services, s.r.o.</t>
  </si>
  <si>
    <t>LUWEL 2 TVS, spol. s.r.o.</t>
  </si>
  <si>
    <t>M O D U S s.r.o.</t>
  </si>
  <si>
    <t>M 70 s.r.o.</t>
  </si>
  <si>
    <t>MA traiding, s.r.o.</t>
  </si>
  <si>
    <t xml:space="preserve">Magát, spol. s r.o. </t>
  </si>
  <si>
    <t>MAGNOLIA-STAV s.r.o.</t>
  </si>
  <si>
    <t>MAJAN, s.r.o.- organizační složka</t>
  </si>
  <si>
    <t>MAKO úklid, s.r.o.</t>
  </si>
  <si>
    <t>MALEJA.CZ s.r.o.</t>
  </si>
  <si>
    <t>Mane Contract Services Limited, pobočka Česká republika</t>
  </si>
  <si>
    <t>MANHO CZ s.r.o.</t>
  </si>
  <si>
    <t>MANIBUS s.r.o.</t>
  </si>
  <si>
    <t>ManpowerGroup s.r.o.</t>
  </si>
  <si>
    <t>Marital s.r.o.</t>
  </si>
  <si>
    <t>Markmont, s.r.o.</t>
  </si>
  <si>
    <t>Mark-M-Steel Profi s.r.o.</t>
  </si>
  <si>
    <t>MARLIN, s.r.o.</t>
  </si>
  <si>
    <t>MAT Consulting spol. s r.o.</t>
  </si>
  <si>
    <t>Max People s.r.o.</t>
  </si>
  <si>
    <t>MAXI WORK s.r.o.</t>
  </si>
  <si>
    <t>MaxMaster s.r.o.</t>
  </si>
  <si>
    <t>Mazars s.r.o.</t>
  </si>
  <si>
    <t>mBlue Czech, s.r.o.</t>
  </si>
  <si>
    <t>MBtech Bohemia s.r.o.</t>
  </si>
  <si>
    <t>MDT POTRUBÍ s.r.o.</t>
  </si>
  <si>
    <t>Mersanit s.r.o.</t>
  </si>
  <si>
    <t>MEUS s.r.o.</t>
  </si>
  <si>
    <t>MG Trade s.r.o.</t>
  </si>
  <si>
    <t>Mgr. Daniela Georgieva Yordanova</t>
  </si>
  <si>
    <t>MIFROST s.r.o.</t>
  </si>
  <si>
    <t xml:space="preserve">Miloslav Bubeník </t>
  </si>
  <si>
    <t>MILTOM servis s.r.o.</t>
  </si>
  <si>
    <t>Milvelt Group s.r.o.</t>
  </si>
  <si>
    <t>MIMISTAV s.r.o.</t>
  </si>
  <si>
    <t>MK Agency s.r.o.</t>
  </si>
  <si>
    <t>Mondi Štětí a.s.</t>
  </si>
  <si>
    <t>Monte Servis s.r.o.</t>
  </si>
  <si>
    <t>MONTIX, a.s.</t>
  </si>
  <si>
    <t>MONTO, s.r.o.</t>
  </si>
  <si>
    <t>MORAVIA AGENCY s.r.o.</t>
  </si>
  <si>
    <t>MP RO-ST s.r.o.</t>
  </si>
  <si>
    <t>MR - WORK, s. r. o.</t>
  </si>
  <si>
    <t>MSG Professional s.r.o.</t>
  </si>
  <si>
    <t>MURAMAX s.r.o.</t>
  </si>
  <si>
    <t>M&amp;V Facility Plus s.r.o.</t>
  </si>
  <si>
    <t>MXD Czech, s.r.o.</t>
  </si>
  <si>
    <t>MZ AGENCY s.r.o.</t>
  </si>
  <si>
    <t>NABRIGADU.CZ s.r.o.</t>
  </si>
  <si>
    <t>Nargo Agency s.r.o.</t>
  </si>
  <si>
    <t>NASTAS s.r.o.</t>
  </si>
  <si>
    <t>NATEK Czech Republic &amp; Slovakia s.r.o.</t>
  </si>
  <si>
    <t>NAZAR INVEST s.r.o.</t>
  </si>
  <si>
    <t>Nedesco a.s.</t>
  </si>
  <si>
    <t>NEO CRAFTS s.r.o.</t>
  </si>
  <si>
    <t>NEW AGE AGENCY s.r.o.</t>
  </si>
  <si>
    <t>New Age Solutions s.r.o.</t>
  </si>
  <si>
    <t>NEWMAN Personnel Agency, s.r.o.</t>
  </si>
  <si>
    <t>NEXUMI TEAM s.r.o.</t>
  </si>
  <si>
    <t>NIKA - SLOVANKA s.r.o.</t>
  </si>
  <si>
    <t>NILAS s.r.o.</t>
  </si>
  <si>
    <t>NOMEN OMEN GROUP, s.r.o.</t>
  </si>
  <si>
    <t>NOMINAL WORKFORCE s.r.o.</t>
  </si>
  <si>
    <t>NSE Solutions, s.r.o.</t>
  </si>
  <si>
    <t>NUBIRUM s.r.o.</t>
  </si>
  <si>
    <t>OilCom Group SE</t>
  </si>
  <si>
    <t>O.K. AUTOMOT, s.r.o.</t>
  </si>
  <si>
    <t>Oldřich Hut</t>
  </si>
  <si>
    <t>OLSVIT s.r.o.</t>
  </si>
  <si>
    <t>OND Direct s.r.o.</t>
  </si>
  <si>
    <t>ONE WORK s.r.o.</t>
  </si>
  <si>
    <t>OPTIMA RECRUITMENT EUROPE, s.r.o.</t>
  </si>
  <si>
    <t>OSPRO MB, spol. s r.o.</t>
  </si>
  <si>
    <t>OSSPO Agency s.r.o.</t>
  </si>
  <si>
    <t>Ostravská dopravní společnost - Cargo, a.s.</t>
  </si>
  <si>
    <t>Ost-West Anlagenmontage s.r.o.</t>
  </si>
  <si>
    <t>OTASS s.r.o.</t>
  </si>
  <si>
    <t>OTIS a.s.</t>
  </si>
  <si>
    <t>OTTO Work Force Czech, s.r.o.</t>
  </si>
  <si>
    <t>PADALIA Agency s.r.o.</t>
  </si>
  <si>
    <t>P.A.J.P. spol. s r.o.</t>
  </si>
  <si>
    <t>PALSIR CZ s.r.o.</t>
  </si>
  <si>
    <t>PAREXEL International Czech Republic s.r.o.</t>
  </si>
  <si>
    <t>PARNA - DAN s.r.o.</t>
  </si>
  <si>
    <t>Partners M&amp;L Czech spol s r.o.</t>
  </si>
  <si>
    <t>Patience s.r.o.</t>
  </si>
  <si>
    <t>PAVMART PSV, s.r.o.</t>
  </si>
  <si>
    <t>PEMANOBRA trading s.r.o.</t>
  </si>
  <si>
    <t>PEMAT TRADING s.r.o.</t>
  </si>
  <si>
    <t>Penkart s.r.o.</t>
  </si>
  <si>
    <t>People Facility s.r.o.</t>
  </si>
  <si>
    <t>Peperson s.r.o.</t>
  </si>
  <si>
    <t>Perfect Agency s.r.o.</t>
  </si>
  <si>
    <t>Perfect service invest s.r.o.</t>
  </si>
  <si>
    <t>Perfekt jobs s.r.o.</t>
  </si>
  <si>
    <t>Perfekt 4U 2017 s.r.o.</t>
  </si>
  <si>
    <t>PersCom s.r.o.</t>
  </si>
  <si>
    <t>PERSO - MB s.r.o.</t>
  </si>
  <si>
    <t>PERSOMAX s.r.o.</t>
  </si>
  <si>
    <t>PERSOMONT s.r.o.</t>
  </si>
  <si>
    <t>Personal centrum s.r.o.</t>
  </si>
  <si>
    <t>Personal Partner s.r.o.</t>
  </si>
  <si>
    <t>PERSONALHELP s.r.o.</t>
  </si>
  <si>
    <t>Personex s.r.o.</t>
  </si>
  <si>
    <t>Petr Kuba, s.r.o.</t>
  </si>
  <si>
    <t>PETRAMONT s.r.o., organizační složka</t>
  </si>
  <si>
    <t>PGT s.r.o.</t>
  </si>
  <si>
    <t xml:space="preserve">Pharmonia s.r.o. </t>
  </si>
  <si>
    <t>PhDr. Martina Polomová</t>
  </si>
  <si>
    <t>Plesha Agentura s.r.o.</t>
  </si>
  <si>
    <t>plusko s.r.o.</t>
  </si>
  <si>
    <t>Plzeňský Prazdroj, a. s.</t>
  </si>
  <si>
    <t>POE, spol. s r.o.</t>
  </si>
  <si>
    <t>PowerJob s.r.o.</t>
  </si>
  <si>
    <t>PPD Services s.r.o.</t>
  </si>
  <si>
    <t>PPL Staffort s.r.o.</t>
  </si>
  <si>
    <t>Pracanti s.r.o.</t>
  </si>
  <si>
    <t>Práce Liberec s.r.o.</t>
  </si>
  <si>
    <t>Pracovní agentura Atlas s.r.o.</t>
  </si>
  <si>
    <t>PRAGMA personální agentura s.r.o.</t>
  </si>
  <si>
    <t>PRAGS-PPM, s.r.o.</t>
  </si>
  <si>
    <t>PRAIM-WORK s.r.o.</t>
  </si>
  <si>
    <t>PRAISE STORE s.r.o.</t>
  </si>
  <si>
    <t>Premier World service Company s.r.o.</t>
  </si>
  <si>
    <t>Probka s.r.o.</t>
  </si>
  <si>
    <t>ProfesKontakt, s.r.o.</t>
  </si>
  <si>
    <t>PROFFA s.r.o.</t>
  </si>
  <si>
    <t>PROFI INDUSTRY s.r.o.</t>
  </si>
  <si>
    <t>Profi Jobmaster Agency s.r.o.</t>
  </si>
  <si>
    <t>PROFIK plus, s.r.o.</t>
  </si>
  <si>
    <t>PROFITECHNOLOGY s.r.o.</t>
  </si>
  <si>
    <t>PROGAMET společnost s ručením omezeným - organizační složka</t>
  </si>
  <si>
    <t>Proglo s.r.o.</t>
  </si>
  <si>
    <t>PROLOKO s.r.o.</t>
  </si>
  <si>
    <t>Promercatory, s.r.o.</t>
  </si>
  <si>
    <t>PROMET JOBS s.r.o.</t>
  </si>
  <si>
    <t>Promotherm s.r.o.</t>
  </si>
  <si>
    <t>PROPLUSCO Services CZ s.r.o.</t>
  </si>
  <si>
    <t>PSK JOB s.r.o.</t>
  </si>
  <si>
    <t>Qanto Services s.r.o.</t>
  </si>
  <si>
    <t>QTK s.r.o.</t>
  </si>
  <si>
    <t>Quanta Human Resources CY s.r.o.</t>
  </si>
  <si>
    <t>Quick Agency 4all s.r.o.</t>
  </si>
  <si>
    <t>R a G Agency s.r.o.</t>
  </si>
  <si>
    <t>RABOTA s.r.o.</t>
  </si>
  <si>
    <t>RÁFA JOBS s.r.o.</t>
  </si>
  <si>
    <t>Rajduha s.r.o.</t>
  </si>
  <si>
    <t>RAKMONT CZ s.r.o.</t>
  </si>
  <si>
    <t>RAMOS spol. s r.o. - organizační složka</t>
  </si>
  <si>
    <t>Randstad s.r.o</t>
  </si>
  <si>
    <t>RAPSODIYA s.r.o.</t>
  </si>
  <si>
    <t>RATAN STAV s.r.o.</t>
  </si>
  <si>
    <t>RB-expert ngk s.r.o.</t>
  </si>
  <si>
    <t>Ready 1 s.r.o.</t>
  </si>
  <si>
    <t>REAL JOB s.r.o.</t>
  </si>
  <si>
    <t>Reed Personnel Services Czech Republic s.r.o.</t>
  </si>
  <si>
    <t>REINTEL JOBS s.r.o.</t>
  </si>
  <si>
    <t xml:space="preserve">REKONDRA s.r.o. </t>
  </si>
  <si>
    <t>RELLUM, s.r.o.</t>
  </si>
  <si>
    <t>REMI STEEL s.r.o.</t>
  </si>
  <si>
    <t>REMIREL s.r.o.</t>
  </si>
  <si>
    <t>Renewal Agency s.r.o.</t>
  </si>
  <si>
    <t>RENT TO REST s. r. o.</t>
  </si>
  <si>
    <t>REPARTO s.r.o.</t>
  </si>
  <si>
    <t>REZIDENT group AT s.r.o.</t>
  </si>
  <si>
    <t>RIGHT INDICADA s.r.o.</t>
  </si>
  <si>
    <t>RICH JOBS s.r.o.</t>
  </si>
  <si>
    <t>RING Beteiligungs GmbH, pobočka</t>
  </si>
  <si>
    <t>RITAS, s.r.o.</t>
  </si>
  <si>
    <t>RODYCH s.r.o.</t>
  </si>
  <si>
    <t>Rokana Trade s.r.o.</t>
  </si>
  <si>
    <t>ROLEKS PRAHA s.r.o.</t>
  </si>
  <si>
    <t>ROSHEN Holding s.r.o.</t>
  </si>
  <si>
    <t>RP Dimension s.r.o.</t>
  </si>
  <si>
    <t>RPIC-EKONOMSERVIS Přerov s.r.o.</t>
  </si>
  <si>
    <t>RV Silesia Group s.r.o.</t>
  </si>
  <si>
    <t>RWAN s.r.o.</t>
  </si>
  <si>
    <t>R4U s.r.o.</t>
  </si>
  <si>
    <t>SAFA Czech Republic Service s.r.o.</t>
  </si>
  <si>
    <t>Sales House s.r.o.</t>
  </si>
  <si>
    <t>Samba Partners s.r.o.</t>
  </si>
  <si>
    <t>SANARIS TRADE s.r.o.</t>
  </si>
  <si>
    <t>SANVIGILIO s.r.o.</t>
  </si>
  <si>
    <t>SAPE AUTOMOTIVE, s.r.o.</t>
  </si>
  <si>
    <t>Sapir Consulting, s.r.o.</t>
  </si>
  <si>
    <t>SAPLISTAV s.r.o.</t>
  </si>
  <si>
    <t>SAPRIL People s.r.o.</t>
  </si>
  <si>
    <t>SATO CZECH s.r.o.</t>
  </si>
  <si>
    <t>Scuderia - Personal s.r.o.</t>
  </si>
  <si>
    <t>SCUSA s.r.o.</t>
  </si>
  <si>
    <t>SDpeople s.r.o.</t>
  </si>
  <si>
    <t>SENTEX agency s.r.o.</t>
  </si>
  <si>
    <t>Service &amp; Tools, spol. s r.o.</t>
  </si>
  <si>
    <t>Servis 4U 2017 s.r.o.</t>
  </si>
  <si>
    <t>SERVISPOL s.r.o.</t>
  </si>
  <si>
    <t>Sevluš s.r.o.</t>
  </si>
  <si>
    <t>SH Job Partners s.r.o.</t>
  </si>
  <si>
    <t>Shield service s.r.o.</t>
  </si>
  <si>
    <t>Siemens, s.r.o.</t>
  </si>
  <si>
    <t>SII s.r.o.</t>
  </si>
  <si>
    <t>SILESIAN INVEST s.r.o.</t>
  </si>
  <si>
    <t>SILOS.KM. s.r.o.</t>
  </si>
  <si>
    <t>SILVERLAND s.r.o.</t>
  </si>
  <si>
    <t>Simply Distribution s.r.o.</t>
  </si>
  <si>
    <t>SIMPLY WORK s.r.o.</t>
  </si>
  <si>
    <t>SKADAN - KOVO s.r.o.</t>
  </si>
  <si>
    <t>SKG agentura práce s.r.o.</t>
  </si>
  <si>
    <t>SKS Business Unit s.r.o.</t>
  </si>
  <si>
    <t>SLAVA SVIT, družstvo</t>
  </si>
  <si>
    <t>SLAVOŠOV s.r.o.</t>
  </si>
  <si>
    <t>SMAILE COMPANY s.r.o.</t>
  </si>
  <si>
    <t>Smart alfa system s.r.o.</t>
  </si>
  <si>
    <t>SMART Automotive s.r.o.</t>
  </si>
  <si>
    <t>SMART Career s.r.o.</t>
  </si>
  <si>
    <t>SMART SIMIX s.r.o.</t>
  </si>
  <si>
    <t>Smart Work Logistics s.r.o.</t>
  </si>
  <si>
    <t>SODAT, s.r.o.</t>
  </si>
  <si>
    <t>SOPHIA s.r.o.</t>
  </si>
  <si>
    <t>SPETTA s.r.o.</t>
  </si>
  <si>
    <t>SQS Sorting and Quality Services s.r.o.</t>
  </si>
  <si>
    <t>STAFF PLUS s.r.o</t>
  </si>
  <si>
    <t>Staff Services s.r.o.</t>
  </si>
  <si>
    <t>STAFIKO stav s.r.o.</t>
  </si>
  <si>
    <t>Start Recruiting s.r.o.</t>
  </si>
  <si>
    <t>Steel Solutions a.s.</t>
  </si>
  <si>
    <t>STEEL THERM s.r.o.</t>
  </si>
  <si>
    <t>STEER AGENCY s.r.o.</t>
  </si>
  <si>
    <t>STEFIDE Group s.r.o.</t>
  </si>
  <si>
    <t>STONE MORAVIA s.r.o.</t>
  </si>
  <si>
    <t>STROJPEX cz s.r.o.</t>
  </si>
  <si>
    <t>STROJVŮDCI CZ s.r.o.</t>
  </si>
  <si>
    <t>STRONG WORK s.r.o.</t>
  </si>
  <si>
    <t>Studnice lidských zdrojů, agentura práce s.r.o.</t>
  </si>
  <si>
    <t>SULCO React Team, s.r.o.</t>
  </si>
  <si>
    <t>SUN HOME DECORATIONS AND LOGISTICS CZECH, S.R.O.</t>
  </si>
  <si>
    <t>SVS 2000 spol. s r.o.</t>
  </si>
  <si>
    <t>SVV-STAV s.r.o.</t>
  </si>
  <si>
    <t>Symantec Group s.r.o.</t>
  </si>
  <si>
    <t>Sytab Prague s.r.o.</t>
  </si>
  <si>
    <t>ŠIRKOM PLUS, s.r.o. - organizační složka</t>
  </si>
  <si>
    <t>T &amp; T - trade Europa s.r.o.</t>
  </si>
  <si>
    <t>TADEROS s.r.o.</t>
  </si>
  <si>
    <t>Taiss Plus s.r.o.</t>
  </si>
  <si>
    <t>TARIX Mladá Boleslav s.r.o.</t>
  </si>
  <si>
    <t>TAUPER s.r.o.</t>
  </si>
  <si>
    <t>TEMPO TRAINING &amp; CONSULTING a.s.</t>
  </si>
  <si>
    <t>Tesco Stores ČR a.s.</t>
  </si>
  <si>
    <t>Tet&amp;Yu s.r.o.</t>
  </si>
  <si>
    <t>THERA Actio, spol. s r.o.</t>
  </si>
  <si>
    <t>Thompson Personnel Management CZ, s.r.o.</t>
  </si>
  <si>
    <t>THS CZ s.r.o.</t>
  </si>
  <si>
    <t>Tibog, s.r.o.</t>
  </si>
  <si>
    <t>TIGRA s.r.o.</t>
  </si>
  <si>
    <t>TISANA SE</t>
  </si>
  <si>
    <t>Tomis Trade s.r.o.</t>
  </si>
  <si>
    <t>TONIX PERSONAL AGENCY s.r.o.</t>
  </si>
  <si>
    <t>TOP MONEY s. r. o.</t>
  </si>
  <si>
    <t>TOP PERSONAL s.r.o.</t>
  </si>
  <si>
    <t>TOP RECRUIT s.r.o.</t>
  </si>
  <si>
    <t>TR Society s.r.o.</t>
  </si>
  <si>
    <t>Tractebel Engineering a.s.</t>
  </si>
  <si>
    <t>Training Partners s.r.o.</t>
  </si>
  <si>
    <t>TRANSFER International Staff s.r.o.</t>
  </si>
  <si>
    <t>Trenkwalder a.s.</t>
  </si>
  <si>
    <t>Triangle Recruitment CZ s.r.o.</t>
  </si>
  <si>
    <t>TRIKOTA GROUP s.r.o.</t>
  </si>
  <si>
    <t>Trivanger, s.r.o.</t>
  </si>
  <si>
    <t>TRU - MAL, s.r.o.</t>
  </si>
  <si>
    <t>TTT-NERES s.r.o.</t>
  </si>
  <si>
    <t xml:space="preserve">UNIJOB s.r.o. </t>
  </si>
  <si>
    <t>UNIVENT CZ, s.r.o.</t>
  </si>
  <si>
    <t>UNI-WORK Personal s.r.o.</t>
  </si>
  <si>
    <t>UNIWORKS CB s.r.o.</t>
  </si>
  <si>
    <t>VAF Logistics Service s. r. o.</t>
  </si>
  <si>
    <t>VAGNER AGENCY s.r.o.</t>
  </si>
  <si>
    <t>VASDOR CZ s.r.o.</t>
  </si>
  <si>
    <t>VDHA s.r.o.</t>
  </si>
  <si>
    <t>VEJEX spol. s r.o.</t>
  </si>
  <si>
    <t>VELET Invest s.r.o.</t>
  </si>
  <si>
    <t>Viet Job s.r.o.</t>
  </si>
  <si>
    <t>VIKTORIE PREFERENCE OPERATION s.r.o.</t>
  </si>
  <si>
    <t>V.I.P. JOBS s.r.o.</t>
  </si>
  <si>
    <t>Virtual Human Resources s.r.o.</t>
  </si>
  <si>
    <t>Vlastní síly, z.ú.</t>
  </si>
  <si>
    <t>VM solution CZ s.r.o.</t>
  </si>
  <si>
    <t>VOJMAR s.r.o.</t>
  </si>
  <si>
    <t xml:space="preserve">VOSPALEK CZ s.r.o. </t>
  </si>
  <si>
    <t>VOTANERO s.r.o.</t>
  </si>
  <si>
    <t>VS - LISAV s.r.o.</t>
  </si>
  <si>
    <t>VSP WORK s.r.o.</t>
  </si>
  <si>
    <t>VVV agentura, s.r.o.</t>
  </si>
  <si>
    <t>VZOV s.r.o.</t>
  </si>
  <si>
    <t>W - Personal Service s.r.o.</t>
  </si>
  <si>
    <t>W. Agency s.r.o.</t>
  </si>
  <si>
    <t>W.A.K., spol. s r.o.</t>
  </si>
  <si>
    <t>Wakena Invest s.r.o.</t>
  </si>
  <si>
    <t>Way to work s.r.o.</t>
  </si>
  <si>
    <t>WELL PACK s.r.o.</t>
  </si>
  <si>
    <t>Work Capital s.r.o.</t>
  </si>
  <si>
    <t>WORK Contact s.r.o.</t>
  </si>
  <si>
    <t>WORK EXPERT s.r.o.</t>
  </si>
  <si>
    <t>Work Global Agency s.r.o.</t>
  </si>
  <si>
    <t>WORK IN EUROPE s.r.o.</t>
  </si>
  <si>
    <t>Work Partners, s.r.o.</t>
  </si>
  <si>
    <t>WORK PRO, a.s.</t>
  </si>
  <si>
    <t>Work Prosperity s.r.o.</t>
  </si>
  <si>
    <t>Work Service Czech s.r.o.</t>
  </si>
  <si>
    <t>WORK s.r.o.</t>
  </si>
  <si>
    <t>WORK START a. s.</t>
  </si>
  <si>
    <t>WORK SYSTEM, s.r.o.</t>
  </si>
  <si>
    <t>WORKERS INDUSTRIES, s.r.o.</t>
  </si>
  <si>
    <t>Workforce Solutions s.r.o.</t>
  </si>
  <si>
    <t>WORKMASTER s.r.o.</t>
  </si>
  <si>
    <t>WORKSPOT s.r.o.</t>
  </si>
  <si>
    <t>WORLD PERSONAL AGENCY s.r.o.</t>
  </si>
  <si>
    <t>WORMAX JM s.r.o.</t>
  </si>
  <si>
    <t>WRAP eu, s.r.o.</t>
  </si>
  <si>
    <t>ZEPRA mining s.r.o.</t>
  </si>
  <si>
    <t>ZLINAG s.r.o.</t>
  </si>
  <si>
    <t>ZORLING-KV s.r.o.</t>
  </si>
  <si>
    <t>ZRŮST s.r.o.</t>
  </si>
  <si>
    <t>ZVARSTROJ s.r.o.</t>
  </si>
  <si>
    <t>ŽOLÍKOVÁ PRÁCE s.r.o.</t>
  </si>
  <si>
    <t>123-práce.cz s.r.o.</t>
  </si>
  <si>
    <t>4 P &amp; P SERVICES Liberec s.r.o.</t>
  </si>
  <si>
    <t>4Lide s.r.o.</t>
  </si>
  <si>
    <t>Jiná oblast spolupráce (prosím vypište)</t>
  </si>
  <si>
    <t>Zvýšení stavu pracovníků</t>
  </si>
  <si>
    <t>Telefon:</t>
  </si>
  <si>
    <t>Převažující předmět činností CZ-NACE</t>
  </si>
  <si>
    <t>Zpřesnění důvodu (pokud byl vybrán jiný důvod)</t>
  </si>
  <si>
    <t>111</t>
  </si>
  <si>
    <t>Zákonodárci a nejvyšší úředníci veřejné správy, politických a zájmových organizací</t>
  </si>
  <si>
    <t>112</t>
  </si>
  <si>
    <t>Nejvyšší představitelé společností a institucí (kromě politických, zájmových a příbuzných organizací)</t>
  </si>
  <si>
    <t>121</t>
  </si>
  <si>
    <t xml:space="preserve">Řídící pracovníci v oblasti správy podniku, administrativních a podpůrných činností </t>
  </si>
  <si>
    <t>122</t>
  </si>
  <si>
    <t xml:space="preserve">Řídící pracovníci v oblasti obchodu, marketingu, výzkumu, vývoje, reklamy a styku s veřejností </t>
  </si>
  <si>
    <t>131</t>
  </si>
  <si>
    <t xml:space="preserve">Řídící pracovníci v zemědělství, lesnictví, rybářství a v oblasti životního prostředí </t>
  </si>
  <si>
    <t>132</t>
  </si>
  <si>
    <t>Řídící pracovníci v průmyslové výrobě, těžbě, stavebnictví, dopravě a v příbuzných oborech</t>
  </si>
  <si>
    <t>133</t>
  </si>
  <si>
    <t>Řídící pracovníci v oblasti informačních a komunikačních technologií</t>
  </si>
  <si>
    <t>134</t>
  </si>
  <si>
    <t xml:space="preserve">Řídící pracovníci v oblasti vzdělávání, zdravotnictví, v sociálních a jiných oblastech </t>
  </si>
  <si>
    <t>141</t>
  </si>
  <si>
    <t>Řídící pracovníci v oblasti ubytovacích a stravovacích služeb</t>
  </si>
  <si>
    <t>142</t>
  </si>
  <si>
    <t>Řídící pracovníci v maloobchodě a velkoobchodě</t>
  </si>
  <si>
    <t>143</t>
  </si>
  <si>
    <t>Ostatní řídící pracovníci</t>
  </si>
  <si>
    <t>211</t>
  </si>
  <si>
    <t>Specialisté v oblasti fyziky, chemie a v příbuzných oborech</t>
  </si>
  <si>
    <t>212</t>
  </si>
  <si>
    <t>Specialisté v oblasti matematiky, statistiky a pojistné matematiky</t>
  </si>
  <si>
    <t>213</t>
  </si>
  <si>
    <t>Specialisté v biologických a příbuzných oborech</t>
  </si>
  <si>
    <t>214</t>
  </si>
  <si>
    <t xml:space="preserve">Specialisté ve výrobě, stavebnictví a příbuzných oborech </t>
  </si>
  <si>
    <t>Specialisté v oblasti elektrotechniky, elektroniky a elektronických komunikací</t>
  </si>
  <si>
    <t>216</t>
  </si>
  <si>
    <t xml:space="preserve">Architekti, specialisté v oblasti územního plánování, návrháři a příbuzní pracovníci </t>
  </si>
  <si>
    <t>221</t>
  </si>
  <si>
    <t>Lékaři (kromě zubních lékařů)</t>
  </si>
  <si>
    <t>222</t>
  </si>
  <si>
    <t>Všeobecné sestry a porodní asistentky se specializací</t>
  </si>
  <si>
    <t>223</t>
  </si>
  <si>
    <t xml:space="preserve">Specialisté v oblasti tradiční a alternativní medicíny </t>
  </si>
  <si>
    <t>224</t>
  </si>
  <si>
    <t xml:space="preserve">Nelékařští praktici </t>
  </si>
  <si>
    <t>225</t>
  </si>
  <si>
    <t xml:space="preserve">Veterinární lékaři </t>
  </si>
  <si>
    <t>226</t>
  </si>
  <si>
    <t xml:space="preserve">Ostatní specialisté v oblasti zdravotnictví </t>
  </si>
  <si>
    <t>231</t>
  </si>
  <si>
    <t>Učitelé na vysokých a vyšších odborných školách</t>
  </si>
  <si>
    <t>232</t>
  </si>
  <si>
    <t>Učitelé odborných předmětů, praktického vyučování, odborného výcviku a lektoři dalšího vzdělávání</t>
  </si>
  <si>
    <t>233</t>
  </si>
  <si>
    <t>Učitelé na středních školách (kromě odborných předmětů), konzervatořích a na 2. stupni základních škol</t>
  </si>
  <si>
    <t>234</t>
  </si>
  <si>
    <t>Učitelé na 1. stupni základních škol a učitelé v oblasti předškolní výchovy</t>
  </si>
  <si>
    <t>235</t>
  </si>
  <si>
    <t>Ostatní specialisté v oblasti výchovy a vzdělávání</t>
  </si>
  <si>
    <t>241</t>
  </si>
  <si>
    <t>Specialisté v oblasti financí</t>
  </si>
  <si>
    <t>242</t>
  </si>
  <si>
    <t>Specialisté v oblasti strategie a personálního řízení</t>
  </si>
  <si>
    <t>243</t>
  </si>
  <si>
    <t>Specialisté v oblasti prodeje, nákupu, marketingu a styku s veřejností</t>
  </si>
  <si>
    <t>251</t>
  </si>
  <si>
    <t>Analytici a vývojáři softwaru a počítačových aplikací</t>
  </si>
  <si>
    <t>252</t>
  </si>
  <si>
    <t>Specialisté v oblasti databází a počítačových sítí</t>
  </si>
  <si>
    <t>261</t>
  </si>
  <si>
    <t>Specialisté v oblasti práva a příbuzných oblastech</t>
  </si>
  <si>
    <t>262</t>
  </si>
  <si>
    <t>Specialisté v knihovnách, archivech a v příbuzných oblastech</t>
  </si>
  <si>
    <t>263</t>
  </si>
  <si>
    <t>Specialisté v oblasti sociální, společenskovědní, církevní a v příbuzných oblastech</t>
  </si>
  <si>
    <t>264</t>
  </si>
  <si>
    <t>Spisovatelé, novináři a jazykovědci</t>
  </si>
  <si>
    <t>265</t>
  </si>
  <si>
    <t>Výkonní umělci a příbuzní specialisté</t>
  </si>
  <si>
    <t>311</t>
  </si>
  <si>
    <t>Technici ve fyzikálních a průmyslových oborech</t>
  </si>
  <si>
    <t>312</t>
  </si>
  <si>
    <t>Mistři a příbuzní pracovníci v oblasti těžby, výroby a stavebnictví</t>
  </si>
  <si>
    <t>313</t>
  </si>
  <si>
    <t xml:space="preserve">Operátoři velínů </t>
  </si>
  <si>
    <t>314</t>
  </si>
  <si>
    <t>Technici v biologických oborech a příbuzných oblastech</t>
  </si>
  <si>
    <t>315</t>
  </si>
  <si>
    <t>Technici a kontroloři v oblasti letecké a lodní dopravy</t>
  </si>
  <si>
    <t>321</t>
  </si>
  <si>
    <t xml:space="preserve">Zdravotničtí a farmaceutičtí technici a laboranti </t>
  </si>
  <si>
    <t>322</t>
  </si>
  <si>
    <t>Všeobecné sestry a porodní asistentky bez specializace</t>
  </si>
  <si>
    <t>323</t>
  </si>
  <si>
    <t xml:space="preserve">Odborní pracovníci v oblasti tradiční a alternativní medicíny </t>
  </si>
  <si>
    <t>324</t>
  </si>
  <si>
    <t>Veterinární technici a asistenti</t>
  </si>
  <si>
    <t>325</t>
  </si>
  <si>
    <t>Ostatní odborní pracovníci v oblasti zdravotnictví</t>
  </si>
  <si>
    <t>331</t>
  </si>
  <si>
    <t>Odborní pracovníci v ekonomických a příbuzných oborech</t>
  </si>
  <si>
    <t>Odborní pracovníci v oblasti pojišťovnictví, obchodní zástupci, nákupčí a obchodní makléři</t>
  </si>
  <si>
    <t>333</t>
  </si>
  <si>
    <t>Zprostředkovatelé služeb</t>
  </si>
  <si>
    <t>334</t>
  </si>
  <si>
    <t>Odborní administrativní pracovníci a asistenti</t>
  </si>
  <si>
    <t>335</t>
  </si>
  <si>
    <t>Pracovníci veřejné správy v oblasti státních regulací</t>
  </si>
  <si>
    <t>341</t>
  </si>
  <si>
    <t>Odborní pracovníci v oblasti právní, sociální a církevní</t>
  </si>
  <si>
    <t>342</t>
  </si>
  <si>
    <t>Odborní pracovníci v oblasti sportu a fitness</t>
  </si>
  <si>
    <t>343</t>
  </si>
  <si>
    <t>Odborní pracovníci v oblasti umění a kultury, šéfkuchaři</t>
  </si>
  <si>
    <t>351</t>
  </si>
  <si>
    <t>Technici provozu a uživatelské podpory informačních a komunikačních technologií a příbuzní pracovníci</t>
  </si>
  <si>
    <t>352</t>
  </si>
  <si>
    <t>Technici v oblasti telekomunikací a vysílání</t>
  </si>
  <si>
    <t>411</t>
  </si>
  <si>
    <t>Všeobecní administrativní pracovníci</t>
  </si>
  <si>
    <t>412</t>
  </si>
  <si>
    <t>Sekretáři (všeobecní)</t>
  </si>
  <si>
    <t>413</t>
  </si>
  <si>
    <t>Pracovníci pro zadávání dat a zpracování textů</t>
  </si>
  <si>
    <t>421</t>
  </si>
  <si>
    <t>Pokladníci ve finančních institucích, bookmakeři, půjčovatelé peněz, inkasisté pohledávek a pracovníci v příbuzných oborech</t>
  </si>
  <si>
    <t>422</t>
  </si>
  <si>
    <t>Pracovníci informačních služeb</t>
  </si>
  <si>
    <t>431</t>
  </si>
  <si>
    <t xml:space="preserve">Úředníci pro zpracování číselných údajů </t>
  </si>
  <si>
    <t>432</t>
  </si>
  <si>
    <t>Úředníci v logistice</t>
  </si>
  <si>
    <t>441</t>
  </si>
  <si>
    <t>Ostatní úředníci</t>
  </si>
  <si>
    <t>511</t>
  </si>
  <si>
    <t>Obslužní pracovníci, průvodčí v osobní dopravě a průvodci v cestovním ruchu</t>
  </si>
  <si>
    <t>512</t>
  </si>
  <si>
    <t>Kuchaři (kromě šéfkuchařů), pomocní kuchaři</t>
  </si>
  <si>
    <t>513</t>
  </si>
  <si>
    <t>Číšníci, servírky a barmani</t>
  </si>
  <si>
    <t>514</t>
  </si>
  <si>
    <t>Kadeřníci, kosmetici a pracovníci v příbuzných oborech</t>
  </si>
  <si>
    <t>515</t>
  </si>
  <si>
    <t>Provozní pracovníci</t>
  </si>
  <si>
    <t>516</t>
  </si>
  <si>
    <t>Ostatní pracovníci v oblasti osobních služeb</t>
  </si>
  <si>
    <t>521</t>
  </si>
  <si>
    <t>Stánkoví a pouliční prodavači potravin</t>
  </si>
  <si>
    <t>522</t>
  </si>
  <si>
    <t xml:space="preserve">Provozovatelé maloobchodních a velkoobchodních prodejen, prodavači a příbuzní pracovníci v prodejnách </t>
  </si>
  <si>
    <t>523</t>
  </si>
  <si>
    <t>Pokladníci a prodavači vstupenek a jízdenek</t>
  </si>
  <si>
    <t>524</t>
  </si>
  <si>
    <t>Ostatní pracovníci v oblasti prodeje</t>
  </si>
  <si>
    <t>531</t>
  </si>
  <si>
    <t>Pracovníci péče o děti, asistenti pedagogů</t>
  </si>
  <si>
    <t>532</t>
  </si>
  <si>
    <t>Pracovníci osobní péče ve zdravotní a sociální oblasti</t>
  </si>
  <si>
    <t>541</t>
  </si>
  <si>
    <t>Pracovníci v oblasti ochrany a ostrahy</t>
  </si>
  <si>
    <t>611</t>
  </si>
  <si>
    <t>Zahradníci a pěstitelé</t>
  </si>
  <si>
    <t>Chovatelé zvířat pro trh</t>
  </si>
  <si>
    <t>613</t>
  </si>
  <si>
    <t>Pěstitelé a chovatelé ve smíšeném hospodářství</t>
  </si>
  <si>
    <t>621</t>
  </si>
  <si>
    <t xml:space="preserve">Kvalifikovaní pracovníci v lesnictví a příbuzných oblastech </t>
  </si>
  <si>
    <t>622</t>
  </si>
  <si>
    <t xml:space="preserve">Kvalifikovaní pracovníci v rybářství a myslivosti </t>
  </si>
  <si>
    <t>631</t>
  </si>
  <si>
    <t>Farmáři samozásobitelé v rostlinné výrobě</t>
  </si>
  <si>
    <t>632</t>
  </si>
  <si>
    <t>Farmáři samozásobitelé v živočišné výrobě</t>
  </si>
  <si>
    <t>633</t>
  </si>
  <si>
    <t xml:space="preserve">Farmáři samozásobitelé ve smíšeném hospodářství </t>
  </si>
  <si>
    <t>634</t>
  </si>
  <si>
    <t>Rybáři, lovci a sběrači samozásobitelé</t>
  </si>
  <si>
    <t>711</t>
  </si>
  <si>
    <t xml:space="preserve">Řemeslníci a kvalifikovaní pracovníci hlavní stavební výroby </t>
  </si>
  <si>
    <t>712</t>
  </si>
  <si>
    <t>Řemeslníci a kvalifikovaní pracovníci při dokončování staveb</t>
  </si>
  <si>
    <t>713</t>
  </si>
  <si>
    <t>Malíři a příbuzní pracovníci, pracovníci povrchového čištění budov</t>
  </si>
  <si>
    <t>721</t>
  </si>
  <si>
    <t xml:space="preserve">Slévači, svářeči a příbuzní pracovníci </t>
  </si>
  <si>
    <t>722</t>
  </si>
  <si>
    <t>Kováři, nástrojaři a příbuzní pracovníci</t>
  </si>
  <si>
    <t>723</t>
  </si>
  <si>
    <t>Mechanici a opraváři strojů a zařízení (kromě elektrických)</t>
  </si>
  <si>
    <t>731</t>
  </si>
  <si>
    <t>Pracovníci v oblasti uměleckých a tradičních řemesel</t>
  </si>
  <si>
    <t>732</t>
  </si>
  <si>
    <t>Pracovníci polygrafie</t>
  </si>
  <si>
    <t>741</t>
  </si>
  <si>
    <t>Montéři, mechanici a opraváři elektrických zařízení</t>
  </si>
  <si>
    <t>Mechanici a opraváři elektronických přístrojů a komunikačních technologií</t>
  </si>
  <si>
    <t>751</t>
  </si>
  <si>
    <t>Výrobci a zpracovatelé potravin a příbuzní pracovníci</t>
  </si>
  <si>
    <t>752</t>
  </si>
  <si>
    <t>Zpracovatelé dřeva, truhláři (kromě stavebních) a příbuzní pracovníci</t>
  </si>
  <si>
    <t>753</t>
  </si>
  <si>
    <t>Výrobci oděvů, výrobků z kůží a kožešin a pracovníci v příbuzných oborech</t>
  </si>
  <si>
    <t>Ostatní řemeslní pracovníci a pracovníci v dalších oborech</t>
  </si>
  <si>
    <t>811</t>
  </si>
  <si>
    <t>Obsluha zařízení na těžbu a zpracování nerostných surovin</t>
  </si>
  <si>
    <t>812</t>
  </si>
  <si>
    <t>Obsluha zařízení na zpracování a povrchovou úpravu kovů a jiných materiálů</t>
  </si>
  <si>
    <t>813</t>
  </si>
  <si>
    <t>Obsluha strojů a zařízení pro chemickou výrobu a na výrobu fotografických materiálů</t>
  </si>
  <si>
    <t>814</t>
  </si>
  <si>
    <t>Obsluha strojů na výrobu a zpracování výrobků z pryže, plastu a papíru</t>
  </si>
  <si>
    <t>815</t>
  </si>
  <si>
    <t>Obsluha strojů na výrobu a úpravu textilních, kožených a kožešinových výrobků</t>
  </si>
  <si>
    <t>816</t>
  </si>
  <si>
    <t>Obsluha strojů na výrobu potravin a příbuzných výrobků</t>
  </si>
  <si>
    <t>817</t>
  </si>
  <si>
    <t>Obsluha strojů a zařízení na zpracování dřeva a výrobu papíru</t>
  </si>
  <si>
    <t>818</t>
  </si>
  <si>
    <t xml:space="preserve">Ostatní obsluha stacionárních strojů a zařízení </t>
  </si>
  <si>
    <t>821</t>
  </si>
  <si>
    <t>Montážní dělníci výrobků a zařízení</t>
  </si>
  <si>
    <t>831</t>
  </si>
  <si>
    <t xml:space="preserve">Strojvedoucí a pracovníci zabezpečující sestavování a jízdu vlaků </t>
  </si>
  <si>
    <t>832</t>
  </si>
  <si>
    <t>Řidiči motocyklů a automobilů (kromě nákladních)</t>
  </si>
  <si>
    <t>833</t>
  </si>
  <si>
    <t xml:space="preserve">Řidiči nákladních automobilů, autobusů a tramvají </t>
  </si>
  <si>
    <t>834</t>
  </si>
  <si>
    <t>Obsluha pojízdných zařízení</t>
  </si>
  <si>
    <t>835</t>
  </si>
  <si>
    <t>Pracovníci lodní posádky</t>
  </si>
  <si>
    <t>911</t>
  </si>
  <si>
    <t>Uklízeči a pomocníci v domácnostech, hotelích, administrativních, průmyslových a jiných objektech</t>
  </si>
  <si>
    <t>912</t>
  </si>
  <si>
    <t>Pracovníci pro ruční mytí vozidel, oken, praní prádla a příbuzní pracovníci</t>
  </si>
  <si>
    <t>921</t>
  </si>
  <si>
    <t xml:space="preserve">Pomocní pracovníci v zemědělství, lesnictví a rybářství </t>
  </si>
  <si>
    <t>931</t>
  </si>
  <si>
    <t xml:space="preserve">Pomocní pracovníci v oblasti těžby a stavebnictví </t>
  </si>
  <si>
    <t>932</t>
  </si>
  <si>
    <t>Pomocní pracovníci ve výrobě</t>
  </si>
  <si>
    <t>933</t>
  </si>
  <si>
    <t>Pomocní pracovníci v dopravě a skladování</t>
  </si>
  <si>
    <t>941</t>
  </si>
  <si>
    <t>Pomocní pracovníci při přípravě jídla</t>
  </si>
  <si>
    <t>951</t>
  </si>
  <si>
    <t xml:space="preserve">Pracovníci pouličního poskytování služeb </t>
  </si>
  <si>
    <t>952</t>
  </si>
  <si>
    <t>Pouliční prodejci (kromě potravin)</t>
  </si>
  <si>
    <t>961</t>
  </si>
  <si>
    <t>Pracovníci s odpady</t>
  </si>
  <si>
    <t>962</t>
  </si>
  <si>
    <t>Ostatní pomocní pracovníci</t>
  </si>
  <si>
    <t>** 1 Zákonodárci a řídící pracovníci **</t>
  </si>
  <si>
    <t>* 11 Zákonodárci, nejvyšší státní úředníci a nejvyšší představitelé společností *</t>
  </si>
  <si>
    <t>111 Zákonodárci a nejvyšší úředníci veřejné správy, politických a zájmových organizací</t>
  </si>
  <si>
    <t>112 Nejvyšší představitelé společností a institucí (kromě politických, zájmových a příbuzných organizací)</t>
  </si>
  <si>
    <t>* 12 Řídící pracovníci v oblasti správy podniku, obchodních, administrativních a podpůrných činností *</t>
  </si>
  <si>
    <t xml:space="preserve">121 Řídící pracovníci v oblasti správy podniku, administrativních a podpůrných činností </t>
  </si>
  <si>
    <t xml:space="preserve">122 Řídící pracovníci v oblasti obchodu, marketingu, výzkumu, vývoje, reklamy a styku s veřejností </t>
  </si>
  <si>
    <t>* 13 Řídící pracovníci v oblasti výroby, informačních technologií, vzdělávání a v příbuzných oborech *</t>
  </si>
  <si>
    <t xml:space="preserve">131 Řídící pracovníci v zemědělství, lesnictví, rybářství a v oblasti životního prostředí </t>
  </si>
  <si>
    <t>132 Řídící pracovníci v průmyslové výrobě, těžbě, stavebnictví, dopravě a v příbuzných oborech</t>
  </si>
  <si>
    <t>133 Řídící pracovníci v oblasti informačních a komunikačních technologií</t>
  </si>
  <si>
    <t xml:space="preserve">134 Řídící pracovníci v oblasti vzdělávání, zdravotnictví, v sociálních a jiných oblastech </t>
  </si>
  <si>
    <t>* 14 Řídící pracovníci v oblasti ubytovacích a stravovacích služeb, obchodu a ostatní řídící pracovníci *</t>
  </si>
  <si>
    <t>141 Řídící pracovníci v oblasti ubytovacích a stravovacích služeb</t>
  </si>
  <si>
    <t>142 Řídící pracovníci v maloobchodě a velkoobchodě</t>
  </si>
  <si>
    <t>143 Ostatní řídící pracovníci</t>
  </si>
  <si>
    <t>** 2 Specialisté, vědečtí a odborní duševní pracovníci **</t>
  </si>
  <si>
    <t>* 21 Specialisté v oblasti vědy a techniky *</t>
  </si>
  <si>
    <t>211 Specialisté v oblasti fyziky, chemie a v příbuzných oborech</t>
  </si>
  <si>
    <t>212 Specialisté v oblasti matematiky, statistiky a pojistné matematiky</t>
  </si>
  <si>
    <t>213 Specialisté v biologických a příbuzných oborech</t>
  </si>
  <si>
    <t xml:space="preserve">214 Specialisté ve výrobě, stavebnictví a příbuzných oborech </t>
  </si>
  <si>
    <t>215 Specialisté v oblasti elektrotechniky, elektroniky a elektronických komunikací</t>
  </si>
  <si>
    <t xml:space="preserve">216 Architekti, specialisté v oblasti územního plánování, návrháři a příbuzní pracovníci </t>
  </si>
  <si>
    <t>* 22 Specialisté v oblasti zdravotnictví *</t>
  </si>
  <si>
    <t>221 Lékaři (kromě zubních lékařů)</t>
  </si>
  <si>
    <t>222 Všeobecné sestry a porodní asistentky se specializací</t>
  </si>
  <si>
    <t xml:space="preserve">223 Specialisté v oblasti tradiční a alternativní medicíny </t>
  </si>
  <si>
    <t xml:space="preserve">224 Nelékařští praktici </t>
  </si>
  <si>
    <t xml:space="preserve">225 Veterinární lékaři </t>
  </si>
  <si>
    <t xml:space="preserve">226 Ostatní specialisté v oblasti zdravotnictví </t>
  </si>
  <si>
    <t>* 23 Specialisté v oblasti výchovy a vzdělávání *</t>
  </si>
  <si>
    <t>231 Učitelé na vysokých a vyšších odborných školách</t>
  </si>
  <si>
    <t>232 Učitelé odborných předmětů, praktického vyučování, odborného výcviku a lektoři dalšího vzdělávání</t>
  </si>
  <si>
    <t>233 Učitelé na středních školách (kromě odborných předmětů), konzervatořích a na 2. stupni základních škol</t>
  </si>
  <si>
    <t>234 Učitelé na 1. stupni základních škol a učitelé v oblasti předškolní výchovy</t>
  </si>
  <si>
    <t>235 Ostatní specialisté v oblasti výchovy a vzdělávání</t>
  </si>
  <si>
    <t>* 24 Specialisté v obchodní sféře a veřejné správě *</t>
  </si>
  <si>
    <t>241 Specialisté v oblasti financí</t>
  </si>
  <si>
    <t>242 Specialisté v oblasti strategie a personálního řízení</t>
  </si>
  <si>
    <t>243 Specialisté v oblasti prodeje, nákupu, marketingu a styku s veřejností</t>
  </si>
  <si>
    <t>* 25 Specialisté v oblasti informačních a komunikačních technologií *</t>
  </si>
  <si>
    <t>251 Analytici a vývojáři softwaru a počítačových aplikací</t>
  </si>
  <si>
    <t>252 Specialisté v oblasti databází a počítačových sítí</t>
  </si>
  <si>
    <t>* 26 Specialisté v oblasti právní, sociální, společenskovědní, kulturní a v příbuzných oblastech *</t>
  </si>
  <si>
    <t>261 Specialisté v oblasti práva a příbuzných oblastech</t>
  </si>
  <si>
    <t>262 Specialisté v knihovnách, archivech a v příbuzných oblastech</t>
  </si>
  <si>
    <t>263 Specialisté v oblasti sociální, společenskovědní, církevní a v příbuzných oblastech</t>
  </si>
  <si>
    <t>264 Spisovatelé, novináři a jazykovědci</t>
  </si>
  <si>
    <t>265 Výkonní umělci a příbuzní specialisté</t>
  </si>
  <si>
    <t>** 3 Techničtí a odborní pracovníci **</t>
  </si>
  <si>
    <t>* 31 Techničtí a odborní pracovníci v oblasti vědy a techniky *</t>
  </si>
  <si>
    <t>311 Technici ve fyzikálních a průmyslových oborech</t>
  </si>
  <si>
    <t>312 Mistři a příbuzní pracovníci v oblasti těžby, výroby a stavebnictví</t>
  </si>
  <si>
    <t xml:space="preserve">313 Operátoři velínů </t>
  </si>
  <si>
    <t>314 Technici v biologických oborech a příbuzných oblastech</t>
  </si>
  <si>
    <t>315 Technici a kontroloři v oblasti letecké a lodní dopravy</t>
  </si>
  <si>
    <t>* 32 Odborní pracovníci v oblasti zdravotnictví *</t>
  </si>
  <si>
    <t xml:space="preserve">321 Zdravotničtí a farmaceutičtí technici a laboranti </t>
  </si>
  <si>
    <t>322 Všeobecné sestry a porodní asistentky bez specializace</t>
  </si>
  <si>
    <t xml:space="preserve">323 Odborní pracovníci v oblasti tradiční a alternativní medicíny </t>
  </si>
  <si>
    <t>324 Veterinární technici a asistenti</t>
  </si>
  <si>
    <t>325 Ostatní odborní pracovníci v oblasti zdravotnictví</t>
  </si>
  <si>
    <t>* 33 Odborní pracovníci v obchodní sféře a veřejné správě *</t>
  </si>
  <si>
    <t>331 Odborní pracovníci v ekonomických a příbuzných oborech</t>
  </si>
  <si>
    <t>332 Odborní pracovníci v oblasti pojišťovnictví, obchodní zástupci, nákupčí a obchodní makléři</t>
  </si>
  <si>
    <t>334 Odborní administrativní pracovníci a asistenti</t>
  </si>
  <si>
    <t>335 Pracovníci veřejné správy v oblasti státních regulací</t>
  </si>
  <si>
    <t>* 34 Odborní pracovníci v oblasti práva, kultury, sportu a v příbuzných oborech *</t>
  </si>
  <si>
    <t>341 Odborní pracovníci v oblasti právní, sociální a církevní</t>
  </si>
  <si>
    <t>342 Odborní pracovníci v oblasti sportu a fitness</t>
  </si>
  <si>
    <t>343 Odborní pracovníci v oblasti umění a kultury, šéfkuchaři</t>
  </si>
  <si>
    <t>351 Technici provozu a uživatelské podpory informačních a komunikačních technologií a příbuzní pracovníci</t>
  </si>
  <si>
    <t>352 Technici v oblasti telekomunikací a vysílání</t>
  </si>
  <si>
    <t>** 4 Úředníci **</t>
  </si>
  <si>
    <t>* 41 Všeobecní administrativní pracovníci, sekretáři a pracovníci pro zadávání dat a zpracování textů *</t>
  </si>
  <si>
    <t>411 Všeobecní administrativní pracovníci</t>
  </si>
  <si>
    <t>412 Sekretáři (všeobecní)</t>
  </si>
  <si>
    <t>413 Pracovníci pro zadávání dat a zpracování textů</t>
  </si>
  <si>
    <t>* 42 Pracovníci informačních služeb, na přepážkách a v příbuzných oborech *</t>
  </si>
  <si>
    <t>421 Pokladníci ve finančních institucích, bookmakeři, půjčovatelé peněz, inkasisté pohledávek a pracovníci v příbuzných oborech</t>
  </si>
  <si>
    <t>422 Pracovníci informačních služeb</t>
  </si>
  <si>
    <t>* 43 Úředníci pro zpracování číselných údajů a v logistice *</t>
  </si>
  <si>
    <t xml:space="preserve">431 Úředníci pro zpracování číselných údajů </t>
  </si>
  <si>
    <t>432 Úředníci v logistice</t>
  </si>
  <si>
    <t>* 44 Ostatní úředníci *</t>
  </si>
  <si>
    <t>441 Ostatní úředníci</t>
  </si>
  <si>
    <t>** 5 Pracovníci ve službách a prodeji **</t>
  </si>
  <si>
    <t>* 51 Pracovníci v oblasti osobních služeb *</t>
  </si>
  <si>
    <t>511 Obslužní pracovníci, průvodčí v osobní dopravě a průvodci v cestovním ruchu</t>
  </si>
  <si>
    <t>512 Kuchaři (kromě šéfkuchařů), pomocní kuchaři</t>
  </si>
  <si>
    <t>513 Číšníci, servírky a barmani</t>
  </si>
  <si>
    <t>514 Kadeřníci, kosmetici a pracovníci v příbuzných oborech</t>
  </si>
  <si>
    <t>515 Provozní pracovníci</t>
  </si>
  <si>
    <t>516 Ostatní pracovníci v oblasti osobních služeb</t>
  </si>
  <si>
    <t>* 52 Pracovníci v oblasti prodeje *</t>
  </si>
  <si>
    <t>521 Stánkoví a pouliční prodavači potravin</t>
  </si>
  <si>
    <t xml:space="preserve">522 Provozovatelé maloobchodních a velkoobchodních prodejen, prodavači a příbuzní pracovníci v prodejnách </t>
  </si>
  <si>
    <t>523 Pokladníci a prodavači vstupenek a jízdenek</t>
  </si>
  <si>
    <t>524 Ostatní pracovníci v oblasti prodeje</t>
  </si>
  <si>
    <t>* 53 Pracovníci osobní péče v oblasti vzdělávání, zdravotnictví a v příbuzných oblastech *</t>
  </si>
  <si>
    <t>531 Pracovníci péče o děti, asistenti pedagogů</t>
  </si>
  <si>
    <t>532 Pracovníci osobní péče ve zdravotní a sociální oblasti</t>
  </si>
  <si>
    <t>* 54 Pracovníci v oblasti ochrany a ostrahy *</t>
  </si>
  <si>
    <t>541 Pracovníci v oblasti ochrany a ostrahy</t>
  </si>
  <si>
    <t>** 6 Kvalifikovaní pracovníci v zemědělství, lesnictví a rybářství **</t>
  </si>
  <si>
    <t>* 61 Kvalifikovaní pracovníci v zemědělství *</t>
  </si>
  <si>
    <t>611 Zahradníci a pěstitelé</t>
  </si>
  <si>
    <t>612 Chovatelé zvířat pro trh</t>
  </si>
  <si>
    <t>613 Pěstitelé a chovatelé ve smíšeném hospodářství</t>
  </si>
  <si>
    <t>* 62 Kvalifikovaní pracovníci v lesnictví, rybářství a myslivosti *</t>
  </si>
  <si>
    <t xml:space="preserve">621 Kvalifikovaní pracovníci v lesnictví a příbuzných oblastech </t>
  </si>
  <si>
    <t xml:space="preserve">622 Kvalifikovaní pracovníci v rybářství a myslivosti </t>
  </si>
  <si>
    <t>631 Farmáři samozásobitelé v rostlinné výrobě</t>
  </si>
  <si>
    <t>632 Farmáři samozásobitelé v živočišné výrobě</t>
  </si>
  <si>
    <t xml:space="preserve">633 Farmáři samozásobitelé ve smíšeném hospodářství </t>
  </si>
  <si>
    <t>634 Rybáři, lovci a sběrači samozásobitelé</t>
  </si>
  <si>
    <t>** 7 Řemeslníci a opraváři **</t>
  </si>
  <si>
    <t>* 71 Řemeslníci a kvalifikovaní pracovníci na stavbách (kromě elektrikářů) *</t>
  </si>
  <si>
    <t xml:space="preserve">711 Řemeslníci a kvalifikovaní pracovníci hlavní stavební výroby </t>
  </si>
  <si>
    <t>712 Řemeslníci a kvalifikovaní pracovníci při dokončování staveb</t>
  </si>
  <si>
    <t>713 Malíři a příbuzní pracovníci, pracovníci povrchového čištění budov</t>
  </si>
  <si>
    <t>* 72 Kovodělníci, strojírenští dělníci a pracovníci v příbuzných oborech *</t>
  </si>
  <si>
    <t xml:space="preserve">721 Slévači, svářeči a příbuzní pracovníci </t>
  </si>
  <si>
    <t>722 Kováři, nástrojaři a příbuzní pracovníci</t>
  </si>
  <si>
    <t>723 Mechanici a opraváři strojů a zařízení (kromě elektrických)</t>
  </si>
  <si>
    <t>* 73 Pracovníci v oblasti uměleckých a tradičních řemesel a polygrafie *</t>
  </si>
  <si>
    <t>731 Pracovníci v oblasti uměleckých a tradičních řemesel</t>
  </si>
  <si>
    <t>732 Pracovníci polygrafie</t>
  </si>
  <si>
    <t>* 74 Pracovníci v oboru elektroniky a elektrotechniky *</t>
  </si>
  <si>
    <t>741 Montéři, mechanici a opraváři elektrických zařízení</t>
  </si>
  <si>
    <t>742 Mechanici a opraváři elektronických přístrojů a komunikačních technologií</t>
  </si>
  <si>
    <t>* 75 Zpracovatelé potravin, dřeva, textilu a pracovníci v příbuzných oborech *</t>
  </si>
  <si>
    <t>751 Výrobci a zpracovatelé potravin a příbuzní pracovníci</t>
  </si>
  <si>
    <t>752 Zpracovatelé dřeva, truhláři (kromě stavebních) a příbuzní pracovníci</t>
  </si>
  <si>
    <t>753 Výrobci oděvů, výrobků z kůží a kožešin a pracovníci v příbuzných oborech</t>
  </si>
  <si>
    <t>754 Ostatní řemeslní pracovníci a pracovníci v dalších oborech</t>
  </si>
  <si>
    <t>** 8 Obsluha strojů a zařízení, montéři **</t>
  </si>
  <si>
    <t>811 Obsluha zařízení na těžbu a zpracování nerostných surovin</t>
  </si>
  <si>
    <t>812 Obsluha zařízení na zpracování a povrchovou úpravu kovů a jiných materiálů</t>
  </si>
  <si>
    <t>813 Obsluha strojů a zařízení pro chemickou výrobu a na výrobu fotografických materiálů</t>
  </si>
  <si>
    <t>814 Obsluha strojů na výrobu a zpracování výrobků z pryže, plastu a papíru</t>
  </si>
  <si>
    <t>815 Obsluha strojů na výrobu a úpravu textilních, kožených a kožešinových výrobků</t>
  </si>
  <si>
    <t>816 Obsluha strojů na výrobu potravin a příbuzných výrobků</t>
  </si>
  <si>
    <t>817 Obsluha strojů a zařízení na zpracování dřeva a výrobu papíru</t>
  </si>
  <si>
    <t xml:space="preserve">818 Ostatní obsluha stacionárních strojů a zařízení </t>
  </si>
  <si>
    <t>* 82 Montážní dělníci výrobků a zařízení *</t>
  </si>
  <si>
    <t>821 Montážní dělníci výrobků a zařízení</t>
  </si>
  <si>
    <t>* 83 Řidiči a obsluha pojízdných zařízení *</t>
  </si>
  <si>
    <t xml:space="preserve">831 Strojvedoucí a pracovníci zabezpečující sestavování a jízdu vlaků </t>
  </si>
  <si>
    <t>832 Řidiči motocyklů a automobilů (kromě nákladních)</t>
  </si>
  <si>
    <t xml:space="preserve">833 Řidiči nákladních automobilů, autobusů a tramvají </t>
  </si>
  <si>
    <t>834 Obsluha pojízdných zařízení</t>
  </si>
  <si>
    <t>835 Pracovníci lodní posádky</t>
  </si>
  <si>
    <t>** 9 Pomocní a nekvalifikovaní pracovníci **</t>
  </si>
  <si>
    <t>* 91 Uklízeči a pomocníci *</t>
  </si>
  <si>
    <t>911 Uklízeči a pomocníci v domácnostech, hotelích, administrativních, průmyslových a jiných objektech</t>
  </si>
  <si>
    <t>912 Pracovníci pro ruční mytí vozidel, oken, praní prádla a příbuzní pracovníci</t>
  </si>
  <si>
    <t xml:space="preserve">921 Pomocní pracovníci v zemědělství, lesnictví a rybářství </t>
  </si>
  <si>
    <t>* 93 Pomocní pracovníci v oblasti těžby, stavebnictví, výroby, dopravy a v příbuzných oborech *</t>
  </si>
  <si>
    <t xml:space="preserve">931 Pomocní pracovníci v oblasti těžby a stavebnictví </t>
  </si>
  <si>
    <t>932 Pomocní pracovníci ve výrobě</t>
  </si>
  <si>
    <t>933 Pomocní pracovníci v dopravě a skladování</t>
  </si>
  <si>
    <t>* 94 Pomocní pracovníci při přípravě jídla *</t>
  </si>
  <si>
    <t>941 Pomocní pracovníci při přípravě jídla</t>
  </si>
  <si>
    <t>* 95 Pracovníci pouličního prodeje a poskytování služeb *</t>
  </si>
  <si>
    <t xml:space="preserve">951 Pracovníci pouličního poskytování služeb </t>
  </si>
  <si>
    <t>952 Pouliční prodejci (kromě potravin)</t>
  </si>
  <si>
    <t>* 96 Pracovníci s odpady a ostatní pomocní pracovníci *</t>
  </si>
  <si>
    <t>961 Pracovníci s odpady</t>
  </si>
  <si>
    <t>962 Ostatní pomocní pracovníci</t>
  </si>
  <si>
    <t xml:space="preserve">Představitelé zákonodárné a výkonné moci </t>
  </si>
  <si>
    <t>Velvyslanci, konzulové a příbuzní pracovníci</t>
  </si>
  <si>
    <t>Nejvyšší státní úředníci</t>
  </si>
  <si>
    <t>Představitelé samosprávy</t>
  </si>
  <si>
    <t>Ekonomičtí a finanční náměstci (ředitelé)</t>
  </si>
  <si>
    <t>Řídící pracovníci v oblasti účetnictví a kontrolingu</t>
  </si>
  <si>
    <t>Řídící pracovníci v oblasti lidských zdrojů</t>
  </si>
  <si>
    <t>Řídící pracovníci v oblasti strategie a politiky organizací</t>
  </si>
  <si>
    <t xml:space="preserve">Řídící pracovníci v oblasti reklamy a styku s veřejností </t>
  </si>
  <si>
    <t>Řídící pracovníci v oblasti výzkumu a vývoje</t>
  </si>
  <si>
    <t>Řídící pracovníci ve velkoobchodě</t>
  </si>
  <si>
    <t>Řídící pracovníci v oblasti kultury, vydavatelství, sportu a zábavy</t>
  </si>
  <si>
    <t>Řídící pracovníci v ostatních službách (cestovní kanceláře, nemovitosti, opravárenské služby, osobní služby a jiné)</t>
  </si>
  <si>
    <t>Výzkumní a vývojoví vědečtí pracovníci ve fyzikálních oborech</t>
  </si>
  <si>
    <t>Fyzici atomoví, molekulární, nukleární</t>
  </si>
  <si>
    <t>Radiologičtí fyzici</t>
  </si>
  <si>
    <t>Astronomové, astrofyzici</t>
  </si>
  <si>
    <t>Ostatní specialisté v oblasti fyziky a astronomie</t>
  </si>
  <si>
    <t>Meteorologové</t>
  </si>
  <si>
    <t>Inženýři v oblasti elektronických komunikací (včetně radiokomunikací)</t>
  </si>
  <si>
    <t>Stavební architekti</t>
  </si>
  <si>
    <t>Zahradní a krajinní architekti</t>
  </si>
  <si>
    <t>Kartografové a zeměměřiči</t>
  </si>
  <si>
    <t>Specialisté v oblasti územního a dopravního plánování</t>
  </si>
  <si>
    <t>Grafici a výtvarníci v multimédiích</t>
  </si>
  <si>
    <t>Farmaceuti</t>
  </si>
  <si>
    <t>Specialisté v oblasti ochrany veřejného zdraví</t>
  </si>
  <si>
    <t>Optometristé</t>
  </si>
  <si>
    <t>Specialisté v oblasti dietetiky a výživy</t>
  </si>
  <si>
    <t>****velké obce****</t>
  </si>
  <si>
    <t>Černilov</t>
  </si>
  <si>
    <t>Hořice</t>
  </si>
  <si>
    <t>Broumov</t>
  </si>
  <si>
    <t>Dvůr Králové nad Labem</t>
  </si>
  <si>
    <t>Dobruška</t>
  </si>
  <si>
    <t>Červený Kostelec</t>
  </si>
  <si>
    <t>Hostinné</t>
  </si>
  <si>
    <t>Kostelec nad Orlicí</t>
  </si>
  <si>
    <t>Chlumec nad Cidlinou</t>
  </si>
  <si>
    <t>Kopidlno</t>
  </si>
  <si>
    <t>Česká Skalice</t>
  </si>
  <si>
    <t>Mladé Buky</t>
  </si>
  <si>
    <t>Opočno</t>
  </si>
  <si>
    <t>Nechanice</t>
  </si>
  <si>
    <t>Lázně Bělohrad</t>
  </si>
  <si>
    <t>Hronov</t>
  </si>
  <si>
    <t>Rtyně v Podkrkonoší</t>
  </si>
  <si>
    <t>Rokytnice v Orlických horách</t>
  </si>
  <si>
    <t>Nový Bydžov</t>
  </si>
  <si>
    <t>Nová Paka</t>
  </si>
  <si>
    <t>Jaroměř</t>
  </si>
  <si>
    <t>Předměřice nad Labem</t>
  </si>
  <si>
    <t>Sobotka</t>
  </si>
  <si>
    <t>Meziměstí</t>
  </si>
  <si>
    <t>Úpice</t>
  </si>
  <si>
    <t>Solnice</t>
  </si>
  <si>
    <t>Smiřice</t>
  </si>
  <si>
    <t>****ostatní obce****</t>
  </si>
  <si>
    <t>Vrchlabí</t>
  </si>
  <si>
    <t>Týniště nad Orlicí</t>
  </si>
  <si>
    <t>Třebechovice pod Orebem</t>
  </si>
  <si>
    <t>Bačalky</t>
  </si>
  <si>
    <t>Nové Město nad Metují</t>
  </si>
  <si>
    <t>Žacléř</t>
  </si>
  <si>
    <t>Vamberk</t>
  </si>
  <si>
    <t>Bašnice</t>
  </si>
  <si>
    <t>Police nad Metují</t>
  </si>
  <si>
    <t>Babice</t>
  </si>
  <si>
    <t>Běchary</t>
  </si>
  <si>
    <t>Velké Poříčí</t>
  </si>
  <si>
    <t>Batňovice</t>
  </si>
  <si>
    <t>Albrechtice nad Orlicí</t>
  </si>
  <si>
    <t>Barchov</t>
  </si>
  <si>
    <t>Bílsko u Hořic</t>
  </si>
  <si>
    <t>Bernartice</t>
  </si>
  <si>
    <t>Bačetín</t>
  </si>
  <si>
    <t>Běleč nad Orlicí</t>
  </si>
  <si>
    <t>Boháňka</t>
  </si>
  <si>
    <t>Adršpach</t>
  </si>
  <si>
    <t>Bílá Třemešná</t>
  </si>
  <si>
    <t>Bartošovice v Orlických horách</t>
  </si>
  <si>
    <t>Benátky</t>
  </si>
  <si>
    <t>Borek</t>
  </si>
  <si>
    <t>Bezděkov nad Metují</t>
  </si>
  <si>
    <t>Bílé Poličany</t>
  </si>
  <si>
    <t>Bílý Újezd</t>
  </si>
  <si>
    <t>Blešno</t>
  </si>
  <si>
    <t>Brada-Rybníček</t>
  </si>
  <si>
    <t>Bohuslavice</t>
  </si>
  <si>
    <t>Borovnice</t>
  </si>
  <si>
    <t>Bohdašín</t>
  </si>
  <si>
    <t>Boharyně</t>
  </si>
  <si>
    <t>Březina</t>
  </si>
  <si>
    <t>Borová</t>
  </si>
  <si>
    <t>Borovnička</t>
  </si>
  <si>
    <t>Bolehošť</t>
  </si>
  <si>
    <t>Černožice</t>
  </si>
  <si>
    <t>Bříšťany</t>
  </si>
  <si>
    <t>Božanov</t>
  </si>
  <si>
    <t>Čermná</t>
  </si>
  <si>
    <t>Borohrádek</t>
  </si>
  <si>
    <t>Čistěves</t>
  </si>
  <si>
    <t>Budčeves</t>
  </si>
  <si>
    <t>Brzice</t>
  </si>
  <si>
    <t>Černý Důl</t>
  </si>
  <si>
    <t>Divec</t>
  </si>
  <si>
    <t>Bukvice</t>
  </si>
  <si>
    <t>Bukovice</t>
  </si>
  <si>
    <t>Dolní Branná</t>
  </si>
  <si>
    <t>Bystré</t>
  </si>
  <si>
    <t>Dobřenice</t>
  </si>
  <si>
    <t>Butoves</t>
  </si>
  <si>
    <t>Černčice</t>
  </si>
  <si>
    <t>Dolní Brusnice</t>
  </si>
  <si>
    <t>Byzhradec</t>
  </si>
  <si>
    <t>Dohalice</t>
  </si>
  <si>
    <t>Bystřice</t>
  </si>
  <si>
    <t>Červená Hora</t>
  </si>
  <si>
    <t>Dolní Dvůr</t>
  </si>
  <si>
    <t>Častolovice</t>
  </si>
  <si>
    <t>Dolní Přím</t>
  </si>
  <si>
    <t>Cerekvice nad Bystřicí</t>
  </si>
  <si>
    <t>Česká Čermná</t>
  </si>
  <si>
    <t>Dolní Kalná</t>
  </si>
  <si>
    <t>Čermná nad Orlicí</t>
  </si>
  <si>
    <t>Habřina</t>
  </si>
  <si>
    <t>Červená Třemešná</t>
  </si>
  <si>
    <t>Česká Metuje</t>
  </si>
  <si>
    <t>Dolní Lánov</t>
  </si>
  <si>
    <t>Černíkovice</t>
  </si>
  <si>
    <t>Hlušice</t>
  </si>
  <si>
    <t>Češov</t>
  </si>
  <si>
    <t>Dolany</t>
  </si>
  <si>
    <t>Dolní Olešnice</t>
  </si>
  <si>
    <t>České Meziříčí</t>
  </si>
  <si>
    <t>Hněvčeves</t>
  </si>
  <si>
    <t>Dětenice</t>
  </si>
  <si>
    <t>Dolní Radechová</t>
  </si>
  <si>
    <t>Doubravice</t>
  </si>
  <si>
    <t>Čestice</t>
  </si>
  <si>
    <t>Holohlavy</t>
  </si>
  <si>
    <t>Dílce</t>
  </si>
  <si>
    <t>Hejtmánkovice</t>
  </si>
  <si>
    <t>Dubenec</t>
  </si>
  <si>
    <t>Deštné v Orlických horách</t>
  </si>
  <si>
    <t>Hořiněves</t>
  </si>
  <si>
    <t>Dobrá Voda u Hořic</t>
  </si>
  <si>
    <t>Heřmanice</t>
  </si>
  <si>
    <t>Hajnice</t>
  </si>
  <si>
    <t>Dobré</t>
  </si>
  <si>
    <t>Hrádek</t>
  </si>
  <si>
    <t>Dolní Lochov</t>
  </si>
  <si>
    <t>Heřmánkovice</t>
  </si>
  <si>
    <t>Havlovice</t>
  </si>
  <si>
    <t>Dobřany</t>
  </si>
  <si>
    <t>Humburky</t>
  </si>
  <si>
    <t>Dřevěnice</t>
  </si>
  <si>
    <t>Horní Radechová</t>
  </si>
  <si>
    <t>Horní Brusnice</t>
  </si>
  <si>
    <t>Doudleby nad Orlicí</t>
  </si>
  <si>
    <t>Hvozdnice</t>
  </si>
  <si>
    <t>Holín</t>
  </si>
  <si>
    <t>Hořenice</t>
  </si>
  <si>
    <t>Horní Kalná</t>
  </si>
  <si>
    <t>Hřibiny-Ledská</t>
  </si>
  <si>
    <t>Chudeřice</t>
  </si>
  <si>
    <t>Holovousy</t>
  </si>
  <si>
    <t>Hořičky</t>
  </si>
  <si>
    <t>Horní Maršov</t>
  </si>
  <si>
    <t>Chleny</t>
  </si>
  <si>
    <t>Jeníkovice</t>
  </si>
  <si>
    <t>Cholenice</t>
  </si>
  <si>
    <t>Hynčice</t>
  </si>
  <si>
    <t>Horní Olešnice</t>
  </si>
  <si>
    <t>Chlístov</t>
  </si>
  <si>
    <t>Jílovice</t>
  </si>
  <si>
    <t>Chomutice</t>
  </si>
  <si>
    <t>Chvalkovice</t>
  </si>
  <si>
    <t>Hřibojedy</t>
  </si>
  <si>
    <t>Jahodov</t>
  </si>
  <si>
    <t>Káranice</t>
  </si>
  <si>
    <t>Choteč</t>
  </si>
  <si>
    <t>Jasenná</t>
  </si>
  <si>
    <t>Chotěvice</t>
  </si>
  <si>
    <t>Janov</t>
  </si>
  <si>
    <t>Klamoš</t>
  </si>
  <si>
    <t>Chyjice</t>
  </si>
  <si>
    <t>Jestřebí</t>
  </si>
  <si>
    <t>Choustníkovo Hradiště</t>
  </si>
  <si>
    <t>Javornice</t>
  </si>
  <si>
    <t>Kobylice</t>
  </si>
  <si>
    <t>Jeřice</t>
  </si>
  <si>
    <t>Jetřichov</t>
  </si>
  <si>
    <t>Chvaleč</t>
  </si>
  <si>
    <t>Kostelecké Horky</t>
  </si>
  <si>
    <t>Kosice</t>
  </si>
  <si>
    <t>Jičíněves</t>
  </si>
  <si>
    <t>Kramolna</t>
  </si>
  <si>
    <t>Janské Lázně</t>
  </si>
  <si>
    <t>Kounov</t>
  </si>
  <si>
    <t>Kosičky</t>
  </si>
  <si>
    <t>Jinolice</t>
  </si>
  <si>
    <t>Křinice</t>
  </si>
  <si>
    <t>Jívka</t>
  </si>
  <si>
    <t>Králova Lhota</t>
  </si>
  <si>
    <t>Králíky</t>
  </si>
  <si>
    <t>Kacákova Lhota</t>
  </si>
  <si>
    <t>Lhota pod Hořičkami</t>
  </si>
  <si>
    <t>Klášterská Lhota</t>
  </si>
  <si>
    <t>Krchleby</t>
  </si>
  <si>
    <t>Kratonohy</t>
  </si>
  <si>
    <t>Kbelnice</t>
  </si>
  <si>
    <t>Libchyně</t>
  </si>
  <si>
    <t>Kocbeře</t>
  </si>
  <si>
    <t>Kvasiny</t>
  </si>
  <si>
    <t>Kunčice</t>
  </si>
  <si>
    <t>Kněžnice</t>
  </si>
  <si>
    <t>Litoboř</t>
  </si>
  <si>
    <t>Kohoutov</t>
  </si>
  <si>
    <t>Lhoty u Potštejna</t>
  </si>
  <si>
    <t>Ledce</t>
  </si>
  <si>
    <t>Konecchlumí</t>
  </si>
  <si>
    <t>Machov</t>
  </si>
  <si>
    <t>Královec</t>
  </si>
  <si>
    <t>Libel</t>
  </si>
  <si>
    <t>Lejšovka</t>
  </si>
  <si>
    <t>Kostelec</t>
  </si>
  <si>
    <t>Martínkovice</t>
  </si>
  <si>
    <t>Kuks</t>
  </si>
  <si>
    <t>Liberk</t>
  </si>
  <si>
    <t>Lhota pod Libčany</t>
  </si>
  <si>
    <t>Kovač</t>
  </si>
  <si>
    <t>Mezilečí</t>
  </si>
  <si>
    <t>Kunčice nad Labem</t>
  </si>
  <si>
    <t>Lično</t>
  </si>
  <si>
    <t>Libčany</t>
  </si>
  <si>
    <t>Kozojedy</t>
  </si>
  <si>
    <t>Mezilesí</t>
  </si>
  <si>
    <t>Lampertice</t>
  </si>
  <si>
    <t>Lípa nad Orlicí</t>
  </si>
  <si>
    <t>Libníkovice</t>
  </si>
  <si>
    <t>Kyje</t>
  </si>
  <si>
    <t>Nahořany</t>
  </si>
  <si>
    <t>Lánov</t>
  </si>
  <si>
    <t>Lukavice</t>
  </si>
  <si>
    <t>Librantice</t>
  </si>
  <si>
    <t>Libáň</t>
  </si>
  <si>
    <t>Nový Hrádek</t>
  </si>
  <si>
    <t>Lanžov</t>
  </si>
  <si>
    <t>Lupenice</t>
  </si>
  <si>
    <t>Libřice</t>
  </si>
  <si>
    <t>Libošovice</t>
  </si>
  <si>
    <t>Nový Ples</t>
  </si>
  <si>
    <t>Libňatov</t>
  </si>
  <si>
    <t>Mokré</t>
  </si>
  <si>
    <t>Lišice</t>
  </si>
  <si>
    <t>Libuň</t>
  </si>
  <si>
    <t>Otovice</t>
  </si>
  <si>
    <t>Libotov</t>
  </si>
  <si>
    <t>Nová Ves</t>
  </si>
  <si>
    <t>Lodín</t>
  </si>
  <si>
    <t>Lískovice</t>
  </si>
  <si>
    <t>Provodov-Šonov</t>
  </si>
  <si>
    <t>Litíč</t>
  </si>
  <si>
    <t>Očelice</t>
  </si>
  <si>
    <t>Lochenice</t>
  </si>
  <si>
    <t>Lukavec u Hořic</t>
  </si>
  <si>
    <t>Přibyslav</t>
  </si>
  <si>
    <t>Malá Úpa</t>
  </si>
  <si>
    <t>Ohnišov</t>
  </si>
  <si>
    <t>Lovčice</t>
  </si>
  <si>
    <t>Lužany</t>
  </si>
  <si>
    <t>Rasošky</t>
  </si>
  <si>
    <t>Malé Svatoňovice</t>
  </si>
  <si>
    <t>Olešnice</t>
  </si>
  <si>
    <t>Markvartice</t>
  </si>
  <si>
    <t>Rožnov</t>
  </si>
  <si>
    <t>Maršov u Úpice</t>
  </si>
  <si>
    <t>Olešnice v Orlických horách</t>
  </si>
  <si>
    <t>Lužec nad Cidlinou</t>
  </si>
  <si>
    <t>Miletín</t>
  </si>
  <si>
    <t>Rychnovek</t>
  </si>
  <si>
    <t>Mostek</t>
  </si>
  <si>
    <t>Orlické Záhoří</t>
  </si>
  <si>
    <t>Máslojedy</t>
  </si>
  <si>
    <t>Milovice u Hořic</t>
  </si>
  <si>
    <t>Říkov</t>
  </si>
  <si>
    <t>Nemojov</t>
  </si>
  <si>
    <t>Osečnice</t>
  </si>
  <si>
    <t>Měník</t>
  </si>
  <si>
    <t>Mladějov</t>
  </si>
  <si>
    <t>Sendraž</t>
  </si>
  <si>
    <t>Pec pod Sněžkou</t>
  </si>
  <si>
    <t>Pěčín</t>
  </si>
  <si>
    <t>Mlékosrby</t>
  </si>
  <si>
    <t>Mlázovice</t>
  </si>
  <si>
    <t>Slatina nad Úpou</t>
  </si>
  <si>
    <t>Pilníkov</t>
  </si>
  <si>
    <t>Podbřezí</t>
  </si>
  <si>
    <t>Mokrovousy</t>
  </si>
  <si>
    <t>Nemyčeves</t>
  </si>
  <si>
    <t>Slavětín nad Metují</t>
  </si>
  <si>
    <t>Prosečné</t>
  </si>
  <si>
    <t>Pohoří</t>
  </si>
  <si>
    <t>Myštěves</t>
  </si>
  <si>
    <t>Nevratice</t>
  </si>
  <si>
    <t>Slavoňov</t>
  </si>
  <si>
    <t>Radvanice</t>
  </si>
  <si>
    <t>Polom</t>
  </si>
  <si>
    <t>Mžany</t>
  </si>
  <si>
    <t>Ohařice</t>
  </si>
  <si>
    <t>Stárkov</t>
  </si>
  <si>
    <t>Rudník</t>
  </si>
  <si>
    <t>Potštejn</t>
  </si>
  <si>
    <t>Neděliště</t>
  </si>
  <si>
    <t>Ohaveč</t>
  </si>
  <si>
    <t>Studnice</t>
  </si>
  <si>
    <t>Stanovice</t>
  </si>
  <si>
    <t>Proruby</t>
  </si>
  <si>
    <t>Nepolisy</t>
  </si>
  <si>
    <t>Osek</t>
  </si>
  <si>
    <t>Suchý Důl</t>
  </si>
  <si>
    <t>Staré Buky</t>
  </si>
  <si>
    <t>Přepychy</t>
  </si>
  <si>
    <t>Nové Město</t>
  </si>
  <si>
    <t>Ostroměř</t>
  </si>
  <si>
    <t>Šestajovice</t>
  </si>
  <si>
    <t>Strážné</t>
  </si>
  <si>
    <t>Rohenice</t>
  </si>
  <si>
    <t>Obědovice</t>
  </si>
  <si>
    <t>Ostružno</t>
  </si>
  <si>
    <t>Šonov</t>
  </si>
  <si>
    <t>Suchovršice</t>
  </si>
  <si>
    <t>Rybná nad Zdobnicí</t>
  </si>
  <si>
    <t>Ohnišťany</t>
  </si>
  <si>
    <t>Pecka</t>
  </si>
  <si>
    <t>Teplice nad Metují</t>
  </si>
  <si>
    <t>Svoboda nad Úpou</t>
  </si>
  <si>
    <t>Říčky v Orlických horách</t>
  </si>
  <si>
    <t>Petrovičky</t>
  </si>
  <si>
    <t>Velichovky</t>
  </si>
  <si>
    <t>Špindlerův Mlýn</t>
  </si>
  <si>
    <t>Sedloňov</t>
  </si>
  <si>
    <t>Osice</t>
  </si>
  <si>
    <t>Podhorní Újezd a Vojice</t>
  </si>
  <si>
    <t>Velká Jesenice</t>
  </si>
  <si>
    <t>Trotina</t>
  </si>
  <si>
    <t>Semechnice</t>
  </si>
  <si>
    <t>Osičky</t>
  </si>
  <si>
    <t>Podhradí</t>
  </si>
  <si>
    <t>Velké Petrovice</t>
  </si>
  <si>
    <t>Třebihošť</t>
  </si>
  <si>
    <t>Skuhrov nad Bělou</t>
  </si>
  <si>
    <t>Petrovice</t>
  </si>
  <si>
    <t>Podůlší</t>
  </si>
  <si>
    <t>Velký Třebešov</t>
  </si>
  <si>
    <t>Velké Svatoňovice</t>
  </si>
  <si>
    <t>Slatina nad Zdobnicí</t>
  </si>
  <si>
    <t>Písek</t>
  </si>
  <si>
    <t>Radim</t>
  </si>
  <si>
    <t>Vernéřovice</t>
  </si>
  <si>
    <t>Velký Vřešťov</t>
  </si>
  <si>
    <t>Sněžné</t>
  </si>
  <si>
    <t>Prasek</t>
  </si>
  <si>
    <t>Rašín</t>
  </si>
  <si>
    <t>Vestec</t>
  </si>
  <si>
    <t>Vilantice</t>
  </si>
  <si>
    <t>Svídnice</t>
  </si>
  <si>
    <t>Praskačka</t>
  </si>
  <si>
    <t>Rohoznice</t>
  </si>
  <si>
    <t>Vlkov</t>
  </si>
  <si>
    <t>Vítězná</t>
  </si>
  <si>
    <t>Synkov-Slemeno</t>
  </si>
  <si>
    <t>Převýšov</t>
  </si>
  <si>
    <t>Rokytňany</t>
  </si>
  <si>
    <t>Vršovka</t>
  </si>
  <si>
    <t>Vlčice</t>
  </si>
  <si>
    <t>Trnov</t>
  </si>
  <si>
    <t>Pšánky</t>
  </si>
  <si>
    <t>Samšina</t>
  </si>
  <si>
    <t>Vysoká Srbská</t>
  </si>
  <si>
    <t>Vlčkovice v Podkrkonoší</t>
  </si>
  <si>
    <t>Třebešov</t>
  </si>
  <si>
    <t>Puchlovice</t>
  </si>
  <si>
    <t>Sběř</t>
  </si>
  <si>
    <t>Vysokov</t>
  </si>
  <si>
    <t>Zábřezí-Řečice</t>
  </si>
  <si>
    <t>Tutleky</t>
  </si>
  <si>
    <t>Račice nad Trotinou</t>
  </si>
  <si>
    <t>Sedliště</t>
  </si>
  <si>
    <t>Zábrodí</t>
  </si>
  <si>
    <t>Zdobín</t>
  </si>
  <si>
    <t>Val</t>
  </si>
  <si>
    <t>Radíkovice</t>
  </si>
  <si>
    <t>Sekeřice</t>
  </si>
  <si>
    <t>Zaloňov</t>
  </si>
  <si>
    <t>Zlatá Olešnice</t>
  </si>
  <si>
    <t>Voděrady</t>
  </si>
  <si>
    <t>Radostov</t>
  </si>
  <si>
    <t>Slatiny</t>
  </si>
  <si>
    <t>Žďár nad Metují</t>
  </si>
  <si>
    <t>Vrbice</t>
  </si>
  <si>
    <t>Roudnice</t>
  </si>
  <si>
    <t>Slavhostice</t>
  </si>
  <si>
    <t>Žďárky</t>
  </si>
  <si>
    <t>Záměl</t>
  </si>
  <si>
    <t>Sadová</t>
  </si>
  <si>
    <t>Sobčice</t>
  </si>
  <si>
    <t>Žernov</t>
  </si>
  <si>
    <t>Zdelov</t>
  </si>
  <si>
    <t>Sendražice</t>
  </si>
  <si>
    <t>Soběraz</t>
  </si>
  <si>
    <t>Zdobnice</t>
  </si>
  <si>
    <t>Skalice</t>
  </si>
  <si>
    <t>Stará Paka</t>
  </si>
  <si>
    <t>Žďár nad Orlicí</t>
  </si>
  <si>
    <t>Skřivany</t>
  </si>
  <si>
    <t>Staré Hrady</t>
  </si>
  <si>
    <t>Sloupno</t>
  </si>
  <si>
    <t>Staré Místo</t>
  </si>
  <si>
    <t>Smidary</t>
  </si>
  <si>
    <t>Staré Smrkovice</t>
  </si>
  <si>
    <t>Smržov</t>
  </si>
  <si>
    <t>Střevač</t>
  </si>
  <si>
    <t>Sovětice</t>
  </si>
  <si>
    <t>Sukorady</t>
  </si>
  <si>
    <t>Stará Voda</t>
  </si>
  <si>
    <t>Svatojanský Újezd</t>
  </si>
  <si>
    <t>Starý Bydžov</t>
  </si>
  <si>
    <t>Šárovcova Lhota</t>
  </si>
  <si>
    <t>Stěžery</t>
  </si>
  <si>
    <t>Tetín</t>
  </si>
  <si>
    <t>Stračov</t>
  </si>
  <si>
    <t>Třebnouševes</t>
  </si>
  <si>
    <t>Střezetice</t>
  </si>
  <si>
    <t>Třtěnice</t>
  </si>
  <si>
    <t>Světí</t>
  </si>
  <si>
    <t>Tuř</t>
  </si>
  <si>
    <t>Syrovátka</t>
  </si>
  <si>
    <t>Úbislavice</t>
  </si>
  <si>
    <t>Šaplava</t>
  </si>
  <si>
    <t>Údrnice</t>
  </si>
  <si>
    <t>Těchlovice</t>
  </si>
  <si>
    <t>Úhlejov</t>
  </si>
  <si>
    <t>Třesovice</t>
  </si>
  <si>
    <t>Újezd pod Troskami</t>
  </si>
  <si>
    <t>Urbanice</t>
  </si>
  <si>
    <t>Úlibice</t>
  </si>
  <si>
    <t>Vinary</t>
  </si>
  <si>
    <t>Valdice</t>
  </si>
  <si>
    <t>Vrchovnice</t>
  </si>
  <si>
    <t>Veliš</t>
  </si>
  <si>
    <t>Všestary</t>
  </si>
  <si>
    <t>Vidochov</t>
  </si>
  <si>
    <t>Výrava</t>
  </si>
  <si>
    <t>Vitiněves</t>
  </si>
  <si>
    <t>Vysoká nad Labem</t>
  </si>
  <si>
    <t>Volanice</t>
  </si>
  <si>
    <t>Vysoký Újezd</t>
  </si>
  <si>
    <t>Zachrašťany</t>
  </si>
  <si>
    <t>Vršce</t>
  </si>
  <si>
    <t>Zdechovice</t>
  </si>
  <si>
    <t>Vřesník</t>
  </si>
  <si>
    <t>Vysoké Veselí</t>
  </si>
  <si>
    <t>Zámostí-Blata</t>
  </si>
  <si>
    <t>Zelenecká Lhota</t>
  </si>
  <si>
    <t>Železnice</t>
  </si>
  <si>
    <t>Žeretice</t>
  </si>
  <si>
    <t>Židovice</t>
  </si>
  <si>
    <t>Žlunice</t>
  </si>
  <si>
    <t>kód</t>
  </si>
  <si>
    <t>název</t>
  </si>
  <si>
    <t>1</t>
  </si>
  <si>
    <t>Zákonodárci a řídící pracovníci</t>
  </si>
  <si>
    <t>11</t>
  </si>
  <si>
    <t>Zákonodárci, nejvyšší státní úředníci a nejvyšší představitelé společností</t>
  </si>
  <si>
    <t>1111</t>
  </si>
  <si>
    <t>1112</t>
  </si>
  <si>
    <t>Nejvyšší státní úředníci v právní oblasti</t>
  </si>
  <si>
    <t>Nejvyšší státní úředníci ústředních státních orgánů</t>
  </si>
  <si>
    <t>Nejvyšší státní úředníci v oblasti bezpečnosti a ochrany</t>
  </si>
  <si>
    <t>Nejvyšší státní úředníci v oblasti veřejné správy (kromě ústředních státních orgánů)</t>
  </si>
  <si>
    <t>Poradci prezidenta republiky, předsedy vlády a vedoucích ústředních orgánů</t>
  </si>
  <si>
    <t>Vedoucí kanceláře, sekretariátu ústředních orgánů</t>
  </si>
  <si>
    <t>Ostatní nejvyšší státní úředníci</t>
  </si>
  <si>
    <t>1114</t>
  </si>
  <si>
    <t>Nejvyšší představitelé politických, zájmových a příbuzných organizací</t>
  </si>
  <si>
    <t xml:space="preserve">Nejvyšší představitelé velkých společností a institucí </t>
  </si>
  <si>
    <t xml:space="preserve">Nejvyšší představitelé středních společností a institucí </t>
  </si>
  <si>
    <t xml:space="preserve">Nejvyšší představitelé malých společností a institucí </t>
  </si>
  <si>
    <t>Členové představenstev společností</t>
  </si>
  <si>
    <t>12</t>
  </si>
  <si>
    <t>Řídící pracovníci v oblasti správy podniku, obchodních, administrativních a podpůrných činností</t>
  </si>
  <si>
    <t>1211</t>
  </si>
  <si>
    <t>Řídící pracovníci v oblasti financí (kromě finančních a pojišťovacích služeb)</t>
  </si>
  <si>
    <t>Řídící pracovníci v oblasti ekonomiky a financí (kromě finančních a pojišťovacích služeb)</t>
  </si>
  <si>
    <t>Ostatní řídící pracovníci v oblasti financí (kromě finančních a pojišťovacích služeb)</t>
  </si>
  <si>
    <t>1212</t>
  </si>
  <si>
    <t>Personální náměstci (ředitelé)</t>
  </si>
  <si>
    <t xml:space="preserve">Řídící pracovníci v oblasti personální </t>
  </si>
  <si>
    <t>Řídící pracovníci v oblasti zaměstnanosti</t>
  </si>
  <si>
    <t>Ostatní řídící pracovníci v oblasti lidských zdrojů</t>
  </si>
  <si>
    <t>1213</t>
  </si>
  <si>
    <t>1219</t>
  </si>
  <si>
    <t xml:space="preserve">Ostatní řídící pracovníci v oblasti správy podniku, administrativních a podpůrných činností </t>
  </si>
  <si>
    <t>Řídící pracovníci v oblasti kvality a certifikace systémů řízení (ISO)</t>
  </si>
  <si>
    <t xml:space="preserve">Řídící pracovníci v oblasti hospodaření s majetkem státu a organizací </t>
  </si>
  <si>
    <t>Řídící pracovníci v oblasti úklidu</t>
  </si>
  <si>
    <t>Řídící pracovníci v oblasti racionalizace výroby a investic</t>
  </si>
  <si>
    <t>Řídící pracovníci v oblasti ochrany údajů</t>
  </si>
  <si>
    <t>Řídící pracovníci v oblasti vnitřních věcí státu a regionálního rozvoje</t>
  </si>
  <si>
    <t xml:space="preserve">Řídící pracovníci v oblasti správy podniku, administrativních a podpůrných činností jinde neuvedení </t>
  </si>
  <si>
    <t>1221</t>
  </si>
  <si>
    <t xml:space="preserve">Řídící pracovníci v oblasti obchodu, marketingu a v příbuzných oblastech </t>
  </si>
  <si>
    <t>Obchodní náměstci (ředitelé)</t>
  </si>
  <si>
    <t>Řídící pracovníci v oblasti obchodu</t>
  </si>
  <si>
    <t xml:space="preserve">Řídící pracovníci v oblasti marketingu </t>
  </si>
  <si>
    <t>Řídící pracovníci servisních služeb a reklamací</t>
  </si>
  <si>
    <t>Řídící pracovníci v oblasti půjčování a pronájmu movitých věcí</t>
  </si>
  <si>
    <t>Ostatní řídící pracovníci v oblastech příbuzných obchodu a marketingu</t>
  </si>
  <si>
    <t>1222</t>
  </si>
  <si>
    <t xml:space="preserve">Řídící pracovníci v oblasti reklamy </t>
  </si>
  <si>
    <t xml:space="preserve">Řídící pracovníci v oblasti styku s veřejností </t>
  </si>
  <si>
    <t>1223</t>
  </si>
  <si>
    <t>Náměstci (ředitelé) pro technický rozvoj, výzkum a vývoj</t>
  </si>
  <si>
    <t>Řídící pracovníci v oblasti technického rozvoje</t>
  </si>
  <si>
    <t xml:space="preserve">Ostatní řídící pracovníci v oblasti výzkumu a vývoje </t>
  </si>
  <si>
    <t>13</t>
  </si>
  <si>
    <t>Řídící pracovníci v oblasti výroby, informačních technologií, vzdělávání a v příbuzných oborech</t>
  </si>
  <si>
    <t>1311</t>
  </si>
  <si>
    <t xml:space="preserve">Řídící pracovníci v zemědělství, lesnictví, myslivosti a v oblasti životního prostředí </t>
  </si>
  <si>
    <t>Výrobní náměstci (ředitelé) v zemědělství, lesnictví, myslivosti a vodním hospodářství</t>
  </si>
  <si>
    <t>Řídící pracovníci v zemědělství a zahradnictví</t>
  </si>
  <si>
    <t>Řídící pracovníci v lesnictví a myslivosti</t>
  </si>
  <si>
    <t>Řídící pracovníci ve vodním hospodářství (kromě úpravy a rozvodu vody)</t>
  </si>
  <si>
    <t>Řídící pracovníci v oblasti životního prostředí</t>
  </si>
  <si>
    <t>1312</t>
  </si>
  <si>
    <t>Řídící pracovníci v rybářství a akvakultuře</t>
  </si>
  <si>
    <t>Výrobní náměstci (ředitelé) v rybářství a akvakultuře</t>
  </si>
  <si>
    <t xml:space="preserve">Řídící pracovníci v rybářství a akvakultuře </t>
  </si>
  <si>
    <t>1321</t>
  </si>
  <si>
    <t>Řídící pracovníci v průmyslové výrobě</t>
  </si>
  <si>
    <t>Výrobní a techničtí náměstci (ředitelé) v průmyslové výrobě</t>
  </si>
  <si>
    <t xml:space="preserve">Řídící pracovníci ve zpracovatelském průmyslu </t>
  </si>
  <si>
    <t xml:space="preserve">Řídící pracovníci v energetice </t>
  </si>
  <si>
    <t>Řídící pracovníci v oblasti úpravy a rozvodu vody</t>
  </si>
  <si>
    <t xml:space="preserve">Řídící pracovníci v oblasti odpadů a sanací </t>
  </si>
  <si>
    <t>1322</t>
  </si>
  <si>
    <t>Řídící pracovníci v těžbě a geologii</t>
  </si>
  <si>
    <t>Výrobní a techničtí náměstci (ředitelé) v těžbě</t>
  </si>
  <si>
    <t xml:space="preserve">Řídící pracovníci v těžbě </t>
  </si>
  <si>
    <t>Řídící pracovníci v geologii</t>
  </si>
  <si>
    <t>Řídící pracovníci ve stavebnictví a zeměměřictví</t>
  </si>
  <si>
    <t>Výrobní a investiční náměstci (ředitelé) ve stavebnictví</t>
  </si>
  <si>
    <t xml:space="preserve">Hlavní stavbyvedoucí </t>
  </si>
  <si>
    <t>Řídící pracovníci stavebního provozu</t>
  </si>
  <si>
    <t>Řídící pracovníci v zeměměřictví</t>
  </si>
  <si>
    <t>Řídící pracovníci v oblasti projektování</t>
  </si>
  <si>
    <t>Ostatní řídící pracovníci ve stavebnictví</t>
  </si>
  <si>
    <t>1324</t>
  </si>
  <si>
    <t>Řídící pracovníci v dopravě, logistice a příbuzných oborech</t>
  </si>
  <si>
    <t>Řídící pracovníci v oblasti zásobování a nákupu</t>
  </si>
  <si>
    <t>Řídící pracovníci v oblasti skladování</t>
  </si>
  <si>
    <t>Řídící pracovníci v oblasti dopravy</t>
  </si>
  <si>
    <t>Řídící pracovníci v oblasti poštovních a doručovatelských služeb</t>
  </si>
  <si>
    <t>Řídící pracovníci v oblasti logistiky</t>
  </si>
  <si>
    <t>Ostatní řídící pracovníci v oborech příbuzných dopravě a logistice</t>
  </si>
  <si>
    <t>1330</t>
  </si>
  <si>
    <t>Výrobní a techničtí náměstci (ředitelé) v oblasti informačních a komunikačních technologií</t>
  </si>
  <si>
    <t>Řídící pracovníci v oblasti informačních technologií a činností</t>
  </si>
  <si>
    <t>Řídící pracovníci v oblasti telekomunikačních činností</t>
  </si>
  <si>
    <t xml:space="preserve">Ostatní řídící pracovníci v oblasti informačních a komunikačních technologií </t>
  </si>
  <si>
    <t>Řídící pracovníci v oblasti péče o děti</t>
  </si>
  <si>
    <t>Řídící pracovníci v oblasti předškolní výchovy (kromě pro žáky se speciálními vzdělávacími potřebami)</t>
  </si>
  <si>
    <t>Řídící pracovníci v oblasti předškolní výchovy pro žáky se speciálními vzdělávacími potřebami</t>
  </si>
  <si>
    <t>Řídící pracovníci v oblasti mimoškolní výchovy</t>
  </si>
  <si>
    <t>1342</t>
  </si>
  <si>
    <t>Řídící pracovníci v oblasti zdravotnictví</t>
  </si>
  <si>
    <t>Náměstci pro zdravotní péči</t>
  </si>
  <si>
    <t>Primáři v oblasti zdravotnictví</t>
  </si>
  <si>
    <t>Hlavní sestry v oblasti zdravotnictví</t>
  </si>
  <si>
    <t>Vrchní sestry v oblasti zdravotnictví</t>
  </si>
  <si>
    <t>Řídící zdravotničtí pracovníci nelékařských povolání (kromě hlavních a vrchních sester)</t>
  </si>
  <si>
    <t>Ostatní řídící pracovníci v oblasti zdravotnictví</t>
  </si>
  <si>
    <t>1343</t>
  </si>
  <si>
    <t>Řídící pracovníci v oblasti péče o seniory</t>
  </si>
  <si>
    <t>Náměstci v oblasti péče o seniory</t>
  </si>
  <si>
    <t>Primáři v oblasti péče o seniory</t>
  </si>
  <si>
    <t>Hlavní sestry v oblasti péče o seniory</t>
  </si>
  <si>
    <t>Vrchní sestry v oblasti péče o seniory</t>
  </si>
  <si>
    <t>Ostatní řídící pracovníci v oblasti péče o seniory</t>
  </si>
  <si>
    <t>1344</t>
  </si>
  <si>
    <t>Řídící pracovníci v sociální oblasti (kromě péče o seniory)</t>
  </si>
  <si>
    <t>Řídící pracovníci v oblasti důchodových, nemocenských, sociálních a jiných dávek</t>
  </si>
  <si>
    <t>Řídící pracovníci v oblasti pobytových sociálních služeb (kromě péče o seniory)</t>
  </si>
  <si>
    <t>Řídící pracovníci v oblasti ambulantních a terénních sociálních služeb (kromě péče o seniory)</t>
  </si>
  <si>
    <t>1345</t>
  </si>
  <si>
    <t>Řídící pracovníci v oblasti vzdělávání</t>
  </si>
  <si>
    <t>Řídící pracovníci na základních školách</t>
  </si>
  <si>
    <t>Řídící pracovníci na středních školách</t>
  </si>
  <si>
    <t>Řídící pracovníci na konzervatořích</t>
  </si>
  <si>
    <t>Řídící pracovníci na vyšších odborných školách</t>
  </si>
  <si>
    <t>Řídící pracovníci na vysokých školách</t>
  </si>
  <si>
    <t>Řídící pracovníci na školách pro žáky se speciálními vzdělávacími potřebami</t>
  </si>
  <si>
    <t>Ostatní řídící pracovníci v oblasti vzdělávání</t>
  </si>
  <si>
    <t>1346</t>
  </si>
  <si>
    <t>Řídící pracovníci v oblasti finančních a pojišťovacích služeb</t>
  </si>
  <si>
    <t>Řídící pracovníci v oblasti finančních služeb</t>
  </si>
  <si>
    <t>Řídící pracovníci v oblasti pojišťovacích služeb</t>
  </si>
  <si>
    <t>1349</t>
  </si>
  <si>
    <t>Řídící pracovníci knihoven, muzeí, v oblasti práva a bezpečnosti a v dalších oblastech</t>
  </si>
  <si>
    <t>Řídící pracovníci knihoven, muzeí a v příbuzných oblastech</t>
  </si>
  <si>
    <t>Řídící pracovníci v oblasti bezpečnosti a ochrany ve veřejné správě</t>
  </si>
  <si>
    <t>Řídící pracovníci bezpečnostních a detektivních agentur</t>
  </si>
  <si>
    <t>Řídící pracovníci v právní oblasti</t>
  </si>
  <si>
    <t>Řídící pracovníci v církevní oblasti</t>
  </si>
  <si>
    <t xml:space="preserve">Řídící pracovníci v oblasti ostatních odborných služeb </t>
  </si>
  <si>
    <t>14</t>
  </si>
  <si>
    <t>Řídící pracovníci v oblasti ubytovacích a stravovacích služeb, obchodu a ostatní řídící pracovníci</t>
  </si>
  <si>
    <t>1411</t>
  </si>
  <si>
    <t>Řídící pracovníci v oblasti ubytovacích služeb</t>
  </si>
  <si>
    <t>Řídící pracovníci v hotelích</t>
  </si>
  <si>
    <t xml:space="preserve">Řídící pracovníci v ubytovnách (kromě studentských) </t>
  </si>
  <si>
    <t>Řídící pracovníci ve studentských ubytovnách</t>
  </si>
  <si>
    <t>Ostatní řídící pracovníci v oblasti ubytovacích služeb</t>
  </si>
  <si>
    <t>1412</t>
  </si>
  <si>
    <t>Řídící pracovníci v oblasti stravovacích služeb</t>
  </si>
  <si>
    <t>Řídící pracovníci v restauracích</t>
  </si>
  <si>
    <t>Řídící pracovníci v jídelnách (kromě školních)</t>
  </si>
  <si>
    <t>Řídící pracovníci v kavárnách a barech</t>
  </si>
  <si>
    <t>Řídící pracovníci cateringových společností</t>
  </si>
  <si>
    <t>Řídící pracovníci ve školních jídelnách</t>
  </si>
  <si>
    <t>Řídící pracovníci v menzách</t>
  </si>
  <si>
    <t>Ostatní řídící pracovníci v oblasti stravovacích služeb</t>
  </si>
  <si>
    <t>1420</t>
  </si>
  <si>
    <t xml:space="preserve">Řídící pracovníci v maloobchodě </t>
  </si>
  <si>
    <t>1431</t>
  </si>
  <si>
    <t>Řídící pracovníci v hernách, kasinech a sázkových kancelářích</t>
  </si>
  <si>
    <t>Řídící pracovníci v divadlech, kinech, rozhlasu a televizi</t>
  </si>
  <si>
    <t>Řídící pracovníci v oblasti sportu</t>
  </si>
  <si>
    <t>Řídící pracovníci v oblasti vydavatelství</t>
  </si>
  <si>
    <t>Ostatní řídící pracovníci v oblasti kultury a zábavy</t>
  </si>
  <si>
    <t>1439</t>
  </si>
  <si>
    <t>Řídící pracovníci v cestovních kancelářích a agenturách</t>
  </si>
  <si>
    <t>Řídící pracovníci v oblasti osobních služeb (čistírny, kadeřnictví, kosmetika, pohřebnictví, lázně, seznamky)</t>
  </si>
  <si>
    <t>Řídící pracovníci v oblasti opravárenských služeb</t>
  </si>
  <si>
    <t>Řídící pracovníci v oblasti nemovitostí</t>
  </si>
  <si>
    <t>Řídící pracovníci v oblasti veterinárních činností</t>
  </si>
  <si>
    <t>Řídící pracovníci v jiných službách</t>
  </si>
  <si>
    <t>2</t>
  </si>
  <si>
    <t>Specialisté, vědečtí a odborní duševní pracovníci</t>
  </si>
  <si>
    <t>21</t>
  </si>
  <si>
    <t>Specialisté v oblasti vědy a techniky</t>
  </si>
  <si>
    <t>2111</t>
  </si>
  <si>
    <t>Fyzici a astronomové</t>
  </si>
  <si>
    <t>2112</t>
  </si>
  <si>
    <t>2113</t>
  </si>
  <si>
    <t>Chemici (kromě chemického inženýrství)</t>
  </si>
  <si>
    <t>Výzkumní a vývojoví vědečtí pracovníci v chemických oborech</t>
  </si>
  <si>
    <t>Chemici anorganici</t>
  </si>
  <si>
    <t>Chemici organici</t>
  </si>
  <si>
    <t>Fyzikální chemici, chemici analytici</t>
  </si>
  <si>
    <t>Jaderní chemici</t>
  </si>
  <si>
    <t>Ostatní specialisté v oblasti chemie (kromě chemického inženýrství)</t>
  </si>
  <si>
    <t>2114</t>
  </si>
  <si>
    <t>Geologové, geofyzici a příbuzní pracovníci</t>
  </si>
  <si>
    <t>Výzkumní a vývojoví vědečtí pracovníci v geologických a příbuzných oborech</t>
  </si>
  <si>
    <t xml:space="preserve">Geologové </t>
  </si>
  <si>
    <t>Geofyzici</t>
  </si>
  <si>
    <t>Hydrologové</t>
  </si>
  <si>
    <t>Ostatní pracovníci v oborech příbuzných geologii a geofyzice</t>
  </si>
  <si>
    <t>2120</t>
  </si>
  <si>
    <t>Specialisté v oblasti matematiky</t>
  </si>
  <si>
    <t xml:space="preserve">Specialisté v oblasti statistiky </t>
  </si>
  <si>
    <t>Specialisté v oblasti pojistné matematiky</t>
  </si>
  <si>
    <t>2131</t>
  </si>
  <si>
    <t>Biologové, botanici, zoologové a příbuzní specialisté</t>
  </si>
  <si>
    <t>Biologové</t>
  </si>
  <si>
    <t>Genetici</t>
  </si>
  <si>
    <t>Fyziologové, imunologové</t>
  </si>
  <si>
    <t>Botanici</t>
  </si>
  <si>
    <t>Zoologové</t>
  </si>
  <si>
    <t>Biochemici, biofyzici</t>
  </si>
  <si>
    <t>Farmakologové, toxikologové</t>
  </si>
  <si>
    <t>Specialisté v laboratorních metodách</t>
  </si>
  <si>
    <t xml:space="preserve">Ostatní specialisté v oborech příbuzných biologii, botanice a zoologii </t>
  </si>
  <si>
    <t>2132</t>
  </si>
  <si>
    <t>Specialisté v oblasti zemědělství, lesnictví, rybářství a vodního hospodářství</t>
  </si>
  <si>
    <t>Specialisté v oblasti agronomie</t>
  </si>
  <si>
    <t>Specialisté v oblasti zootechniky</t>
  </si>
  <si>
    <t>Specialisté v oblasti zahradnictví</t>
  </si>
  <si>
    <t>Specialisté v oblasti rybářství</t>
  </si>
  <si>
    <t>Specialisté v oblasti lesnictví</t>
  </si>
  <si>
    <t>Specialisté v oblasti vodohospodářství</t>
  </si>
  <si>
    <t xml:space="preserve">Ostatní specialisté v oblasti zemědělství </t>
  </si>
  <si>
    <t>2133</t>
  </si>
  <si>
    <t>Specialisté v oblasti ochrany životního prostředí (kromě průmyslové ekologie)</t>
  </si>
  <si>
    <t>2141</t>
  </si>
  <si>
    <t>Specialisté v oblasti průmyslového inženýrství a v příbuzných oblastech</t>
  </si>
  <si>
    <t>Specialisté analytici rozborů, studií, racionalizace výroby</t>
  </si>
  <si>
    <t>Specialisté v oblasti kvality a certifikace systémů řízení (ISO)</t>
  </si>
  <si>
    <t>Specialisté v oblasti logistiky</t>
  </si>
  <si>
    <t>Specialisté v oblasti dopravy</t>
  </si>
  <si>
    <t>Specialisté v oblasti krizového řízení</t>
  </si>
  <si>
    <t>Specialisté v oblasti bezpečnostních systémů a ochrany údajů</t>
  </si>
  <si>
    <t>Ostatní specialisté v oblasti průmyslového inženýrství a v příbuzných oblastech</t>
  </si>
  <si>
    <t>2142</t>
  </si>
  <si>
    <t>Stavební inženýři</t>
  </si>
  <si>
    <t>Stavební inženýři ve výzkumu a vývoji</t>
  </si>
  <si>
    <t>Inženýři projektanti budov</t>
  </si>
  <si>
    <t>Inženýři projektanti inženýrských děl</t>
  </si>
  <si>
    <t>Stavební inženýři technologové, normovači</t>
  </si>
  <si>
    <t>Stavební inženýři přípravy a realizace investic</t>
  </si>
  <si>
    <t>Stavební inženýři kontroly a řízení kvality</t>
  </si>
  <si>
    <t>Stavební inženýři výstavby budov</t>
  </si>
  <si>
    <t>Stavební inženýři výstavby inženýrských děl</t>
  </si>
  <si>
    <t xml:space="preserve">Ostatní stavební inženýři </t>
  </si>
  <si>
    <t>Specialisté v oblasti průmyslové ekologie</t>
  </si>
  <si>
    <t>Strojní inženýři</t>
  </si>
  <si>
    <t>Strojní inženýři ve výzkumu a vývoji</t>
  </si>
  <si>
    <t>Strojní inženýři projektanti, konstruktéři</t>
  </si>
  <si>
    <t>Strojní inženýři technologové, normovači</t>
  </si>
  <si>
    <t>Strojní inženýři přípravy a realizace investic, inženýringu</t>
  </si>
  <si>
    <t>Strojní inženýři kontroly a řízení kvality</t>
  </si>
  <si>
    <t>Strojní inženýři přístrojů, strojů a zařízení</t>
  </si>
  <si>
    <t>Ostatní strojní inženýři</t>
  </si>
  <si>
    <t>Chemičtí inženýři a specialisté v příbuzných oborech</t>
  </si>
  <si>
    <t>Chemičtí inženýři ve výzkumu a vývoji a specialisté v příbuzných oborech</t>
  </si>
  <si>
    <t>Chemičtí inženýři projektanti, konstruktéři a specialisté v příbuzných oborech</t>
  </si>
  <si>
    <t>Chemičtí inženýři technologové, normovači a specialisté v příbuzných oborech</t>
  </si>
  <si>
    <t>Chemičtí inženýři přípravy a realizace investic, inženýringu a specialisté v příbuzných oborech</t>
  </si>
  <si>
    <t>Chemičtí inženýři kontroly a řízení kvality a specialisté v příbuzných oborech</t>
  </si>
  <si>
    <t>Chemičtí inženýři přístrojů, strojů a zařízení a specialisté v příbuzných oborech</t>
  </si>
  <si>
    <t>Ostatní chemičtí inženýři a specialisté v příbuzných oborech</t>
  </si>
  <si>
    <t>Důlní a hutní inženýři a specialisté v příbuzných oborech</t>
  </si>
  <si>
    <t>Důlní a hutní inženýři ve výzkumu a vývoji a specialisté v příbuzných oborech</t>
  </si>
  <si>
    <t>Důlní a hutní inženýři projektanti, konstruktéři a specialisté v příbuzných oborech</t>
  </si>
  <si>
    <t>Důlní a hutní inženýři technologové, normovači a specialisté v příbuzných oborech</t>
  </si>
  <si>
    <t>Důlní a hutní inženýři přípravy a realizace investic, inženýringu a specialisté v příbuzných oborech</t>
  </si>
  <si>
    <t>Důlní a hutní inženýři kontroly a řízení kvality a specialisté v příbuzných oborech</t>
  </si>
  <si>
    <t>Důlní a hutní inženýři přístrojů, strojů a zařízení a specialisté v příbuzných oborech</t>
  </si>
  <si>
    <t>Ostatní důlní a hutní inženýři a specialisté v příbuzných oborech</t>
  </si>
  <si>
    <t>Specialisté v oblasti techniky v ostatních oborech</t>
  </si>
  <si>
    <t>Inženýři ve výzkumu a vývoji v ostatních oborech</t>
  </si>
  <si>
    <t>Inženýři projektanti, konstruktéři v ostatních oborech</t>
  </si>
  <si>
    <t>Inženýři technologové, normovači v ostatních oborech</t>
  </si>
  <si>
    <t>Inženýři přípravy a realizace investic, inženýringu v ostatních oborech</t>
  </si>
  <si>
    <t>Inženýři kontroly a řízení kvality v ostatních oborech</t>
  </si>
  <si>
    <t>Inženýři přístrojů, strojů a zařízení v ostatních oborech</t>
  </si>
  <si>
    <t>Inženýři bezpečnosti práce a ochrany zdraví</t>
  </si>
  <si>
    <t>Biomedicínští inženýři</t>
  </si>
  <si>
    <t>Ostatní specialisté v oblasti techniky</t>
  </si>
  <si>
    <t xml:space="preserve">Inženýři elektrotechnici a energetici </t>
  </si>
  <si>
    <t>Inženýři elektrotechnici a energetici ve výzkumu a vývoji</t>
  </si>
  <si>
    <t>Inženýři elektrotechnici a energetici projektanti, konstruktéři</t>
  </si>
  <si>
    <t>Inženýři elektrotechnici a energetici technologové, normovači</t>
  </si>
  <si>
    <t>Inženýři elektrotechnici a energetici přípravy a realizace investic, inženýringu</t>
  </si>
  <si>
    <t>Inženýři elektrotechnici a energetici kontroly a řízení kvality</t>
  </si>
  <si>
    <t>Inženýři elektrotechnici a energetici přístrojů, strojů a zařízení</t>
  </si>
  <si>
    <t>Inženýři energetici výroby energie</t>
  </si>
  <si>
    <t>Inženýři energetici distribuce energie</t>
  </si>
  <si>
    <t>Ostatní inženýři elektrotechnici a energetici</t>
  </si>
  <si>
    <t xml:space="preserve">Inženýři elektronici </t>
  </si>
  <si>
    <t>Inženýři elektronici ve výzkumu a vývoji</t>
  </si>
  <si>
    <t>Inženýři elektronici projektanti, konstruktéři</t>
  </si>
  <si>
    <t>Inženýři elektronici technologové, normovači</t>
  </si>
  <si>
    <t>Inženýři elektronici přípravy a realizace investic, inženýringu</t>
  </si>
  <si>
    <t>Inženýři elektronici kontroly a řízení kvality</t>
  </si>
  <si>
    <t>Inženýři elektronici přístrojů, strojů a zařízení</t>
  </si>
  <si>
    <t>Ostatní inženýři elektronici</t>
  </si>
  <si>
    <t>Inženýři ve výzkumu a vývoji v oblasti elektronických komunikací</t>
  </si>
  <si>
    <t>Inženýři projektanti, konstruktéři v oblasti elektronických komunikací</t>
  </si>
  <si>
    <t>Inženýři technologové, normovači v oblasti elektronických komunikací</t>
  </si>
  <si>
    <t>Inženýři přípravy a realizace investic, inženýringu v oblasti elektronických komunikací</t>
  </si>
  <si>
    <t>Inženýři kontroly a řízení kvality v oblasti elektronických komunikací</t>
  </si>
  <si>
    <t>Inženýři přístrojů, strojů a zařízení v oblasti elektronických komunikací</t>
  </si>
  <si>
    <t>Ostatní inženýři v oblasti elektronických komunikací (včetně radiokomunikací)</t>
  </si>
  <si>
    <t>2161</t>
  </si>
  <si>
    <t>2162</t>
  </si>
  <si>
    <t>2163</t>
  </si>
  <si>
    <t>Průmysloví a produktoví designéři, módní návrháři</t>
  </si>
  <si>
    <t>Průmysloví a produktoví designéři</t>
  </si>
  <si>
    <t>Módní návrháři</t>
  </si>
  <si>
    <t>2164</t>
  </si>
  <si>
    <t>2165</t>
  </si>
  <si>
    <t>2166</t>
  </si>
  <si>
    <t>22</t>
  </si>
  <si>
    <t>Specialisté v oblasti zdravotnictví</t>
  </si>
  <si>
    <t>2211</t>
  </si>
  <si>
    <t>Praktičtí lékaři</t>
  </si>
  <si>
    <t>Praktičtí lékaři pro dospělé</t>
  </si>
  <si>
    <t>Praktičtí lékaři pro děti a dorost</t>
  </si>
  <si>
    <t>Lékaři bez atestace (v oborech praktického lékařství)</t>
  </si>
  <si>
    <t>Ostatní praktičtí lékaři</t>
  </si>
  <si>
    <t>2212</t>
  </si>
  <si>
    <t>Lékaři specialisté</t>
  </si>
  <si>
    <t>Lékaři v interních oborech</t>
  </si>
  <si>
    <t>Lékaři v chirurgických oborech</t>
  </si>
  <si>
    <t>Lékaři v gynekologii a porodnictví</t>
  </si>
  <si>
    <t>Lékaři v psychiatrických oborech</t>
  </si>
  <si>
    <t>Lékaři v pediatrii</t>
  </si>
  <si>
    <t>Lékaři v anesteziologických oborech</t>
  </si>
  <si>
    <t>Lékaři v radiologických oborech</t>
  </si>
  <si>
    <t>Lékaři bez atestace (kromě oborů praktického lékařství)</t>
  </si>
  <si>
    <t xml:space="preserve">Ostatní lékaři specialisté </t>
  </si>
  <si>
    <t>2221</t>
  </si>
  <si>
    <t>Všeobecné sestry se specializací</t>
  </si>
  <si>
    <t>Staniční sestry (kromě sester v oblasti porodní asistence)</t>
  </si>
  <si>
    <t>Sestry pro intenzivní péči (včetně pediatrie a neonatologie)</t>
  </si>
  <si>
    <t>Sestry pro perioperační péči</t>
  </si>
  <si>
    <t>Sestry pro pediatrii</t>
  </si>
  <si>
    <t>Sestry pro péči v interních oborech</t>
  </si>
  <si>
    <t>Sestry pro péči v chirurgických oborech</t>
  </si>
  <si>
    <t>Sestry pro péči v psychiatrických oborech</t>
  </si>
  <si>
    <t>Komunitní sestry</t>
  </si>
  <si>
    <t>Ostatní všeobecné sestry se specializací</t>
  </si>
  <si>
    <t>2222</t>
  </si>
  <si>
    <t xml:space="preserve">Porodní asistentky se specializací </t>
  </si>
  <si>
    <t>Staniční sestry v oblasti porodní asistence</t>
  </si>
  <si>
    <t>Porodní asistentky pro intenzivní péči</t>
  </si>
  <si>
    <t>Porodní asistentky pro perioperační péči</t>
  </si>
  <si>
    <t>Porodní asistentky pro komunitní péči</t>
  </si>
  <si>
    <t xml:space="preserve">Ostatní porodní asistentky se specializací </t>
  </si>
  <si>
    <t>2230</t>
  </si>
  <si>
    <t>2240</t>
  </si>
  <si>
    <t>2250</t>
  </si>
  <si>
    <t>2261</t>
  </si>
  <si>
    <t>Zubní lékaři</t>
  </si>
  <si>
    <t>Zubní lékaři bez specializace</t>
  </si>
  <si>
    <t>Kliničtí stomatologové</t>
  </si>
  <si>
    <t xml:space="preserve">Ortodontisté </t>
  </si>
  <si>
    <t>Orální a maxilofaciální chirurgové</t>
  </si>
  <si>
    <t>Ostatní zubní lékaři se specializací</t>
  </si>
  <si>
    <t>2262</t>
  </si>
  <si>
    <t>Farmaceuti bez specializace</t>
  </si>
  <si>
    <t>Farmaceuti se specializací pro veřejné lékárenství</t>
  </si>
  <si>
    <t>Farmaceuti se specializací pro nemocniční lékárenství</t>
  </si>
  <si>
    <t>Ostatní farmaceuti se specializací</t>
  </si>
  <si>
    <t>2263</t>
  </si>
  <si>
    <t>2264</t>
  </si>
  <si>
    <t>Fyzioterapeuti specialisté</t>
  </si>
  <si>
    <t>Odborní fyzioterapeuti pro neurologii</t>
  </si>
  <si>
    <t>Odborní fyzioterapeuti pro vnitřní lékařství</t>
  </si>
  <si>
    <t>Odborní fyzioterapeuti pro chirurgické obory a traumatologii</t>
  </si>
  <si>
    <t>Odborní fyzioterapeuti pro neonatologii a pediatrii</t>
  </si>
  <si>
    <t>Ostatní fyzioterapeuti specialisté</t>
  </si>
  <si>
    <t>2265</t>
  </si>
  <si>
    <t>2266</t>
  </si>
  <si>
    <t>Specialisté v oblasti audiologie a řečové terapie</t>
  </si>
  <si>
    <t>Kliničtí logopedi</t>
  </si>
  <si>
    <t>Logopedi (kromě klinických logopedů)</t>
  </si>
  <si>
    <t>Audiologové (kromě lékařských audiologů)</t>
  </si>
  <si>
    <t>Ostatní specialisté v oblasti audiologie a řečové terapie</t>
  </si>
  <si>
    <t>2267</t>
  </si>
  <si>
    <t>Specialisté v oblasti oční optiky a optometrie</t>
  </si>
  <si>
    <t>Ortoptisté</t>
  </si>
  <si>
    <t>Zrakoví terapeuti</t>
  </si>
  <si>
    <t>Ostatní specialisté v oblasti oční optiky a optometrie</t>
  </si>
  <si>
    <t>Specialisté v oblasti zdravotnictví jinde neuvedení</t>
  </si>
  <si>
    <t>Ergoterapeuti se specializací</t>
  </si>
  <si>
    <t>Adiktologové</t>
  </si>
  <si>
    <t>Ostatní specialisté v oblasti zdravotnictví jinde neuvedení</t>
  </si>
  <si>
    <t>23</t>
  </si>
  <si>
    <t>Specialisté v oblasti výchovy a vzdělávání</t>
  </si>
  <si>
    <t>2310</t>
  </si>
  <si>
    <t>Vědečtí, výzkumní a vývojoví pracovníci na vysokých školách</t>
  </si>
  <si>
    <t>Profesoři na vysokých školách</t>
  </si>
  <si>
    <t>Docenti na vysokých školách</t>
  </si>
  <si>
    <t>Odborní asistenti na vysokých školách</t>
  </si>
  <si>
    <t>Asistenti na vysokých školách</t>
  </si>
  <si>
    <t>Lektoři na vysokých školách</t>
  </si>
  <si>
    <t>Učitelé na vyšších odborných školách</t>
  </si>
  <si>
    <t>2320</t>
  </si>
  <si>
    <t>Učitelé odborných předmětů</t>
  </si>
  <si>
    <t>Učitelé praktického vyučování</t>
  </si>
  <si>
    <t>Učitelé odborného výcviku</t>
  </si>
  <si>
    <t xml:space="preserve">Lektoři dalšího vzdělávání </t>
  </si>
  <si>
    <t>2330</t>
  </si>
  <si>
    <t xml:space="preserve">Učitelé všeobecně vzdělávacích předmětů na středních školách </t>
  </si>
  <si>
    <t>Učitelé na konzervatořích</t>
  </si>
  <si>
    <t xml:space="preserve">Učitelé na 2. stupni základních škol </t>
  </si>
  <si>
    <t>2341</t>
  </si>
  <si>
    <t xml:space="preserve">Učitelé na 1. stupni základních škol </t>
  </si>
  <si>
    <t>2342</t>
  </si>
  <si>
    <t>Učitelé v oblasti předškolní výchovy</t>
  </si>
  <si>
    <t>2351</t>
  </si>
  <si>
    <t>Specialisté zaměření na metody výuky</t>
  </si>
  <si>
    <t>Specialisté metod výuky</t>
  </si>
  <si>
    <t>Školní inspektoři</t>
  </si>
  <si>
    <t>Specialisté pro tvorbu vzdělávacích programů</t>
  </si>
  <si>
    <t>Specialisté pro tvorbu učebních pomůcek</t>
  </si>
  <si>
    <t>Specialisté, metodičtí poradci pro výuku cizích jazyků</t>
  </si>
  <si>
    <t>Ostatní specialisté zaměření na metody výuky</t>
  </si>
  <si>
    <t xml:space="preserve">Učitelé a vychovatelé pro osoby se speciálními vzdělávacími potřebami </t>
  </si>
  <si>
    <t xml:space="preserve">Učitelé v mateřských školách pro děti se speciálními vzdělávacími potřebami </t>
  </si>
  <si>
    <t xml:space="preserve">Učitelé na základních školách pro děti se speciálními vzdělávacími potřebami </t>
  </si>
  <si>
    <t xml:space="preserve">Učitelé na středních školách a konzervatořích pro žáky se speciálními vzdělávacími potřebami </t>
  </si>
  <si>
    <t>Učitelé na vyšších odborných školách pro žáky se speciálními vzdělávacími potřebami</t>
  </si>
  <si>
    <t xml:space="preserve">Učitelé pro dospělé se speciálními vzdělávacími potřebami </t>
  </si>
  <si>
    <t xml:space="preserve">Vychovatelé pro děti se speciálními vzdělávacími potřebami </t>
  </si>
  <si>
    <t xml:space="preserve">Vychovatelé pro dospělé se speciálními vzdělávacími potřebami </t>
  </si>
  <si>
    <t>Ostatní učitelé a vychovatelé pro osoby se speciálními vzdělávacími potřebami</t>
  </si>
  <si>
    <t>2353</t>
  </si>
  <si>
    <t>Lektoři a učitelé jazyků na ostatních školách</t>
  </si>
  <si>
    <t>2354</t>
  </si>
  <si>
    <t>Lektoři a učitelé hudby na ostatních školách</t>
  </si>
  <si>
    <t>2355</t>
  </si>
  <si>
    <t>Lektoři a učitelé umění na ostatních školách</t>
  </si>
  <si>
    <t>2356</t>
  </si>
  <si>
    <t>Lektoři a učitelé informačních technologií na ostatních školách</t>
  </si>
  <si>
    <t>2359</t>
  </si>
  <si>
    <t>Specialisté a odborní pracovníci v oblasti výchovy a vzdělávání jinde neuvedení</t>
  </si>
  <si>
    <t>Speciální pedagogové</t>
  </si>
  <si>
    <t>Pedagogové v oblasti dalšího vzdělávání pedagogických pracovníků</t>
  </si>
  <si>
    <t>Vychovatelé (kromě vychovatelů pro osoby se speciálními vzdělávacími potřebami)</t>
  </si>
  <si>
    <t>Pedagogové volného času</t>
  </si>
  <si>
    <t>Ostatní specialisté a odborní pracovníci v oblasti výchovy a vzdělávání jinde neuvedení</t>
  </si>
  <si>
    <t>24</t>
  </si>
  <si>
    <t>Specialisté v obchodní sféře a veřejné správě</t>
  </si>
  <si>
    <t>2411</t>
  </si>
  <si>
    <t>Specialisté v oblasti účetnictví</t>
  </si>
  <si>
    <t>Hlavní účetní</t>
  </si>
  <si>
    <t>Účetní auditoři</t>
  </si>
  <si>
    <t>Specialisté kalkulací, cen a nákladů</t>
  </si>
  <si>
    <t>Metodici účetnictví</t>
  </si>
  <si>
    <t>Rozpočtáři specialisté</t>
  </si>
  <si>
    <t>Daňoví specialisté a daňoví poradci</t>
  </si>
  <si>
    <t>Ostatní specialisté v oblasti účetnictví</t>
  </si>
  <si>
    <t>2412</t>
  </si>
  <si>
    <t>Finanční a investiční poradci a příbuzní specialisté</t>
  </si>
  <si>
    <t>Finanční poradci specialisté</t>
  </si>
  <si>
    <t>Investiční poradci specialisté</t>
  </si>
  <si>
    <t>Burzovní makléři</t>
  </si>
  <si>
    <t>Bankovní makléři</t>
  </si>
  <si>
    <t>Pojišťovací poradci specialisté</t>
  </si>
  <si>
    <t>Ostatní specialisté v oblasti finančního a investičního poradenství</t>
  </si>
  <si>
    <t>2413</t>
  </si>
  <si>
    <t>Finanční analytici a specialisté v peněžnictví a pojišťovnictví</t>
  </si>
  <si>
    <t>Metodici a analytici finančního trhu</t>
  </si>
  <si>
    <t>Specialisté vzniku pojištění a zajištění</t>
  </si>
  <si>
    <t>Specialisté likvidace pojistných událostí</t>
  </si>
  <si>
    <t>Specialisté tvorby bankovních produktů</t>
  </si>
  <si>
    <t>Specialisté řízení úvěrů</t>
  </si>
  <si>
    <t>Finanční analytici</t>
  </si>
  <si>
    <t>Ostatní specialisté v peněžnictví a pojišťovnictví</t>
  </si>
  <si>
    <t>2421</t>
  </si>
  <si>
    <t>Specialisté v oblasti organizace a řízení práce</t>
  </si>
  <si>
    <t>2422</t>
  </si>
  <si>
    <t>Specialisté v oblasti strategie a politiky organizací</t>
  </si>
  <si>
    <t>Specialisté v oblasti řízení rizik</t>
  </si>
  <si>
    <t>Specialisté analytici, metodici v oblasti politiky firem a veřejné správy</t>
  </si>
  <si>
    <t xml:space="preserve">Specialisté v oblasti strategie </t>
  </si>
  <si>
    <t>Specialisté podpory podnikání</t>
  </si>
  <si>
    <t>Specialisté v oblasti hospodaření s majetkem státu a organizací</t>
  </si>
  <si>
    <t>Specialisté v oblasti zahraničních vztahů a služeb</t>
  </si>
  <si>
    <t>Specialisté v oblasti správy školství, kultury a zdravotnictví</t>
  </si>
  <si>
    <t>Specialisté v oblasti vnitřních věcí státu a regionálního rozvoje</t>
  </si>
  <si>
    <t>Ostatní specialisté v oblasti politiky organizací</t>
  </si>
  <si>
    <t>2423</t>
  </si>
  <si>
    <t>Specialisté v oblasti personálního řízení</t>
  </si>
  <si>
    <t>2424</t>
  </si>
  <si>
    <t>Specialisté v oblasti vzdělávání a rozvoje lidských zdrojů</t>
  </si>
  <si>
    <t>2431</t>
  </si>
  <si>
    <t>Specialisté v oblasti reklamy a marketingu, průzkumu trhu</t>
  </si>
  <si>
    <t>Specialisté v oblasti marketingu</t>
  </si>
  <si>
    <t>Specialisté v oblasti propagace a reklamy</t>
  </si>
  <si>
    <t>Specialisté průzkumu trhu</t>
  </si>
  <si>
    <t>2432</t>
  </si>
  <si>
    <t>Specialisté pro styk s veřejností</t>
  </si>
  <si>
    <t>2433</t>
  </si>
  <si>
    <t>Specialisté v oblasti prodeje a nákupu produktů a služeb (kromě informačních a komunikačních technologií)</t>
  </si>
  <si>
    <t>Specialisté v oblasti prodeje a nákupu strojů, přístrojů a zařízení (kromě informačních a komunikačních technologií)</t>
  </si>
  <si>
    <t>Specialisté v oblasti prodeje a nákupu energií, přírodních surovin a stavebnin</t>
  </si>
  <si>
    <t>Specialisté v oblasti prodeje a nákupu lékařských a farmaceutických produktů</t>
  </si>
  <si>
    <t>Specialisté v oblasti prodeje a nákupu potravinářských a chemických produktů</t>
  </si>
  <si>
    <t>Specialisté v oblasti prodeje a nákupu gumárenských, plastikářských, sklářských a keramických produktů</t>
  </si>
  <si>
    <t>Specialisté v oblasti prodeje a nákupu textilních a kožedělných produktů</t>
  </si>
  <si>
    <t>Specialisté v oblasti prodeje a nákupu služeb</t>
  </si>
  <si>
    <t>Specialisté v oblasti prodeje a nákupu ostatních produktů (kromě informačních a komunikačních technologií)</t>
  </si>
  <si>
    <t>2434</t>
  </si>
  <si>
    <t>Specialisté v oblasti prodeje a nákupu informačních a komunikačních technologií</t>
  </si>
  <si>
    <t>25</t>
  </si>
  <si>
    <t>Specialisté v oblasti informačních a komunikačních technologií</t>
  </si>
  <si>
    <t>2511</t>
  </si>
  <si>
    <t>Systémoví analytici</t>
  </si>
  <si>
    <t>2512</t>
  </si>
  <si>
    <t>Vývojáři softwaru</t>
  </si>
  <si>
    <t>2513</t>
  </si>
  <si>
    <t>Vývojáři webu a multimédií</t>
  </si>
  <si>
    <t>2514</t>
  </si>
  <si>
    <t>Programátoři počítačových aplikací</t>
  </si>
  <si>
    <t>2519</t>
  </si>
  <si>
    <t xml:space="preserve">Specialisté v oblasti testování softwaru a příbuzní pracovníci </t>
  </si>
  <si>
    <t>2521</t>
  </si>
  <si>
    <t>Návrháři a správci databází</t>
  </si>
  <si>
    <t>2522</t>
  </si>
  <si>
    <t xml:space="preserve">Systémoví administrátoři, správci počítačových sítí </t>
  </si>
  <si>
    <t>2523</t>
  </si>
  <si>
    <t>Specialisté v oblasti počítačových sítí (kromě správců)</t>
  </si>
  <si>
    <t>2529</t>
  </si>
  <si>
    <t>Specialisté v oblasti bezpečnosti dat a příbuzní pracovníci</t>
  </si>
  <si>
    <t>26</t>
  </si>
  <si>
    <t>Specialisté v oblasti právní, sociální, společenskovědní, kulturní a v příbuzných oblastech</t>
  </si>
  <si>
    <t>Advokáti, státní zástupci a příbuzní pracovníci</t>
  </si>
  <si>
    <t>Advokáti</t>
  </si>
  <si>
    <t>Státní zástupci</t>
  </si>
  <si>
    <t>Advokátní koncipienti</t>
  </si>
  <si>
    <t>Právní čekatelé státního zastupitelství</t>
  </si>
  <si>
    <t>Ostatní specialisté příbuzní advokátům a státním zástupcům</t>
  </si>
  <si>
    <t>2612</t>
  </si>
  <si>
    <t>Soudci a příbuzní pracovníci</t>
  </si>
  <si>
    <t>Soudci</t>
  </si>
  <si>
    <t>Vyšší soudní úředníci</t>
  </si>
  <si>
    <t>Asistenti soudců</t>
  </si>
  <si>
    <t>Justiční čekatelé</t>
  </si>
  <si>
    <t>Ostatní pracovníci příbuzní soudcům</t>
  </si>
  <si>
    <t>2619</t>
  </si>
  <si>
    <t>Specialisté v oblasti práva a příbuzných oblastech jinde neuvedení</t>
  </si>
  <si>
    <t>Exekutoři</t>
  </si>
  <si>
    <t xml:space="preserve">Notáři </t>
  </si>
  <si>
    <t>Exekutorští koncipienti a kandidáti</t>
  </si>
  <si>
    <t>Notářští koncipienti a kandidáti</t>
  </si>
  <si>
    <t>Podnikoví právníci</t>
  </si>
  <si>
    <t>Právníci legislativci</t>
  </si>
  <si>
    <t>Ostatní specialisté v oblasti práva a příbuzných oblastech jinde neuvedení</t>
  </si>
  <si>
    <t>2621</t>
  </si>
  <si>
    <t>Specialisté archiváři, kurátoři a správci památkových objektů</t>
  </si>
  <si>
    <t xml:space="preserve">Specialisté archiváři </t>
  </si>
  <si>
    <t xml:space="preserve">Specialisté kurátoři </t>
  </si>
  <si>
    <t>Správci památkových objektů, kasteláni</t>
  </si>
  <si>
    <t>2622</t>
  </si>
  <si>
    <t>Specialisté v knihovnách a v příbuzných oblastech</t>
  </si>
  <si>
    <t>2631</t>
  </si>
  <si>
    <t>Specialisté v oblasti ekonomie</t>
  </si>
  <si>
    <t>Specialisté v oblasti národohospodářství</t>
  </si>
  <si>
    <t>Specialisté v oblasti podnikové ekonomie</t>
  </si>
  <si>
    <t>2632</t>
  </si>
  <si>
    <t>Sociologové, antropologové a specialisté v příbuzných oborech</t>
  </si>
  <si>
    <t>Výzkumní a vývojoví pracovníci v oboru sociologie, antropologie a v příbuzných oborech</t>
  </si>
  <si>
    <t>Sociologové</t>
  </si>
  <si>
    <t>Archeologové</t>
  </si>
  <si>
    <t>Geografové</t>
  </si>
  <si>
    <t>Etnologové</t>
  </si>
  <si>
    <t>Antropologové</t>
  </si>
  <si>
    <t>Ostatní specialisté v oborech příbuzných sociologii a antropologii</t>
  </si>
  <si>
    <t>2633</t>
  </si>
  <si>
    <t>Filozofové, historici a politologové</t>
  </si>
  <si>
    <t>2634</t>
  </si>
  <si>
    <t>Psychologové</t>
  </si>
  <si>
    <t>Kliničtí psychologové</t>
  </si>
  <si>
    <t>Psychologové ve zdravotnictví (kromě klinických psychologů)</t>
  </si>
  <si>
    <t>Pedagogičtí psychologové</t>
  </si>
  <si>
    <t>Sportovní psychologové</t>
  </si>
  <si>
    <t>Osobní, rodinní a sociální psychologové</t>
  </si>
  <si>
    <t>Ostatní psychologové</t>
  </si>
  <si>
    <t>2635</t>
  </si>
  <si>
    <t>Specialisté v oblasti sociální práce</t>
  </si>
  <si>
    <t>Sociální pracovníci specialisté v oblasti veřejné správy</t>
  </si>
  <si>
    <t>Sociální pracovníci specialisté v oblasti zdravotnictví (kromě péče o zdravotně postižené)</t>
  </si>
  <si>
    <t>Sociální pracovníci specialisté v oblasti péče o zdravotně postižené</t>
  </si>
  <si>
    <t>Sociální pracovníci specialisté v oblasti péče o seniory (kromě péče o zdravotně postižené)</t>
  </si>
  <si>
    <t xml:space="preserve">Sociální pracovníci specialisté v oblasti péče o děti a mládež (kromě péče o zdravotně postižené)
</t>
  </si>
  <si>
    <t>Sociální pracovníci specialisté v probačních střediscích, nápravných a jiných zařízeních</t>
  </si>
  <si>
    <t>Sociální pracovníci specialisté v oblasti poradenství (včetně pedagogicko-psychologických poraden)</t>
  </si>
  <si>
    <t>Ostatní specialisté v oblasti sociální práce</t>
  </si>
  <si>
    <t>2636</t>
  </si>
  <si>
    <t>Specialisté v církevní oblasti a v příbuzných oblastech</t>
  </si>
  <si>
    <t>2641</t>
  </si>
  <si>
    <t>Spisovatelé a příbuzní pracovníci</t>
  </si>
  <si>
    <t>2642</t>
  </si>
  <si>
    <t>Redaktoři, novináři a příbuzní pracovníci</t>
  </si>
  <si>
    <t>Šéfredaktoři a editoři</t>
  </si>
  <si>
    <t>Redaktoři (kromě technických)</t>
  </si>
  <si>
    <t>Techničtí redaktoři</t>
  </si>
  <si>
    <t>Novináři</t>
  </si>
  <si>
    <t>Ostatní specialisté v oblasti žurnalistiky</t>
  </si>
  <si>
    <t>2643</t>
  </si>
  <si>
    <t>Překladatelé, tlumočníci a jazykovědci</t>
  </si>
  <si>
    <t>Překladatelé a tlumočníci</t>
  </si>
  <si>
    <t>Jazykovědci</t>
  </si>
  <si>
    <t>2651</t>
  </si>
  <si>
    <t>Výtvarní umělci</t>
  </si>
  <si>
    <t>Sochaři</t>
  </si>
  <si>
    <t>Umělečtí malíři</t>
  </si>
  <si>
    <t>Umělečtí grafici</t>
  </si>
  <si>
    <t>Umělečtí restaurátoři</t>
  </si>
  <si>
    <t>Ostatní výtvarní umělci</t>
  </si>
  <si>
    <t>2652</t>
  </si>
  <si>
    <t>Hudebníci, zpěváci a skladatelé</t>
  </si>
  <si>
    <t>Zpěváci sólisté a zpěváci sboristé</t>
  </si>
  <si>
    <t>Hudební skladatelé</t>
  </si>
  <si>
    <t>Dirigenti, kapelníci, primáši</t>
  </si>
  <si>
    <t>Koncertní mistři, sbormistři</t>
  </si>
  <si>
    <t>Instrumentalisté</t>
  </si>
  <si>
    <t>Ostatní hudebníci</t>
  </si>
  <si>
    <t>2653</t>
  </si>
  <si>
    <t>Tanečníci a choreografové</t>
  </si>
  <si>
    <t>Taneční a baletní mistři</t>
  </si>
  <si>
    <t>Tanečníci baletu</t>
  </si>
  <si>
    <t>Tanečníci (kromě baletu)</t>
  </si>
  <si>
    <t>Choreografové</t>
  </si>
  <si>
    <t>Ostatní umělci příbuzní tanečníkům</t>
  </si>
  <si>
    <t>Režiséři, dramaturgové, produkční a příbuzní specialisté</t>
  </si>
  <si>
    <t>Režiséři</t>
  </si>
  <si>
    <t>Dramaturgové</t>
  </si>
  <si>
    <t>Produkční</t>
  </si>
  <si>
    <t>Hlavní kameramani</t>
  </si>
  <si>
    <t>Ostatní specialisté v rozhlasu, televizi, filmu a divadle</t>
  </si>
  <si>
    <t>2655</t>
  </si>
  <si>
    <t>Herci</t>
  </si>
  <si>
    <t>2656</t>
  </si>
  <si>
    <t>Moderátoři v rozhlasu, televizi a ostatní moderátoři</t>
  </si>
  <si>
    <t>Televizní moderátoři</t>
  </si>
  <si>
    <t>Rozhlasoví moderátoři</t>
  </si>
  <si>
    <t xml:space="preserve">Ostatní moderátoři </t>
  </si>
  <si>
    <t xml:space="preserve">Výkonní umělci a příbuzní specialisté jinde neuvedení </t>
  </si>
  <si>
    <t>3</t>
  </si>
  <si>
    <t>Techničtí a odborní pracovníci</t>
  </si>
  <si>
    <t>31</t>
  </si>
  <si>
    <t>Techničtí a odborní pracovníci v oblasti vědy a techniky</t>
  </si>
  <si>
    <t>3111</t>
  </si>
  <si>
    <t>Technici v chemických a fyzikálních vědách (kromě chemického inženýrství)</t>
  </si>
  <si>
    <t>Technici v oblasti chemie (kromě chemického inženýrství)</t>
  </si>
  <si>
    <t xml:space="preserve">Technici v oblasti fyziky </t>
  </si>
  <si>
    <t xml:space="preserve">Technici v oblasti geologie </t>
  </si>
  <si>
    <t xml:space="preserve">Technici v oblasti geofyziky </t>
  </si>
  <si>
    <t xml:space="preserve">Technici v oblasti meteorologie </t>
  </si>
  <si>
    <t xml:space="preserve">Technici v oblasti astronomie </t>
  </si>
  <si>
    <t xml:space="preserve">Technici v oblasti metrologie </t>
  </si>
  <si>
    <t>Technici v ostatních chemických a fyzikálních vědách (kromě chemického inženýrství)</t>
  </si>
  <si>
    <t>3112</t>
  </si>
  <si>
    <t>Stavební technici</t>
  </si>
  <si>
    <t>Stavební technici pro technický rozvoj, výzkum a vývoj</t>
  </si>
  <si>
    <t>Stavební technici projektanti, konstruktéři</t>
  </si>
  <si>
    <t>Stavební technici technologové, normovači</t>
  </si>
  <si>
    <t>Stavební technici přípravy a realizace investic, inženýringu</t>
  </si>
  <si>
    <t>Stavební technici kontroly kvality, laboranti</t>
  </si>
  <si>
    <t>Stavební technici provozní</t>
  </si>
  <si>
    <t>Dispečeři stavební výroby</t>
  </si>
  <si>
    <t>Technici požární ochrany, revizní technici staveb</t>
  </si>
  <si>
    <t>Ostatní stavební technici</t>
  </si>
  <si>
    <t>3113</t>
  </si>
  <si>
    <t>Elektrotechnici a technici energetici</t>
  </si>
  <si>
    <t>Elektrotechnici a technici energetici ve výzkumu a vývoji</t>
  </si>
  <si>
    <t>Elektrotechnici a technici energetici projektanti, konstruktéři</t>
  </si>
  <si>
    <t>Elektrotechnici a technici energetici technologové, normovači</t>
  </si>
  <si>
    <t>Elektrotechnici a technici energetici přípravy a realizace investic, inženýringu</t>
  </si>
  <si>
    <t>Elektrotechnici a technici energetici kontroly kvality, laboranti</t>
  </si>
  <si>
    <t>Elektrotechnici a technici energetici přístrojů, strojů a zařízení</t>
  </si>
  <si>
    <t>Technici dispečeři v elektrotechnice a energetice</t>
  </si>
  <si>
    <t>Revizní technici v elektrotechnice a energetice</t>
  </si>
  <si>
    <t>Ostatní elektrotechnici a technici energetici</t>
  </si>
  <si>
    <t>3114</t>
  </si>
  <si>
    <t>Technici elektronici</t>
  </si>
  <si>
    <t>Technici elektronici ve výzkumu a vývoji</t>
  </si>
  <si>
    <t>Technici elektronici projektanti, konstruktéři</t>
  </si>
  <si>
    <t>Technici elektronici technologové, normovači</t>
  </si>
  <si>
    <t>Technici elektronici přípravy a realizace investic, inženýringu</t>
  </si>
  <si>
    <t>Technici elektronici kontroly kvality, laboranti</t>
  </si>
  <si>
    <t>Technici elektronici přístrojů, strojů a zařízení</t>
  </si>
  <si>
    <t>Technici dispečeři v elektronice</t>
  </si>
  <si>
    <t>Revizní technici v elektronice</t>
  </si>
  <si>
    <t>Ostatní technici elektronici</t>
  </si>
  <si>
    <t>3115</t>
  </si>
  <si>
    <t>Strojírenští technici</t>
  </si>
  <si>
    <t>Strojírenští technici ve výzkumu a vývoji</t>
  </si>
  <si>
    <t>Strojírenští technici projektanti, konstruktéři</t>
  </si>
  <si>
    <t>Strojírenští technici technologové, normovači</t>
  </si>
  <si>
    <t>Strojírenští technici přípravy a realizace investic, inženýringu</t>
  </si>
  <si>
    <t>Strojírenští technici kontroly kvality, laboranti</t>
  </si>
  <si>
    <t xml:space="preserve">Strojírenští technici přístrojů, strojů a zařízení </t>
  </si>
  <si>
    <t>Technici dispečeři strojírenské výroby</t>
  </si>
  <si>
    <t>Revizní technici ve strojírenství, technici STK</t>
  </si>
  <si>
    <t>Ostatní strojírenští technici</t>
  </si>
  <si>
    <t>3116</t>
  </si>
  <si>
    <t>Technici v chemickém inženýrství a příbuzných oborech</t>
  </si>
  <si>
    <t>Chemičtí technici pro technický rozvoj, výzkum a vývoj a pracovníci v příbuzných oborech</t>
  </si>
  <si>
    <t>Chemičtí technici projektanti, konstruktéři a pracovníci v příbuzných oborech</t>
  </si>
  <si>
    <t>Chemičtí technici technologové, normovači a pracovníci v příbuzných oborech</t>
  </si>
  <si>
    <t>Chemičtí technici přípravy a realizace investic, inženýringu a pracovníci v příbuzných oborech</t>
  </si>
  <si>
    <t>Chemičtí technici kontroly kvality, laboranti a pracovníci v příbuzných oborech</t>
  </si>
  <si>
    <t>Chemičtí technici přístrojů, strojů a zařízení a pracovníci v příbuzných oborech</t>
  </si>
  <si>
    <t>Technici dispečeři chemické výroby a pracovníci v příbuzných oborech</t>
  </si>
  <si>
    <t>Ostatní technici v chemickém inženýrství a příbuzných oborech</t>
  </si>
  <si>
    <t>3117</t>
  </si>
  <si>
    <t>Důlní a hutní technici a pracovníci v příbuzných oborech</t>
  </si>
  <si>
    <t>Důlní a hutní technici pro rozvoj, výzkum a vývoj a pracovníci v příbuzných oborech</t>
  </si>
  <si>
    <t>Důlní a hutní technici projektanti, konstruktéři a pracovníci v příbuzných oborech</t>
  </si>
  <si>
    <t>Důlní a hutní technici technologové, normovači a pracovníci v příbuzných oborech</t>
  </si>
  <si>
    <t>Důlní a hutní technici přípravy a realizace investic, inženýringu a pracovníci v příbuzných oborech</t>
  </si>
  <si>
    <t>Důlní a hutní technici kontroly kvality, laboranti a pracovníci v příbuzných oborech</t>
  </si>
  <si>
    <t>Důlní a hutní technici přístrojů, strojů a zařízení a pracovníci v příbuzných oborech</t>
  </si>
  <si>
    <t>Důlní a hutní technici dispečeři a pracovníci v příbuzných oborech</t>
  </si>
  <si>
    <t>Důlní a hutní revizní technici, báňští inspektoři</t>
  </si>
  <si>
    <t>Ostatní důlní a hutní technici a pracovníci v příbuzných oborech</t>
  </si>
  <si>
    <t>3118</t>
  </si>
  <si>
    <t>Technici kartografové, zeměměřiči a pracovníci v příbuzných oborech</t>
  </si>
  <si>
    <t>Technici kartografové</t>
  </si>
  <si>
    <t>Technici zeměměřiči</t>
  </si>
  <si>
    <t>Technici geografové</t>
  </si>
  <si>
    <t>Ostatní odborní pracovníci v oborech příbuzných kartografii a zeměměřictví</t>
  </si>
  <si>
    <t>3119</t>
  </si>
  <si>
    <t xml:space="preserve">Technici v ostatních průmyslových oborech </t>
  </si>
  <si>
    <t>Technici ve výzkumu a vývoji v ostatních průmyslových oborech</t>
  </si>
  <si>
    <t>Technici projektanti, konstruktéři v ostatních průmyslových oborech</t>
  </si>
  <si>
    <t>Technici technologové v ostatních průmyslových oborech</t>
  </si>
  <si>
    <t>Technici přípravy a realizace investic, inženýringu v ostatních průmyslových oborech</t>
  </si>
  <si>
    <t>Technici kontroly kvality, laboranti v ostatních průmyslových oborech</t>
  </si>
  <si>
    <t>Technici přístrojů, strojů a zařízení v ostatních průmyslových oborech</t>
  </si>
  <si>
    <t>Technici dispečeři v ostatních průmyslových oborech</t>
  </si>
  <si>
    <t>Technici bezpečnosti práce a ochrany zdraví, racionalizace výroby, ergonomických studií</t>
  </si>
  <si>
    <t>Technici v ostatních průmyslových oborech jinde neuvedení</t>
  </si>
  <si>
    <t>3121</t>
  </si>
  <si>
    <t>Mistři a příbuzní pracovníci v oblasti těžby, hutní výroby a slévárenství</t>
  </si>
  <si>
    <t>Mistři a příbuzní pracovníci v oblasti těžby</t>
  </si>
  <si>
    <t>Mistři a příbuzní pracovníci v oblasti hutní výroby</t>
  </si>
  <si>
    <t>Mistři a příbuzní pracovníci v oblasti slévárenství</t>
  </si>
  <si>
    <t>3122</t>
  </si>
  <si>
    <t>Mistři a příbuzní pracovníci ve výrobě (kromě hutní výroby a slévárenství)</t>
  </si>
  <si>
    <t>Mistři a příbuzní pracovníci v elektrotechnice a energetice</t>
  </si>
  <si>
    <t>Mistři a příbuzní pracovníci v elektronice</t>
  </si>
  <si>
    <t>Mistři a příbuzní pracovníci ve strojírenství</t>
  </si>
  <si>
    <t>Mistři a příbuzní pracovníci v chemii, farmacii a potravinářství</t>
  </si>
  <si>
    <t>Mistři a příbuzní pracovníci v dřevařství, papírenství a polygrafii</t>
  </si>
  <si>
    <t>Mistři a příbuzní pracovníci v textilní a kožedělné výrobě a v obuvnictví</t>
  </si>
  <si>
    <t>Mistři a příbuzní pracovníci ve sklářství, výrobě keramiky a bižuterie</t>
  </si>
  <si>
    <t>Mistři a příbuzní pracovníci v gumárenství a plastikářství</t>
  </si>
  <si>
    <t>Mistři a příbuzní pracovníci v ostatní výrobě</t>
  </si>
  <si>
    <t>3123</t>
  </si>
  <si>
    <t>Mistři a příbuzní pracovníci ve stavebnictví</t>
  </si>
  <si>
    <t>3131</t>
  </si>
  <si>
    <t>Operátoři velínů na výrobu a rozvod elektrické energie a tepla</t>
  </si>
  <si>
    <t xml:space="preserve">Operátoři velínů na výrobu a rozvod elektrické energie </t>
  </si>
  <si>
    <t>Operátoři velínů na výrobu a rozvod tepla</t>
  </si>
  <si>
    <t>3132</t>
  </si>
  <si>
    <t xml:space="preserve">Operátoři velínů spaloven, vodárenských a vodohospodářských zařízení </t>
  </si>
  <si>
    <t>Operátoři velínů spaloven</t>
  </si>
  <si>
    <t>Operátoři velínů vodárenských a vodohospodářských zařízení</t>
  </si>
  <si>
    <t>3133</t>
  </si>
  <si>
    <t>Operátoři velínů pro chemickou výrobu (kromě zpracování ropy a zemního plynu)</t>
  </si>
  <si>
    <t>3134</t>
  </si>
  <si>
    <t>Operátoři velínů pro zpracování ropy a zemního plynu</t>
  </si>
  <si>
    <t>Operátoři velínů na zpracování kovů</t>
  </si>
  <si>
    <t>Operátoři velínů v hutní výrobě</t>
  </si>
  <si>
    <t>Operátoři velínů ve slévárenství</t>
  </si>
  <si>
    <t>Operátoři velínů v kovovýrobě</t>
  </si>
  <si>
    <t>Operátoři velínů ve válcovnách plechu</t>
  </si>
  <si>
    <t>Ostatní operátoři velínů na zpracování kovů</t>
  </si>
  <si>
    <t>3139</t>
  </si>
  <si>
    <t>Operátoři velínů jinde neuvedení</t>
  </si>
  <si>
    <t>Operátoři velínů v betonárnách</t>
  </si>
  <si>
    <t>Operátoři velínů montážních linek</t>
  </si>
  <si>
    <t>Ostatní operátoři velínů jinde neuvedení</t>
  </si>
  <si>
    <t>3141</t>
  </si>
  <si>
    <t>Technici a laboranti v biologických a příbuzných oborech (kromě zdravotnických)</t>
  </si>
  <si>
    <t>Technici v oboru biologie</t>
  </si>
  <si>
    <t>Technici v oboru botanika</t>
  </si>
  <si>
    <t>Technici v oboru zoologie</t>
  </si>
  <si>
    <t>Technici v oboru ekologie</t>
  </si>
  <si>
    <t>Laboranti v biologických a příbuzných oborech</t>
  </si>
  <si>
    <t xml:space="preserve">Technici v ostatních oborech příbuzných biologii (kromě zdravotnických) </t>
  </si>
  <si>
    <t>3142</t>
  </si>
  <si>
    <t>Technici v oblasti zemědělství, rybářství a vodohospodářství (kromě úpravy a rozvodu vody)</t>
  </si>
  <si>
    <t>Technici agronomové</t>
  </si>
  <si>
    <t>Zootechnici</t>
  </si>
  <si>
    <t>Zahradní technici</t>
  </si>
  <si>
    <t>Technici v oblasti rybářství</t>
  </si>
  <si>
    <t xml:space="preserve">Technici v oblasti vodohospodářství (kromě úpravy a rozvodu vody) </t>
  </si>
  <si>
    <t>Ostatní technici v oblasti zemědělství</t>
  </si>
  <si>
    <t>3143</t>
  </si>
  <si>
    <t xml:space="preserve">Technici v oblasti lesnictví </t>
  </si>
  <si>
    <t>3151</t>
  </si>
  <si>
    <t>Lodní technici</t>
  </si>
  <si>
    <t>3152</t>
  </si>
  <si>
    <t>Lodní důstojníci a lodivodi</t>
  </si>
  <si>
    <t>3153</t>
  </si>
  <si>
    <t>Piloti, navigátoři a palubní technici</t>
  </si>
  <si>
    <t>Piloti</t>
  </si>
  <si>
    <t>Letečtí navigátoři</t>
  </si>
  <si>
    <t>Letečtí instruktoři</t>
  </si>
  <si>
    <t>Palubní technici letadel</t>
  </si>
  <si>
    <t>Palubní operátoři</t>
  </si>
  <si>
    <t>3154</t>
  </si>
  <si>
    <t>Řídící letového provozu</t>
  </si>
  <si>
    <t>3155</t>
  </si>
  <si>
    <t>Elektrotechnici řídících a navigačních zařízení letového provozu</t>
  </si>
  <si>
    <t>32</t>
  </si>
  <si>
    <t>Odborní pracovníci v oblasti zdravotnictví</t>
  </si>
  <si>
    <t>3211</t>
  </si>
  <si>
    <t>Technici a asistenti pro obsluhu lékařských zařízení</t>
  </si>
  <si>
    <t>Radiologičtí technici</t>
  </si>
  <si>
    <t>Radiologičtí asistenti</t>
  </si>
  <si>
    <t>Biomedicínští technici</t>
  </si>
  <si>
    <t>Biotechničtí asistenti</t>
  </si>
  <si>
    <t>Ostatní technici a asistenti pro obsluhu lékařských zařízení</t>
  </si>
  <si>
    <t>3212</t>
  </si>
  <si>
    <t>Odborní laboranti a laboratorní asistenti v oblasti zdravotnictví</t>
  </si>
  <si>
    <t>Zdravotní laboranti</t>
  </si>
  <si>
    <t>Laboratorní asistenti</t>
  </si>
  <si>
    <t>Ostatní odborní laboranti v oblasti zdravotnictví</t>
  </si>
  <si>
    <t>3213</t>
  </si>
  <si>
    <t>Farmaceutičtí asistenti</t>
  </si>
  <si>
    <t>3214</t>
  </si>
  <si>
    <t>Odborní pracovníci v oblasti zubní techniky, ortotiky a protetiky</t>
  </si>
  <si>
    <t>Technici v oblasti ortotiky a protetiky</t>
  </si>
  <si>
    <t>Zubní technici</t>
  </si>
  <si>
    <t>Ortotici-protetici</t>
  </si>
  <si>
    <t>Asistenti zubních techniků</t>
  </si>
  <si>
    <t>Ostatní odborní pracovníci v oblasti zubní techniky, ortotiky a protetiky</t>
  </si>
  <si>
    <t>3221</t>
  </si>
  <si>
    <t>Všeobecné sestry bez specializace</t>
  </si>
  <si>
    <t>Všeobecné sestry s osvědčením</t>
  </si>
  <si>
    <t>Všeobecné sestry bez osvědčení</t>
  </si>
  <si>
    <t>Porodní asistentky bez specializace</t>
  </si>
  <si>
    <t>Porodní asistentky s osvědčením</t>
  </si>
  <si>
    <t>Porodní asistentky bez osvědčení</t>
  </si>
  <si>
    <t>3230</t>
  </si>
  <si>
    <t>3240</t>
  </si>
  <si>
    <t>3251</t>
  </si>
  <si>
    <t>Dentální hygienisti</t>
  </si>
  <si>
    <t>3252</t>
  </si>
  <si>
    <t>Technici pro lékařské záznamy a informace o zdravotním stavu</t>
  </si>
  <si>
    <t>3253</t>
  </si>
  <si>
    <t>Odborní pracovníci v oblasti komunitní zdravotní péče</t>
  </si>
  <si>
    <t>3254</t>
  </si>
  <si>
    <t>Odborní pracovníci v oblasti oční optiky</t>
  </si>
  <si>
    <t>3255</t>
  </si>
  <si>
    <t>Odborní pracovníci v oblasti rehabilitace</t>
  </si>
  <si>
    <t>Fyzioterapeuti s osvědčením</t>
  </si>
  <si>
    <t>Fyzioterapeuti bez osvědčení</t>
  </si>
  <si>
    <t>Odborní maséři ve zdravotnictví</t>
  </si>
  <si>
    <t>Ostatní odborní pracovníci v oblasti rehabilitace</t>
  </si>
  <si>
    <t>3256</t>
  </si>
  <si>
    <t>Zdravotničtí asistenti (praktické sestry)</t>
  </si>
  <si>
    <t>3257</t>
  </si>
  <si>
    <t>Asistenti ochrany veřejného zdraví</t>
  </si>
  <si>
    <t>3258</t>
  </si>
  <si>
    <t>Zdravotničtí záchranáři</t>
  </si>
  <si>
    <t>3259</t>
  </si>
  <si>
    <t>Odborní pracovníci v oblasti zdravotnictví jinde neuvedení</t>
  </si>
  <si>
    <t>Ergoterapeuti bez specializace</t>
  </si>
  <si>
    <t>Nutriční asistenti</t>
  </si>
  <si>
    <t>Ostatní odborní pracovníci v oblasti zdravotnictví jinde neuvedení</t>
  </si>
  <si>
    <t>33</t>
  </si>
  <si>
    <t>Odborní pracovníci v obchodní sféře a veřejné správě</t>
  </si>
  <si>
    <t>3311</t>
  </si>
  <si>
    <t xml:space="preserve">Zprostředkovatelé finančních transakcí a finanční makléři </t>
  </si>
  <si>
    <t>3312</t>
  </si>
  <si>
    <t>Odborní pracovníci v oblasti peněžnictví</t>
  </si>
  <si>
    <t>Odborní poradci v peněžnictví</t>
  </si>
  <si>
    <t>Přepážkoví konzultanti v peněžnictví</t>
  </si>
  <si>
    <t>Ostatní odborní pracovníci v oblasti peněžnictví</t>
  </si>
  <si>
    <t>3313</t>
  </si>
  <si>
    <t>Odborní pracovníci v oblasti účetnictví, ekonomiky a personalistiky</t>
  </si>
  <si>
    <t>Odborní účetní všeobecní</t>
  </si>
  <si>
    <t>Odborní účetní mzdoví</t>
  </si>
  <si>
    <t>Odborní účetní finanční a investiční</t>
  </si>
  <si>
    <t>Odborní plánovači a odborní účetní materiáloví</t>
  </si>
  <si>
    <t xml:space="preserve">Odborní fakturanti </t>
  </si>
  <si>
    <t>Odborní pracovníci financování a úvěrování</t>
  </si>
  <si>
    <t>Odborní pracovníci kalkulací, cen, nákladů a rozpočtů</t>
  </si>
  <si>
    <t>Odborní pracovníci v oblasti personalistiky, ekonomové práce</t>
  </si>
  <si>
    <t>Ostatní odborní pracovníci v oblasti účetnictví a ekonomiky</t>
  </si>
  <si>
    <t>3314</t>
  </si>
  <si>
    <t>Odborní pracovníci v oblasti matematiky, statistiky a pojistné matematiky</t>
  </si>
  <si>
    <t>Odborní pracovníci v oblasti matematiky</t>
  </si>
  <si>
    <t>Odborní pracovníci v oblasti statistiky</t>
  </si>
  <si>
    <t xml:space="preserve">Odborní pracovníci v oblasti pojistné matematiky </t>
  </si>
  <si>
    <t>3315</t>
  </si>
  <si>
    <t>Odhadci, zbožíznalci a likvidátoři</t>
  </si>
  <si>
    <t xml:space="preserve">Odhadci a zbožíznalci </t>
  </si>
  <si>
    <t>Likvidátoři</t>
  </si>
  <si>
    <t>3321</t>
  </si>
  <si>
    <t>Odborní pracovníci v oblasti pojišťovnictví</t>
  </si>
  <si>
    <t>Odborní pojišťovací poradci</t>
  </si>
  <si>
    <t>Přepážkoví konzultanti v pojišťovnách</t>
  </si>
  <si>
    <t>Ostatní odborní pracovníci v oblasti pojišťovnictví</t>
  </si>
  <si>
    <t>3322</t>
  </si>
  <si>
    <t>Obchodní zástupci</t>
  </si>
  <si>
    <t>3323</t>
  </si>
  <si>
    <t>Nákupčí</t>
  </si>
  <si>
    <t>3324</t>
  </si>
  <si>
    <t>Obchodní makléři</t>
  </si>
  <si>
    <t>3331</t>
  </si>
  <si>
    <t>Odbytoví a přepravní agenti, celní deklaranti</t>
  </si>
  <si>
    <t>Odbytoví agenti (odbytáři, prodejci)</t>
  </si>
  <si>
    <t>Agenti dopravy a přepravy</t>
  </si>
  <si>
    <t>Celní deklaranti</t>
  </si>
  <si>
    <t>3332</t>
  </si>
  <si>
    <t>Organizátoři konferencí a událostí</t>
  </si>
  <si>
    <t>3333</t>
  </si>
  <si>
    <t>Odborní pracovníci úřadů práce a pracovních agentur</t>
  </si>
  <si>
    <t>Odborní zprostředkovatelé práce</t>
  </si>
  <si>
    <t>Odborní pracovníci trhu práce</t>
  </si>
  <si>
    <t>Odborní pracovníci evidence a podpory</t>
  </si>
  <si>
    <t>Odborní pracovníci rekvalifikací</t>
  </si>
  <si>
    <t>Odborní pracovníci zahraniční zaměstnanosti</t>
  </si>
  <si>
    <t>Odborní kontroloři služeb zaměstnanosti</t>
  </si>
  <si>
    <t>Odborní profesní poradci služeb zaměstnanosti</t>
  </si>
  <si>
    <t>Ostatní odborní pracovníci úřadů práce a pracovních agentur</t>
  </si>
  <si>
    <t>3334</t>
  </si>
  <si>
    <t>Realitní makléři</t>
  </si>
  <si>
    <t>Zprostředkovatelé služeb jinde neuvedení</t>
  </si>
  <si>
    <t>Pracovníci v oblasti propagace a reklamy</t>
  </si>
  <si>
    <t>Obchodní referenti</t>
  </si>
  <si>
    <t>Aukcionáři (dražitelé)</t>
  </si>
  <si>
    <t>Sportovní agenti</t>
  </si>
  <si>
    <t>Umělečtí agenti</t>
  </si>
  <si>
    <t>Kulturní referenti</t>
  </si>
  <si>
    <t>Reklamační referenti</t>
  </si>
  <si>
    <t>Ostatní zprostředkovatelé služeb jinde neuvedení</t>
  </si>
  <si>
    <t>3341</t>
  </si>
  <si>
    <t>Vedoucí v oblasti administrativních agend</t>
  </si>
  <si>
    <t>Vedoucí všeobecných administrativních pracovníků</t>
  </si>
  <si>
    <t>Vedoucí všeobecných sekretářů</t>
  </si>
  <si>
    <t>Vedoucí pracovníků pro zadávání dat a zpracování textů</t>
  </si>
  <si>
    <t>Vedoucí pokladníků a přepážkových pracovníků</t>
  </si>
  <si>
    <t>Vedoucí pracovníků informačních služeb</t>
  </si>
  <si>
    <t>Vedoucí úředníků pro zpracování číselných údajů</t>
  </si>
  <si>
    <t>Vedoucí úředníků v logistice</t>
  </si>
  <si>
    <t>Vedoucí ostatních úředníků</t>
  </si>
  <si>
    <t>3342</t>
  </si>
  <si>
    <t>Odborní administrativní pracovníci v právní oblasti</t>
  </si>
  <si>
    <t>3343</t>
  </si>
  <si>
    <t>Odborní pracovníci v administrativě a správě organizace</t>
  </si>
  <si>
    <t>Odborní asistenti v administrativě</t>
  </si>
  <si>
    <t>Odborní pracovníci hospodářské správy</t>
  </si>
  <si>
    <t>Odborní pracovníci organizace a řízení</t>
  </si>
  <si>
    <t>Odborní pracovníci útvaru obrany a ochrany</t>
  </si>
  <si>
    <t>Odborní pracovníci v oblasti kvality a certifikace systému řízení (ISO)</t>
  </si>
  <si>
    <t>Odborní pracovníci vnitřních věcí státu a konzulárních služeb</t>
  </si>
  <si>
    <t>Odborní pracovníci v oblasti správy školství, kultury a zdravotnictví</t>
  </si>
  <si>
    <t>Odborní pracovníci v oblasti správy průmyslu a dopravy</t>
  </si>
  <si>
    <t>Ostatní odborní pracovníci v administrativě a správě organizace</t>
  </si>
  <si>
    <t>3344</t>
  </si>
  <si>
    <t>Odborní administrativní pracovníci v oblasti zdravotnictví</t>
  </si>
  <si>
    <t>3351</t>
  </si>
  <si>
    <t>Pracovníci Celní správy ČR</t>
  </si>
  <si>
    <t>Vrchní referenti Celní správy ČR</t>
  </si>
  <si>
    <t>Asistenti Celní správy ČR</t>
  </si>
  <si>
    <t>Vrchní asistenti Celní správy ČR</t>
  </si>
  <si>
    <t>Inspektoři Celní správy ČR</t>
  </si>
  <si>
    <t>Vrchní inspektoři Celní správy ČR</t>
  </si>
  <si>
    <t>Komisaři Celní správy ČR</t>
  </si>
  <si>
    <t>Vrchní komisaři Celní správy ČR</t>
  </si>
  <si>
    <t>Radové Celní správy ČR</t>
  </si>
  <si>
    <t>Ostatní pracovníci Celní správy ČR</t>
  </si>
  <si>
    <t>3352</t>
  </si>
  <si>
    <t>Pracovníci veřejné správy v oblasti daní</t>
  </si>
  <si>
    <t>3353</t>
  </si>
  <si>
    <t>Pracovníci veřejné správy v oblasti sociálních a jiných dávek</t>
  </si>
  <si>
    <t>3354</t>
  </si>
  <si>
    <t xml:space="preserve">Pracovníci veřejné správy vydávající různá povolení </t>
  </si>
  <si>
    <t>3355</t>
  </si>
  <si>
    <t>Policejní inspektoři, komisaři a radové Policie ČR</t>
  </si>
  <si>
    <t>Inspektoři Policie ČR</t>
  </si>
  <si>
    <t>Vrchní inspektoři Policie ČR</t>
  </si>
  <si>
    <t>Komisaři Policie ČR</t>
  </si>
  <si>
    <t>Vrchní komisaři Policie ČR</t>
  </si>
  <si>
    <t>Radové Policie ČR</t>
  </si>
  <si>
    <t>3359</t>
  </si>
  <si>
    <t>Pracovníci veřejné správy v oblasti státních regulací jinde neuvedení</t>
  </si>
  <si>
    <t>34</t>
  </si>
  <si>
    <t>Odborní pracovníci v oblasti práva, kultury, sportu a v příbuzných oborech</t>
  </si>
  <si>
    <t>3411</t>
  </si>
  <si>
    <t>Odborní pracovníci v právní oblasti, bezpečnosti a v příbuzných oborech</t>
  </si>
  <si>
    <t>Právní asistenti</t>
  </si>
  <si>
    <t>Soudní vykonavatelé</t>
  </si>
  <si>
    <t>Odborní bezpečnostní pracovníci</t>
  </si>
  <si>
    <t>Ostatní odborní pracovníci v právní oblasti a příbuzných oborech</t>
  </si>
  <si>
    <t>3412</t>
  </si>
  <si>
    <t>Odborní pracovníci v oblasti sociální práce</t>
  </si>
  <si>
    <t>Sociální pracovníci v oblasti veřejné správy</t>
  </si>
  <si>
    <t>Sociální pracovníci v oblasti zdravotnictví (kromě péče o zdravotně postižené)</t>
  </si>
  <si>
    <t>Sociální pracovníci v oblasti péče o zdravotně postižené</t>
  </si>
  <si>
    <t>Sociální pracovníci v oblasti péče o seniory (kromě péče o zdravotně postižené)</t>
  </si>
  <si>
    <t>Sociální pracovníci v oblasti péče o děti a mládež (kromě péče o zdravotně postižené)</t>
  </si>
  <si>
    <t>Sociální pracovníci v probačních střediscích, nápravných a jiných zařízeních</t>
  </si>
  <si>
    <t>Sociální pracovníci v oblasti poradenství (včetně pedagogicko-psychologických poraden)</t>
  </si>
  <si>
    <t xml:space="preserve">Ostatní odborní pracovníci v oblasti sociální práce </t>
  </si>
  <si>
    <t>3413</t>
  </si>
  <si>
    <t>Odborní pracovníci v církevní oblasti a v příbuzných oborech</t>
  </si>
  <si>
    <t>3421</t>
  </si>
  <si>
    <t>Atleti a ostatní profesionální sportovci</t>
  </si>
  <si>
    <t>3422</t>
  </si>
  <si>
    <t>Sportovní trenéři, instruktoři a úředníci sportovních klubů</t>
  </si>
  <si>
    <t>Sportovní trenéři a instruktoři (kromě na školách)</t>
  </si>
  <si>
    <t>Sportovní trenéři a instruktoři na školách se sportovním zaměřením</t>
  </si>
  <si>
    <t>Úředníci sportovních klubů</t>
  </si>
  <si>
    <t>3423</t>
  </si>
  <si>
    <t>Instruktoři a programoví vedoucí v rekreačních zařízeních a fitcentrech</t>
  </si>
  <si>
    <t>3431</t>
  </si>
  <si>
    <t>Fotografové</t>
  </si>
  <si>
    <t>Umělečtí fotografové</t>
  </si>
  <si>
    <t>Fotoreportéři</t>
  </si>
  <si>
    <t xml:space="preserve">Techničtí fotografové </t>
  </si>
  <si>
    <t xml:space="preserve">Ostatní fotografové </t>
  </si>
  <si>
    <t>3432</t>
  </si>
  <si>
    <t>Aranžéři a příbuzní pracovníci</t>
  </si>
  <si>
    <t>Aranžéři</t>
  </si>
  <si>
    <t>Bytoví návrháři</t>
  </si>
  <si>
    <t>Návrháři dekorací, rekvizit, kostýmů</t>
  </si>
  <si>
    <t>Návrháři (grafici) reklamní, komerční, propagační</t>
  </si>
  <si>
    <t>Návrháři (modeláři) výstavních modelů</t>
  </si>
  <si>
    <t>Ostatní pracovníci příbuzní aranžérům</t>
  </si>
  <si>
    <t>3433</t>
  </si>
  <si>
    <t>Konzervátoři, restaurátoři a preparátoři a příbuzní pracovníci v galeriích, muzeích a knihovnách</t>
  </si>
  <si>
    <t>Konzervátoři</t>
  </si>
  <si>
    <t>Restaurátoři (kromě uměleckých)</t>
  </si>
  <si>
    <t>Preparátoři</t>
  </si>
  <si>
    <t>Odborní správci výstav a depozitářů</t>
  </si>
  <si>
    <t>Ostatní odborní pracovníci v galeriích, muzeích a knihovnách</t>
  </si>
  <si>
    <t>3434</t>
  </si>
  <si>
    <t>Šéfkuchaři a šéfcukráři</t>
  </si>
  <si>
    <t>Šéfkuchaři v jídelnách, menzách</t>
  </si>
  <si>
    <t>Šéfkuchaři v hotelových restauracích</t>
  </si>
  <si>
    <t>Šéfkuchaři v pohostinství</t>
  </si>
  <si>
    <t>Šéfcukráři</t>
  </si>
  <si>
    <t xml:space="preserve">Ostatní šéfkuchaři </t>
  </si>
  <si>
    <t>3435</t>
  </si>
  <si>
    <t>Ostatní odborní pracovníci v oblasti umění a kultury</t>
  </si>
  <si>
    <t>Asistenti režie</t>
  </si>
  <si>
    <t>Asistenti choreografie</t>
  </si>
  <si>
    <t>Asistenti audiovize</t>
  </si>
  <si>
    <t>Komparzisté</t>
  </si>
  <si>
    <t>Kaskadéři</t>
  </si>
  <si>
    <t>Odborní pracovníci v oblasti umění a kultury jinde neuvedení</t>
  </si>
  <si>
    <t>35</t>
  </si>
  <si>
    <t xml:space="preserve">Technici v oblasti informačních a komunikačních technologií </t>
  </si>
  <si>
    <t>3511</t>
  </si>
  <si>
    <t>Technici provozu informačních a komunikačních technologií</t>
  </si>
  <si>
    <t>3512</t>
  </si>
  <si>
    <t>Technici uživatelské podpory informačních a komunikačních technologií</t>
  </si>
  <si>
    <t>3513</t>
  </si>
  <si>
    <t>Technici počítačových sítí a systémů</t>
  </si>
  <si>
    <t>3514</t>
  </si>
  <si>
    <t>Správci webu</t>
  </si>
  <si>
    <t>3521</t>
  </si>
  <si>
    <t>Technici v oblasti vysílání a audiovizuálních záznamů</t>
  </si>
  <si>
    <t>Zvukaři a osvětlovači</t>
  </si>
  <si>
    <t>Technici videozáznamů</t>
  </si>
  <si>
    <t>Technici audiovize</t>
  </si>
  <si>
    <t>Technici promítacích zařízení</t>
  </si>
  <si>
    <t>Ostatní technici v oblasti vysílání a audiovizuálních záznamů</t>
  </si>
  <si>
    <t>3522</t>
  </si>
  <si>
    <t>Technici v oblasti telekomunikací a radiokomunikací</t>
  </si>
  <si>
    <t>Technici ve výzkumu a vývoji v oblasti telekomunikací a radiokomunikací</t>
  </si>
  <si>
    <t>Technici projektanti, konstruktéři v oblasti telekomunikací a radiokomunikací</t>
  </si>
  <si>
    <t>Technici technologové v oblasti telekomunikací a radiokomunikací</t>
  </si>
  <si>
    <t>Technici přípravy a realizace investic, inženýringu v oblasti telekomunikací a radiokomunikací</t>
  </si>
  <si>
    <t>Technici přístrojů, strojů a zařízení v oblasti telekomunikací a radiokomunikací</t>
  </si>
  <si>
    <t>Technici dispečeři v oblasti telekomunikací a radiokomunikací</t>
  </si>
  <si>
    <t>Revizní technici, inspektoři v oblasti telekomunikací a radiokomunikací</t>
  </si>
  <si>
    <t>Ostatní technici v oblasti telekomunikací a radiokomunikací</t>
  </si>
  <si>
    <t>4</t>
  </si>
  <si>
    <t>Úředníci</t>
  </si>
  <si>
    <t>41</t>
  </si>
  <si>
    <t>Všeobecní administrativní pracovníci, sekretáři a pracovníci pro zadávání dat a zpracování textů</t>
  </si>
  <si>
    <t>4110</t>
  </si>
  <si>
    <t>4120</t>
  </si>
  <si>
    <t>4131</t>
  </si>
  <si>
    <t>Pracovníci pro zpracování textů, písaři</t>
  </si>
  <si>
    <t>Pracovníci pro zpracování textů</t>
  </si>
  <si>
    <t>Písaři</t>
  </si>
  <si>
    <t>4132</t>
  </si>
  <si>
    <t>Pracovníci pro zadávání dat</t>
  </si>
  <si>
    <t>Operátoři počítačů pro vkládání dat</t>
  </si>
  <si>
    <t>Operátoři počítačů pro kontrolu dat</t>
  </si>
  <si>
    <t>Operátoři počítačů pro třídění a evidenci dat</t>
  </si>
  <si>
    <t>42</t>
  </si>
  <si>
    <t>Pracovníci informačních služeb, na přepážkách a v příbuzných oborech</t>
  </si>
  <si>
    <t>4211</t>
  </si>
  <si>
    <t>Pokladníci ve finančních institucích, na poštách a pracovníci v příbuzných oborech</t>
  </si>
  <si>
    <t xml:space="preserve">Pokladníci ve finančních institucích </t>
  </si>
  <si>
    <t>Pokladníci na poštách</t>
  </si>
  <si>
    <t>Přepážkoví pracovníci na poštách</t>
  </si>
  <si>
    <t>Směnárníci</t>
  </si>
  <si>
    <t xml:space="preserve">Ostatní pracovníci příbuzní pokladníkům ve finančních institucích </t>
  </si>
  <si>
    <t>4212</t>
  </si>
  <si>
    <t>Bookmakeři, krupiéři a pracovníci v příbuzných oborech</t>
  </si>
  <si>
    <t>Bookmakeři</t>
  </si>
  <si>
    <t>Úředníci sázkových kanceláří</t>
  </si>
  <si>
    <t>Krupiéři</t>
  </si>
  <si>
    <t>Pracovníci heren (kromě krupiérů)</t>
  </si>
  <si>
    <t>4213</t>
  </si>
  <si>
    <t>Zastavárníci a půjčovatelé peněz</t>
  </si>
  <si>
    <t>4214</t>
  </si>
  <si>
    <t>Inkasisté pohledávek a příbuzní pracovníci</t>
  </si>
  <si>
    <t>4221</t>
  </si>
  <si>
    <t>Pracovníci cestovního ruchu (kromě průvodců)</t>
  </si>
  <si>
    <t>Konzultanti a organizátoři zájezdů</t>
  </si>
  <si>
    <t>Úředníci cestovních kanceláří a agentur</t>
  </si>
  <si>
    <t>Ostatní pracovníci cestovního ruchu (kromě průvodců)</t>
  </si>
  <si>
    <t>4222</t>
  </si>
  <si>
    <t>Pracovníci v zákaznických kontaktních centrech</t>
  </si>
  <si>
    <t>4223</t>
  </si>
  <si>
    <t>Operátoři telefonních panelů</t>
  </si>
  <si>
    <t>4224</t>
  </si>
  <si>
    <t>Recepční v hotelích a dalších ubytovacích zařízeních</t>
  </si>
  <si>
    <t>4225</t>
  </si>
  <si>
    <t>Pracovníci v informačních kancelářích</t>
  </si>
  <si>
    <t>4226</t>
  </si>
  <si>
    <t>Recepční (kromě recepčních v hotelích a dalších ubytovacích zařízeních)</t>
  </si>
  <si>
    <t>4227</t>
  </si>
  <si>
    <t>Tazatelé průzkumů</t>
  </si>
  <si>
    <t>4229</t>
  </si>
  <si>
    <t>Pracovníci informačních služeb jinde neuvedení</t>
  </si>
  <si>
    <t>43</t>
  </si>
  <si>
    <t>Úředníci pro zpracování číselných údajů a v logistice</t>
  </si>
  <si>
    <t>4311</t>
  </si>
  <si>
    <t>Úředníci v oblasti účetnictví</t>
  </si>
  <si>
    <t>Účetní všeobecní</t>
  </si>
  <si>
    <t>Účetní finanční a investiční</t>
  </si>
  <si>
    <t>Účetní materiáloví</t>
  </si>
  <si>
    <t>Pracovníci kalkulací, cen a nákladů</t>
  </si>
  <si>
    <t xml:space="preserve">Fakturanti </t>
  </si>
  <si>
    <t>Ostatní úředníci v oblasti účetnictví</t>
  </si>
  <si>
    <t>4312</t>
  </si>
  <si>
    <t>Úředníci v oblasti statistiky, finančnictví a pojišťovnictví</t>
  </si>
  <si>
    <t>Úředníci v oblasti statistiky</t>
  </si>
  <si>
    <t xml:space="preserve">Úředníci v oblasti financí </t>
  </si>
  <si>
    <t>Úředníci v oblasti daní</t>
  </si>
  <si>
    <t>Úředníci v oblasti peněžnictví</t>
  </si>
  <si>
    <t>Úředníci v oblasti pojišťovnictví</t>
  </si>
  <si>
    <t>Ostatní úředníci v oblasti finančnictví</t>
  </si>
  <si>
    <t>4313</t>
  </si>
  <si>
    <t>Mzdoví účetní</t>
  </si>
  <si>
    <t>4321</t>
  </si>
  <si>
    <t>Úředníci ve skladech</t>
  </si>
  <si>
    <t>4322</t>
  </si>
  <si>
    <t>Úředníci ve výrobě</t>
  </si>
  <si>
    <t>4323</t>
  </si>
  <si>
    <r>
      <t xml:space="preserve">Mistři v dopravě </t>
    </r>
    <r>
      <rPr>
        <b/>
        <sz val="10"/>
        <rFont val="Arial"/>
        <family val="2"/>
      </rPr>
      <t/>
    </r>
  </si>
  <si>
    <t>Dopravní dispečeři</t>
  </si>
  <si>
    <t>Provozní technici v dopravě</t>
  </si>
  <si>
    <t>Výpravčí</t>
  </si>
  <si>
    <t>Dozorčí přepravy a depa</t>
  </si>
  <si>
    <t>Komandující</t>
  </si>
  <si>
    <t>Nádražní</t>
  </si>
  <si>
    <t>44</t>
  </si>
  <si>
    <t>4411</t>
  </si>
  <si>
    <t>Knihovníci</t>
  </si>
  <si>
    <t>4412</t>
  </si>
  <si>
    <t>Pracovníci poštovního provozu (kromě úředníků na přepážkách)</t>
  </si>
  <si>
    <t>Pracovníci vnitřní poštovní služby</t>
  </si>
  <si>
    <t>Kontroloři poštovního provozu</t>
  </si>
  <si>
    <t>Pracovníci poštovní přepravy</t>
  </si>
  <si>
    <t>Třídiči poštovních zásilek</t>
  </si>
  <si>
    <t>Doručovatelé listovních poštovních zásilek</t>
  </si>
  <si>
    <t>Motorizovaní doručovatelé poštovních zásilek</t>
  </si>
  <si>
    <t>Ostatní pracovníci poštovního provozu (kromě úředníků na přepážkách)</t>
  </si>
  <si>
    <t>4413</t>
  </si>
  <si>
    <t>Korektoři, kódovači a příbuzní pracovníci</t>
  </si>
  <si>
    <t xml:space="preserve">Korektoři, kódovači a příbuzní pracovníci </t>
  </si>
  <si>
    <t>4415</t>
  </si>
  <si>
    <t>Pracovníci evidence dat a archivů</t>
  </si>
  <si>
    <t>4416</t>
  </si>
  <si>
    <t>Personální referenti</t>
  </si>
  <si>
    <t>4419</t>
  </si>
  <si>
    <t>Úředníci jinde neuvedení</t>
  </si>
  <si>
    <t>Úředníci všeobecné správy vnitřních věcí státu</t>
  </si>
  <si>
    <t>Úředníci zahraničních vztahů</t>
  </si>
  <si>
    <t>Úředníci v oblasti správy školství, kultury a zdravotnictví</t>
  </si>
  <si>
    <t>Úředníci v oblasti správy průmyslu a dopravy</t>
  </si>
  <si>
    <t>Ostatní úředníci jinde neuvedení</t>
  </si>
  <si>
    <t>5</t>
  </si>
  <si>
    <t>Pracovníci ve službách a prodeji</t>
  </si>
  <si>
    <t>51</t>
  </si>
  <si>
    <t>Pracovníci v oblasti osobních služeb</t>
  </si>
  <si>
    <t>5111</t>
  </si>
  <si>
    <t>Stevardi a jiní obslužní pracovníci v dopravě</t>
  </si>
  <si>
    <t>Stevardi a letušky</t>
  </si>
  <si>
    <t>Obslužní pracovníci v dopravě (kromě stevardů a letušek)</t>
  </si>
  <si>
    <t>5112</t>
  </si>
  <si>
    <t>Průvodčí a příbuzní pracovníci v osobní dopravě</t>
  </si>
  <si>
    <t>Vlakvedoucí v osobní dopravě</t>
  </si>
  <si>
    <t>Průvodčí vlaků v osobní dopravě</t>
  </si>
  <si>
    <t>Revizoři v osobní dopravě</t>
  </si>
  <si>
    <t>5113</t>
  </si>
  <si>
    <t>Průvodci, delegáti v cestovním ruchu</t>
  </si>
  <si>
    <t>Průvodci a delegáti v cestovním ruchu</t>
  </si>
  <si>
    <t>Průvodci v kulturních zařízeních</t>
  </si>
  <si>
    <t>Horští průvodci</t>
  </si>
  <si>
    <t>Ostatní průvodci</t>
  </si>
  <si>
    <t>5120</t>
  </si>
  <si>
    <t>Kuchaři (kromě šéfkuchařů)</t>
  </si>
  <si>
    <t>Kuchaři speciálních diet</t>
  </si>
  <si>
    <t>Pomocní kuchaři</t>
  </si>
  <si>
    <t>5131</t>
  </si>
  <si>
    <t>Číšníci a servírky</t>
  </si>
  <si>
    <t>5132</t>
  </si>
  <si>
    <t>Barmani</t>
  </si>
  <si>
    <t xml:space="preserve">Barmani </t>
  </si>
  <si>
    <t>5141</t>
  </si>
  <si>
    <t>Kadeřníci</t>
  </si>
  <si>
    <t>5142</t>
  </si>
  <si>
    <t>Kosmetici a pracovníci v příbuzných oborech</t>
  </si>
  <si>
    <t>Kosmetici a maskéři</t>
  </si>
  <si>
    <t>Manikéři a pedikéři</t>
  </si>
  <si>
    <t>Maséři (kromě odborných masérů ve zdravotnictví)</t>
  </si>
  <si>
    <t>Ostatní pracovníci v oborech příbuzných kosmetice</t>
  </si>
  <si>
    <t>5151</t>
  </si>
  <si>
    <t>Provozní pracovníci stravovacích, ubytovacích a dalších zařízení</t>
  </si>
  <si>
    <t>Provozní pracovníci školních jídelen a menz</t>
  </si>
  <si>
    <t>Provozní pracovníci v ubytování, stravování a pohostinství (kromě školních jídelen a menz)</t>
  </si>
  <si>
    <t xml:space="preserve">Provozní pracovníci sportovních zařízení </t>
  </si>
  <si>
    <t>Provozní pracovníci v ostatních zařízeních</t>
  </si>
  <si>
    <t>5152</t>
  </si>
  <si>
    <t>Hospodyně v domácnostech a provozovatelé malých penzionů</t>
  </si>
  <si>
    <t xml:space="preserve">Hospodyně v domácnostech </t>
  </si>
  <si>
    <t>Provozovatelé malých penzionů</t>
  </si>
  <si>
    <t>5153</t>
  </si>
  <si>
    <t>Správci objektů</t>
  </si>
  <si>
    <t>5161</t>
  </si>
  <si>
    <t>Astrologové, jasnovidci a pracovníci v příbuzných oborech</t>
  </si>
  <si>
    <t>5162</t>
  </si>
  <si>
    <t>Osobní sluhové a příbuzní pracovníci</t>
  </si>
  <si>
    <t xml:space="preserve">Pracovníci v pohřebnictví </t>
  </si>
  <si>
    <t>Pracovníci v pohřebnictví</t>
  </si>
  <si>
    <t>5164</t>
  </si>
  <si>
    <t>Chovatelé a ošetřovatelé zvířat v zařízeních určených pro chov a příbuzní pracovníci</t>
  </si>
  <si>
    <t>Chovatelé a ošetřovatelé zvířat v zoo</t>
  </si>
  <si>
    <t>Chovatelé a ošetřovatelé laboratorních zvířat</t>
  </si>
  <si>
    <t>Chovatelé a ošetřovatelé služebních zvířat</t>
  </si>
  <si>
    <t>Instruktoři výcviku služebních zvířat</t>
  </si>
  <si>
    <t>Cvičitelé zvířat jiných než služebních</t>
  </si>
  <si>
    <t>Ostatní chovatelé a ošetřovatelé zvířat v zařízeních určených pro chov a příbuzní pracovníci</t>
  </si>
  <si>
    <t>5165</t>
  </si>
  <si>
    <t>Instruktoři autoškoly</t>
  </si>
  <si>
    <t>5169</t>
  </si>
  <si>
    <t>Pracovníci v oblasti osobních služeb jinde neuvedení</t>
  </si>
  <si>
    <t>52</t>
  </si>
  <si>
    <t>Pracovníci v oblasti prodeje</t>
  </si>
  <si>
    <t>5211</t>
  </si>
  <si>
    <t>Stánkoví prodavači potravin (kromě rychlého občerstvení)</t>
  </si>
  <si>
    <t>5212</t>
  </si>
  <si>
    <t>Pouliční prodavači rychlého občerstvení</t>
  </si>
  <si>
    <t>5221</t>
  </si>
  <si>
    <t>Provozovatelé maloobchodních a velkoobchodních prodejen</t>
  </si>
  <si>
    <t>5222</t>
  </si>
  <si>
    <t>Vedoucí pracovních týmů v prodejnách</t>
  </si>
  <si>
    <t>5223</t>
  </si>
  <si>
    <t>Prodavači v prodejnách</t>
  </si>
  <si>
    <t>Prodavači smíšeného zboží</t>
  </si>
  <si>
    <t>Prodavači potravinářského zboží</t>
  </si>
  <si>
    <t>Prodavači drobného zboží, klenotů, nábytku a bytových doplňků</t>
  </si>
  <si>
    <t>Prodavači drogistického zboží, kosmetiky</t>
  </si>
  <si>
    <t>Prodavači textilu, obuvi a kožené galanterie</t>
  </si>
  <si>
    <t>Prodavači elektrotechniky, elektroniky a domácích potřeb</t>
  </si>
  <si>
    <t>Prodavači stavebnin a příbuzného materiálu</t>
  </si>
  <si>
    <t>Prodavači sportovních potřeb</t>
  </si>
  <si>
    <t>Prodavači ostatního zboží v prodejnách</t>
  </si>
  <si>
    <t>5230</t>
  </si>
  <si>
    <t>Hlavní pokladníci v organizacích, prodejnách a různých zařízeních</t>
  </si>
  <si>
    <t>Pokladníci v organizacích</t>
  </si>
  <si>
    <t>Pokladníci v prodejnách</t>
  </si>
  <si>
    <t>Pokladníci a prodavači vstupenek v kulturních zařízeních</t>
  </si>
  <si>
    <t>Pokladníci a prodavači jízdenek v osobní dopravě</t>
  </si>
  <si>
    <t>Ostatní pokladníci a prodavači vstupenek a jízdenek</t>
  </si>
  <si>
    <t>5241</t>
  </si>
  <si>
    <t>Modelky a manekýni</t>
  </si>
  <si>
    <t>5242</t>
  </si>
  <si>
    <t>Předváděči zboží</t>
  </si>
  <si>
    <t>5243</t>
  </si>
  <si>
    <t>Podomní prodejci</t>
  </si>
  <si>
    <t>5244</t>
  </si>
  <si>
    <t>Prodejci po telefonu</t>
  </si>
  <si>
    <t>5245</t>
  </si>
  <si>
    <t>Obsluha čerpacích stanic a mycích linek dopravních prostředků</t>
  </si>
  <si>
    <t>5246</t>
  </si>
  <si>
    <t>Obsluha v zařízeních rychlého občerstvení</t>
  </si>
  <si>
    <t>Pracovníci v půjčovnách a ostatní pracovníci v oblasti prodeje jinde neuvedení</t>
  </si>
  <si>
    <t>Pracovníci v půjčovnách</t>
  </si>
  <si>
    <t>Pracovníci v oblasti prodeje jinde neuvedení</t>
  </si>
  <si>
    <t>Pracovníci osobní péče v oblasti vzdělávání, zdravotnictví a v příbuzných oblastech</t>
  </si>
  <si>
    <t>5311</t>
  </si>
  <si>
    <t>Pracovníci péče o děti v mimoškolských zařízeních a domácnostech</t>
  </si>
  <si>
    <t>Zdravotničtí pracovníci péče o děti v mimoškolských zařízeních</t>
  </si>
  <si>
    <t>Pracovníci péče o děti v domácnostech</t>
  </si>
  <si>
    <t>Ostatní pracovníci péče o děti v mimoškolských zařízeních</t>
  </si>
  <si>
    <t>5312</t>
  </si>
  <si>
    <t>Asistenti učitelů</t>
  </si>
  <si>
    <t>Asistenti vychovatelů</t>
  </si>
  <si>
    <t>Asistenti pedagogů v poradenských zařízeních</t>
  </si>
  <si>
    <t>5321</t>
  </si>
  <si>
    <t>Ošetřovatelé a příbuzní pracovníci ve zdravotnických a sociálních zařízeních</t>
  </si>
  <si>
    <t>Ošetřovatelé ve zdravotnických a sociálních zařízeních</t>
  </si>
  <si>
    <t>Pracovníci v přímé obslužné péči</t>
  </si>
  <si>
    <t>Ostatní pracovníci příbuzní ošetřovatelům ve zdravotnických a sociálních zařízeních</t>
  </si>
  <si>
    <t>5322</t>
  </si>
  <si>
    <t xml:space="preserve">Ošetřovatelé a příbuzní pracovníci v oblasti domácí péče a terénních sociálních služeb </t>
  </si>
  <si>
    <t xml:space="preserve">Ošetřovatelé v oblasti domácí péče a terénních sociálních služeb </t>
  </si>
  <si>
    <t>Pečovatelé v oblasti domácí péče a terénních sociálních služeb</t>
  </si>
  <si>
    <t>Ostatní pracovníci příbuzní ošetřovatelům v oblasti domácí péče a terénních sociálních služeb</t>
  </si>
  <si>
    <t>5329</t>
  </si>
  <si>
    <t>Pracovníci osobní péče ve zdravotní a sociální oblasti jinde neuvedení</t>
  </si>
  <si>
    <t>Laboratorní pracovníci</t>
  </si>
  <si>
    <t>Dezinfektoři</t>
  </si>
  <si>
    <t>Autoptičtí laboranti</t>
  </si>
  <si>
    <t>Zubní instrumentáři</t>
  </si>
  <si>
    <t>Sanitáři</t>
  </si>
  <si>
    <t>Řidiči vozidel zdravotnické záchranné služby</t>
  </si>
  <si>
    <t>Ostatní pracovníci osobní péče ve zdravotní a sociální oblasti jinde neuvedení</t>
  </si>
  <si>
    <t>54</t>
  </si>
  <si>
    <t>5411</t>
  </si>
  <si>
    <t>Příslušníci Hasičského záchranného sboru ČR a hasiči ostatních jednotek požární ochrany</t>
  </si>
  <si>
    <t>Příslušníci v jednotkách požární ochrany HZS ČR</t>
  </si>
  <si>
    <t>Příslušníci operačních středisek HZS ČR</t>
  </si>
  <si>
    <t>Zaměstnanci ve vojenských hasičských jednotkách</t>
  </si>
  <si>
    <t>Hasiči podnikových sborů</t>
  </si>
  <si>
    <t>Hasiči dobrovolných sborů obcí</t>
  </si>
  <si>
    <t>Hasiči dobrovolných sborů podniků</t>
  </si>
  <si>
    <t>Ostatní příslušníci HZS ČR</t>
  </si>
  <si>
    <t>5412</t>
  </si>
  <si>
    <t>Policisté</t>
  </si>
  <si>
    <t>Referenti Policie ČR</t>
  </si>
  <si>
    <t>Vrchní referenti Policie ČR</t>
  </si>
  <si>
    <t>Asistenti Policie ČR</t>
  </si>
  <si>
    <t>Vrchní asistenti Policie ČR</t>
  </si>
  <si>
    <t>Strážníci</t>
  </si>
  <si>
    <t>5413</t>
  </si>
  <si>
    <t>Pracovníci vězeňské služby</t>
  </si>
  <si>
    <t>Referenti a vrchní referenti Vězeňské služby ČR</t>
  </si>
  <si>
    <t>Asistenti Vězeňské služby ČR</t>
  </si>
  <si>
    <t>Vrchní asistenti Vězeňské služby ČR</t>
  </si>
  <si>
    <t>Inspektoři Vězeňské služby ČR</t>
  </si>
  <si>
    <t>Vrchní inspektoři Vězeňské služby ČR</t>
  </si>
  <si>
    <t>Komisaři Vězeňské služby ČR</t>
  </si>
  <si>
    <t>Vrchní komisaři Vězeňské služby ČR</t>
  </si>
  <si>
    <t>Radové Vězeňské služby ČR</t>
  </si>
  <si>
    <t>Ostatní pracovníci vězeňské služby</t>
  </si>
  <si>
    <t>5414</t>
  </si>
  <si>
    <t>Pracovníci ostrahy a bezpečnostních agentur</t>
  </si>
  <si>
    <t>Vrátní</t>
  </si>
  <si>
    <t>Pracovníci ostrahy, strážní</t>
  </si>
  <si>
    <t>Osobní, tělesní strážci</t>
  </si>
  <si>
    <t>Operátoři bezpečnostních služeb</t>
  </si>
  <si>
    <t>Ostatní pracovníci ostrahy a bezpečnostních agentur</t>
  </si>
  <si>
    <t>5419</t>
  </si>
  <si>
    <t>Pracovníci v oblasti ochrany a ostrahy jinde neuvedení</t>
  </si>
  <si>
    <t>Plavčíci, strážci pláží</t>
  </si>
  <si>
    <t>Pracovníci horské záchranné služby</t>
  </si>
  <si>
    <t>Vodní záchranáři</t>
  </si>
  <si>
    <t>Strážci přírody</t>
  </si>
  <si>
    <t>Ostatní pracovníci v oblasti ochrany a ostrahy</t>
  </si>
  <si>
    <t>6</t>
  </si>
  <si>
    <t>Kvalifikovaní pracovníci v zemědělství, lesnictví a rybářství</t>
  </si>
  <si>
    <t>61</t>
  </si>
  <si>
    <t>Kvalifikovaní pracovníci v zemědělství</t>
  </si>
  <si>
    <t>6111</t>
  </si>
  <si>
    <t xml:space="preserve">Pěstitelé zemědělských plodin </t>
  </si>
  <si>
    <t>6112</t>
  </si>
  <si>
    <t>Ovocnáři, vinaři, chmelaři a ostatní pěstitelé plodů rostoucích na stromech a keřích</t>
  </si>
  <si>
    <t>6113</t>
  </si>
  <si>
    <t>Zahradníci a pěstitelé v zahradnických školkách</t>
  </si>
  <si>
    <t>Zahradníci pro pěstování zahradních rostlin</t>
  </si>
  <si>
    <t>Zahradníci krajináři</t>
  </si>
  <si>
    <t>Zahradníci floristé a květináři</t>
  </si>
  <si>
    <t>Zahradníci sadovníci a školkaři</t>
  </si>
  <si>
    <t>Zahradníci zelináři</t>
  </si>
  <si>
    <t>Zahradníci travnatých ploch, greenkeepeři</t>
  </si>
  <si>
    <t>Ostatní zahradníci a pěstitelé v zahradnických školkách</t>
  </si>
  <si>
    <t>6114</t>
  </si>
  <si>
    <t>Pěstitelé smíšených plodin</t>
  </si>
  <si>
    <t>Chovatelé hospodářských zvířat (kromě drůbeže)</t>
  </si>
  <si>
    <t>Chovatelé a ošetřovatelé koní</t>
  </si>
  <si>
    <t>Chovatelé a ošetřovatelé prasat</t>
  </si>
  <si>
    <t>Chovatelé a ošetřovatelé skotu, koz a ovcí</t>
  </si>
  <si>
    <t>Chovatelé a ošetřovatelé kožešinových zvířat</t>
  </si>
  <si>
    <t>Chovatelé ostatních hospodářských zvířat (kromě drůbeže)</t>
  </si>
  <si>
    <t>6122</t>
  </si>
  <si>
    <t>Chovatelé drůbeže</t>
  </si>
  <si>
    <t>6123</t>
  </si>
  <si>
    <t>Včelaři a chovatelé bource morušového</t>
  </si>
  <si>
    <t>Chovatelé zvířat jinde neuvedení</t>
  </si>
  <si>
    <r>
      <t>Pěstitelé a chovatelé ve smíšeném hospodářství</t>
    </r>
    <r>
      <rPr>
        <b/>
        <sz val="11"/>
        <color indexed="12"/>
        <rFont val="Arial"/>
        <family val="2"/>
      </rPr>
      <t/>
    </r>
  </si>
  <si>
    <t>6130</t>
  </si>
  <si>
    <t>62</t>
  </si>
  <si>
    <t>Kvalifikovaní pracovníci v lesnictví, rybářství a myslivosti</t>
  </si>
  <si>
    <t>6210</t>
  </si>
  <si>
    <t>Kvalifikovaní pracovníci v lesnictví a příbuzných oblastech</t>
  </si>
  <si>
    <t>Kvalifikovaní pracovníci pro pěstění a ošetřování lesa</t>
  </si>
  <si>
    <t>Kvalifikovaní pracovníci pro těžbu dřeva</t>
  </si>
  <si>
    <t>Ostatní kvalifikovaní pracovníci v lesnictví a příbuzných oblastech</t>
  </si>
  <si>
    <t>6221</t>
  </si>
  <si>
    <t>Kvalifikovaní pracovníci v oblasti akvakultury</t>
  </si>
  <si>
    <t>6222</t>
  </si>
  <si>
    <t>Rybáři ve vnitrozemských a pobřežních vodách</t>
  </si>
  <si>
    <t>6223</t>
  </si>
  <si>
    <t>Rybáři na moři</t>
  </si>
  <si>
    <t>6224</t>
  </si>
  <si>
    <t>Kvalifikovaní pracovníci v oblasti myslivosti</t>
  </si>
  <si>
    <t>63</t>
  </si>
  <si>
    <t xml:space="preserve">Farmáři, rybáři, lovci a sběrači samozásobitelé </t>
  </si>
  <si>
    <t>6310</t>
  </si>
  <si>
    <t>6320</t>
  </si>
  <si>
    <t>6330</t>
  </si>
  <si>
    <t>6340</t>
  </si>
  <si>
    <t>7</t>
  </si>
  <si>
    <t>Řemeslníci a opraváři</t>
  </si>
  <si>
    <t>71</t>
  </si>
  <si>
    <t>Řemeslníci a kvalifikovaní pracovníci na stavbách (kromě elektrikářů)</t>
  </si>
  <si>
    <t>7111</t>
  </si>
  <si>
    <t>Pracovníci montovaných staveb</t>
  </si>
  <si>
    <t>7112</t>
  </si>
  <si>
    <t>Zedníci, kamnáři, dlaždiči a montéři suchých staveb</t>
  </si>
  <si>
    <t>Zedníci (kromě zedníků ohnivzdorného zdiva)</t>
  </si>
  <si>
    <t>Kamnáři, zedníci ohnivzdorného zdiva</t>
  </si>
  <si>
    <t xml:space="preserve">Dlaždiči </t>
  </si>
  <si>
    <t>Montéři suchých staveb</t>
  </si>
  <si>
    <t>7113</t>
  </si>
  <si>
    <t xml:space="preserve">Kameníci, řezači a brusiči kamene </t>
  </si>
  <si>
    <t>Kameníci, řezači a brusiči kamene</t>
  </si>
  <si>
    <t>7114</t>
  </si>
  <si>
    <t>Betonáři, železobetonáři a příbuzní pracovníci</t>
  </si>
  <si>
    <t>7115</t>
  </si>
  <si>
    <t>Tesaři a stavební truhláři</t>
  </si>
  <si>
    <t>Tesaři</t>
  </si>
  <si>
    <t>Stavební truhláři</t>
  </si>
  <si>
    <t>Ostatní řemeslníci a kvalifikovaní pracovníci hlavní stavební výroby</t>
  </si>
  <si>
    <t>Stavební údržbáři budov</t>
  </si>
  <si>
    <t>Kvalifikovaní pracovníci demoličních prací</t>
  </si>
  <si>
    <t>Lešenáři</t>
  </si>
  <si>
    <t>Stavební montéři (kromě montérů suchých staveb)</t>
  </si>
  <si>
    <r>
      <t>Kvalifikovaní stavební dělníci hlavní stavební výroby</t>
    </r>
    <r>
      <rPr>
        <sz val="11"/>
        <rFont val="Arial"/>
        <family val="2"/>
        <charset val="238"/>
      </rPr>
      <t/>
    </r>
  </si>
  <si>
    <t>Ostatní řemeslníci a kvalifikovaní pracovníci hlavní stavební výroby jinde neuvedení</t>
  </si>
  <si>
    <t>7121</t>
  </si>
  <si>
    <t>Pokrývači</t>
  </si>
  <si>
    <t>7122</t>
  </si>
  <si>
    <t>Podlaháři a obkladači</t>
  </si>
  <si>
    <t>Podlaháři (kromě parketářů)</t>
  </si>
  <si>
    <t>Parketáři</t>
  </si>
  <si>
    <t>Obkladači</t>
  </si>
  <si>
    <t>7123</t>
  </si>
  <si>
    <t>Štukatéři a omítkáři</t>
  </si>
  <si>
    <t>Štukatéři</t>
  </si>
  <si>
    <t>Omítkáři</t>
  </si>
  <si>
    <t>7124</t>
  </si>
  <si>
    <t>Izolatéři</t>
  </si>
  <si>
    <t>7125</t>
  </si>
  <si>
    <t>Sklenáři</t>
  </si>
  <si>
    <t>7126</t>
  </si>
  <si>
    <t>Instalatéři, potrubáři, stavební zámečníci a stavební klempíři</t>
  </si>
  <si>
    <t>Stavební instalatéři</t>
  </si>
  <si>
    <t>Instalatéři plynovodů</t>
  </si>
  <si>
    <t>Instalatéři vodovodů</t>
  </si>
  <si>
    <t>Instalatéři ústředního topení</t>
  </si>
  <si>
    <t>Potrubáři</t>
  </si>
  <si>
    <t>Stavební zámečníci</t>
  </si>
  <si>
    <t>Stavební klempíři</t>
  </si>
  <si>
    <t>7127</t>
  </si>
  <si>
    <t>Mechanici klimatizací a chladicích zařízení</t>
  </si>
  <si>
    <t>7131</t>
  </si>
  <si>
    <t>Malíři (včetně stavebních lakýrníků a natěračů), tapetáři</t>
  </si>
  <si>
    <t>Malíři interiérů</t>
  </si>
  <si>
    <t>Stavební lakýrníci a natěrači</t>
  </si>
  <si>
    <t>Tapetáři</t>
  </si>
  <si>
    <t>7132</t>
  </si>
  <si>
    <t>Lakýrníci a natěrači (kromě stavebních)</t>
  </si>
  <si>
    <t>Lakýrníci automobilů a jiných vozidel</t>
  </si>
  <si>
    <t>Lakýrníci a natěrači kovů, kovových výrobků</t>
  </si>
  <si>
    <t>Lakýrníci a natěrači dřevěných výrobků</t>
  </si>
  <si>
    <t>Lakýrníci a natěrači plastových výrobků</t>
  </si>
  <si>
    <t>Ostatní lakýrníci a natěrači (kromě stavebních)</t>
  </si>
  <si>
    <t>7133</t>
  </si>
  <si>
    <t>Pracovníci povrchového čištění budov, kominíci</t>
  </si>
  <si>
    <t>Čističi vnějších plášťů budov</t>
  </si>
  <si>
    <t>Kominíci</t>
  </si>
  <si>
    <t>Ostatní pracovníci povrchového čištění budov</t>
  </si>
  <si>
    <t>72</t>
  </si>
  <si>
    <t>Kovodělníci, strojírenští dělníci a pracovníci v příbuzných oborech</t>
  </si>
  <si>
    <t>7211</t>
  </si>
  <si>
    <t xml:space="preserve">Modeláři, formíři, jádraři a slévači ve slévárnách </t>
  </si>
  <si>
    <t>Modeláři slévárenští</t>
  </si>
  <si>
    <t>Formíři a jádraři ve slévárnách</t>
  </si>
  <si>
    <t>Slévači</t>
  </si>
  <si>
    <t>7212</t>
  </si>
  <si>
    <t>Svářeči, řezači plamenem a páječi</t>
  </si>
  <si>
    <t>Svářeči</t>
  </si>
  <si>
    <t>Řezači plamenem</t>
  </si>
  <si>
    <t>Páječi</t>
  </si>
  <si>
    <t>7213</t>
  </si>
  <si>
    <t xml:space="preserve">Pracovníci na zpracování plechu </t>
  </si>
  <si>
    <t>Klempíři (kromě stavebních)</t>
  </si>
  <si>
    <t>Karosáři a autoklempíři</t>
  </si>
  <si>
    <t>Montéři kotláři (včetně opravářů)</t>
  </si>
  <si>
    <t>Ostatní pracovníci na zpracování plechu</t>
  </si>
  <si>
    <t>7214</t>
  </si>
  <si>
    <t>Montéři kovových konstrukcí</t>
  </si>
  <si>
    <t>7215</t>
  </si>
  <si>
    <t>Montéři lan a zdvihacích zařízení</t>
  </si>
  <si>
    <t>7221</t>
  </si>
  <si>
    <t>Kováři</t>
  </si>
  <si>
    <t>7222</t>
  </si>
  <si>
    <t>Nástrojaři a příbuzní pracovníci</t>
  </si>
  <si>
    <t>Nástrojaři</t>
  </si>
  <si>
    <t>Zámečníci strojů</t>
  </si>
  <si>
    <t>Provozní zámečníci, údržbáři</t>
  </si>
  <si>
    <t>Strojírenští kovodělníci</t>
  </si>
  <si>
    <t>Rytci kovů</t>
  </si>
  <si>
    <t>Puškaři</t>
  </si>
  <si>
    <t>Ostatní pracovníci příbuzní nástrojařům</t>
  </si>
  <si>
    <t>7223</t>
  </si>
  <si>
    <t>Seřizovači a obsluha obráběcích strojů (kromě dřevoobráběcích)</t>
  </si>
  <si>
    <t>Seřizovači a obsluha konvenčních soustruhů</t>
  </si>
  <si>
    <t>Seřizovači a obsluha konvenčních fréz</t>
  </si>
  <si>
    <t>Seřizovači a obsluha konvenčních strojů na broušení</t>
  </si>
  <si>
    <t>Seřizovači a obsluha konvenčních strojů na vrtání</t>
  </si>
  <si>
    <t>Seřizovači a obsluha konvenčních strojů na hoblování</t>
  </si>
  <si>
    <t>Seřizovači a obsluha konvenčních strojů na řezání</t>
  </si>
  <si>
    <t>Seřizovači a obsluha číslicově řízených strojů</t>
  </si>
  <si>
    <t>Seřizovači a obsluha ostatních obráběcích strojů (kromě dřevoobráběcích)</t>
  </si>
  <si>
    <t>7224</t>
  </si>
  <si>
    <t>Brusiči, leštiči a ostřiči nástrojů a kovů</t>
  </si>
  <si>
    <t>Brusiči nástrojů a kovů</t>
  </si>
  <si>
    <t>Leštiči nástrojů a kovů</t>
  </si>
  <si>
    <t>Ostřiči nástrojů a kovů</t>
  </si>
  <si>
    <t>7231</t>
  </si>
  <si>
    <t>Mechanici a opraváři motorových vozidel</t>
  </si>
  <si>
    <t>Mechanici a opraváři osobních automobilů</t>
  </si>
  <si>
    <t>Mechanici a opraváři nákladních automobilů</t>
  </si>
  <si>
    <t>Mechanici a opraváři autobusů a trolejbusů</t>
  </si>
  <si>
    <t>Mechanici a opraváři motorek</t>
  </si>
  <si>
    <t>Mechanici a opraváři ostatních motorových vozidel</t>
  </si>
  <si>
    <t>7232</t>
  </si>
  <si>
    <t>Mechanici a opraváři leteckých motorů a zařízení</t>
  </si>
  <si>
    <t>7233</t>
  </si>
  <si>
    <t>Mechanici a opraváři zemědělských, průmyslových a jiných strojů a zařízení</t>
  </si>
  <si>
    <t>Mechanici a opraváři lodních motorů, trupů a zařízení</t>
  </si>
  <si>
    <t>Mechanici a opraváři kolejových vozidel</t>
  </si>
  <si>
    <t>Mechanici a opraváři obráběcích strojů</t>
  </si>
  <si>
    <t>Mechanici a opraváři zemědělských strojů a zařízení</t>
  </si>
  <si>
    <t>Mechanici a opraváři průmyslových strojů a zařízení</t>
  </si>
  <si>
    <t>Mechanici a opraváři těžebních, stavebních a zemních strojů a zařízení</t>
  </si>
  <si>
    <t>Mechanici a opraváři mechanických částí energetických zařízení a elektropřístrojů</t>
  </si>
  <si>
    <t>Mechanici a opraváři ostatních strojů a zařízení (kromě přesných strojů)</t>
  </si>
  <si>
    <t>7234</t>
  </si>
  <si>
    <t>Mechanici a opraváři jízdních kol a příbuzní pracovníci</t>
  </si>
  <si>
    <t>73</t>
  </si>
  <si>
    <t>Pracovníci v oblasti uměleckých a tradičních řemesel a polygrafie</t>
  </si>
  <si>
    <t>7311</t>
  </si>
  <si>
    <t>Výrobci, mechanici a opraváři přesných přístrojů a zařízení</t>
  </si>
  <si>
    <t>Výrobci, mechanici a opraváři hodin</t>
  </si>
  <si>
    <t>Výrobci, mechanici a opraváři měřicích a regulačních zařízení (kromě elektro)</t>
  </si>
  <si>
    <t>Výrobci, mechanici a opraváři optických a fotografických přístrojů</t>
  </si>
  <si>
    <t>Výrobci, mechanici a opraváři ostatních přesných přístrojů a zařízení</t>
  </si>
  <si>
    <t>7312</t>
  </si>
  <si>
    <t>Výrobci a opraváři hudebních nástrojů, ladiči</t>
  </si>
  <si>
    <t>Výrobci a opraváři hudebních nástrojů</t>
  </si>
  <si>
    <t>Ladiči hudebních nástrojů</t>
  </si>
  <si>
    <t>7313</t>
  </si>
  <si>
    <t>Klenotníci, zlatníci a šperkaři</t>
  </si>
  <si>
    <t>7314</t>
  </si>
  <si>
    <t>Keramici a pracovníci v příbuzných oborech</t>
  </si>
  <si>
    <t>Umělečtí keramici</t>
  </si>
  <si>
    <t>Keramici (kromě uměleckých)</t>
  </si>
  <si>
    <t>Ostatní řemeslní pracovníci v keramice</t>
  </si>
  <si>
    <t>7315</t>
  </si>
  <si>
    <t>Skláři, brusiči skla, výrobci bižuterie a skleněných ozdob</t>
  </si>
  <si>
    <t>Umělečtí skláři a umělečtí sklenáři</t>
  </si>
  <si>
    <t>Skláři dutého, lisovaného a technického skla</t>
  </si>
  <si>
    <t>Brusiči skla</t>
  </si>
  <si>
    <t>Výrobci bižuterie</t>
  </si>
  <si>
    <t>Výrobci skleněných ozdob</t>
  </si>
  <si>
    <t>7316</t>
  </si>
  <si>
    <t>Malíři, rytci a příbuzní pracovníci pro zdobení skla, keramiky, kovu, dřeva a jiných materiálů</t>
  </si>
  <si>
    <t>Malíři skla a keramiky</t>
  </si>
  <si>
    <t>Rytci a leptaři skla</t>
  </si>
  <si>
    <t>Umělečtí rytci a leptaři</t>
  </si>
  <si>
    <t>Ostatní pracovníci pro zdobení skla, keramiky, kovu, dřeva a jiných materiálů</t>
  </si>
  <si>
    <t>Tradiční zpracovatelé dřeva, proutí a příbuzných materiálů</t>
  </si>
  <si>
    <t>Řezbáři, kartáčníci a pracovníci v příbuzných oborech</t>
  </si>
  <si>
    <t>Umělečtí truhláři a řezbáři</t>
  </si>
  <si>
    <t>Umělečtí zpracovatelé proutí</t>
  </si>
  <si>
    <t>Ostatní tradiční zpracovatelé dřeva, proutí a příbuzných materiálů</t>
  </si>
  <si>
    <t>7318</t>
  </si>
  <si>
    <t xml:space="preserve">Tradiční zpracovatelé textilu, kůží a příbuzných materiálů </t>
  </si>
  <si>
    <t>7319</t>
  </si>
  <si>
    <t>Pracovníci v oblasti uměleckých a tradičních řemesel jinde neuvedení</t>
  </si>
  <si>
    <t>Pracovníci zhotovující umělecké výrobky z kovů</t>
  </si>
  <si>
    <t>Umělečtí štukatéři, kašéři a pracovníci v příbuzných oborech</t>
  </si>
  <si>
    <t>Umělečtí kameníci</t>
  </si>
  <si>
    <t>Ostatní pracovníci v oblasti uměleckých a tradičních řemesel</t>
  </si>
  <si>
    <t>7321</t>
  </si>
  <si>
    <t>Pracovníci přípravy tisku</t>
  </si>
  <si>
    <t>7322</t>
  </si>
  <si>
    <t>Tiskaři</t>
  </si>
  <si>
    <t>7323</t>
  </si>
  <si>
    <t>Pracovníci konečné úpravy tisku a vazači knih</t>
  </si>
  <si>
    <t>74</t>
  </si>
  <si>
    <t>Pracovníci v oboru elektroniky a elektrotechniky</t>
  </si>
  <si>
    <t>7411</t>
  </si>
  <si>
    <t>Stavební a provozní elektrikáři</t>
  </si>
  <si>
    <t>7412</t>
  </si>
  <si>
    <t>Elektromechanici</t>
  </si>
  <si>
    <t>Elektromechanici elektrických zařízení (kromě zařízení v dopravních prostředcích)</t>
  </si>
  <si>
    <t>Elektromechanici elektrických zařízení v dopravních prostředcích</t>
  </si>
  <si>
    <t>Provozní elektromechanici</t>
  </si>
  <si>
    <t>7413</t>
  </si>
  <si>
    <t>Montéři a opraváři elektrických vedení</t>
  </si>
  <si>
    <t>Montéři a opraváři silnoproudých elektrických vedení</t>
  </si>
  <si>
    <t>Montéři a opraváři slaboproudých elektrických vedení</t>
  </si>
  <si>
    <t>Mechanici a opraváři elektronických přístrojů</t>
  </si>
  <si>
    <t>Mechanici a opraváři informačních a komunikačních technologií</t>
  </si>
  <si>
    <t>75</t>
  </si>
  <si>
    <t>Zpracovatelé potravin, dřeva, textilu a pracovníci v příbuzných oborech</t>
  </si>
  <si>
    <t>7511</t>
  </si>
  <si>
    <t xml:space="preserve">Zpracovatelé masa, ryb a příbuzní pracovníci </t>
  </si>
  <si>
    <t>Řezníci a uzenáři</t>
  </si>
  <si>
    <t>Porážeči zvířat, bourači masa</t>
  </si>
  <si>
    <t xml:space="preserve">Ostatní zpracovatelé masa, ryb a příbuzní pracovníci </t>
  </si>
  <si>
    <t>7512</t>
  </si>
  <si>
    <t xml:space="preserve">Pekaři, cukráři (kromě šéfcukrářů) a výrobci cukrovinek </t>
  </si>
  <si>
    <t>Pekaři</t>
  </si>
  <si>
    <t>Cukráři (kromě šéfcukrářů)</t>
  </si>
  <si>
    <t>Výrobci cukrovinek</t>
  </si>
  <si>
    <t>7513</t>
  </si>
  <si>
    <t>Výrobci mléčných produktů</t>
  </si>
  <si>
    <t>Mlékaři</t>
  </si>
  <si>
    <t>Výrobci sýrů</t>
  </si>
  <si>
    <t>Ostatní výrobci mléčných produktů</t>
  </si>
  <si>
    <t>7514</t>
  </si>
  <si>
    <t>Zpracovatelé ovoce, zeleniny a příbuzných produktů</t>
  </si>
  <si>
    <t>7515</t>
  </si>
  <si>
    <t>Ochutnávači, degustátoři a kontroloři kvality potravin a nápojů a příbuzní pracovníci</t>
  </si>
  <si>
    <t>Ochutnávači, degustátoři</t>
  </si>
  <si>
    <t>Kontroloři kvality potravin a nápojů, laboranti</t>
  </si>
  <si>
    <t>Sládci a sladovníci</t>
  </si>
  <si>
    <t>Vinaři</t>
  </si>
  <si>
    <t>7516</t>
  </si>
  <si>
    <t xml:space="preserve">Zpracovatelé tabáku a výrobci tabákových výrobků </t>
  </si>
  <si>
    <t>7521</t>
  </si>
  <si>
    <t>Obsluha pil a jiných zařízení na prvotní zpracování dřeva</t>
  </si>
  <si>
    <t>Truhláři (kromě stavebních) a pracovníci v příbuzných oborech</t>
  </si>
  <si>
    <t>7523</t>
  </si>
  <si>
    <t xml:space="preserve">Seřizovači a obsluha dřevoobráběcích strojů na výrobu dřevěných výrobků </t>
  </si>
  <si>
    <t>Seřizovači a obsluha konvenčních dřevoobráběcích strojů na výrobu dřevěných výrobků</t>
  </si>
  <si>
    <t xml:space="preserve">Seřizovači a obsluha číslicově řízených dřevoobráběcích strojů na výrobu dřevěných výrobků </t>
  </si>
  <si>
    <t>7531</t>
  </si>
  <si>
    <t>Krejčí, kožešníci a kloboučníci</t>
  </si>
  <si>
    <t>Krejčí</t>
  </si>
  <si>
    <t>Kožešníci</t>
  </si>
  <si>
    <t>Kloboučníci</t>
  </si>
  <si>
    <t>7532</t>
  </si>
  <si>
    <t>Modeláři oděvů, střihači a příbuzní pracovníci</t>
  </si>
  <si>
    <t>Modeláři oděvů</t>
  </si>
  <si>
    <t>Modeláři technické konfekce</t>
  </si>
  <si>
    <t xml:space="preserve">Střihači textilu, kůží a podobných materiálů </t>
  </si>
  <si>
    <t>Ostatní pracovníci příbuzní modelářům oděvů a střihačům</t>
  </si>
  <si>
    <t>7533</t>
  </si>
  <si>
    <t>Švadleny, šičky, vyšívači a pracovníci v příbuzných oborech</t>
  </si>
  <si>
    <t>7534</t>
  </si>
  <si>
    <t>Čalouníci a příbuzní pracovníci</t>
  </si>
  <si>
    <t>Čalouníci nábytku</t>
  </si>
  <si>
    <t>Autočalouníci</t>
  </si>
  <si>
    <t>Výrobci matrací</t>
  </si>
  <si>
    <t>Ostatní čalouníci a příbuzní pracovníci</t>
  </si>
  <si>
    <t>7535</t>
  </si>
  <si>
    <t>Zpracovatelé kůže, koželuhové a kožišníci</t>
  </si>
  <si>
    <t>7536</t>
  </si>
  <si>
    <t>Obuvníci a příbuzní pracovníci</t>
  </si>
  <si>
    <t>Výrobci a opraváři obuvi</t>
  </si>
  <si>
    <t>Výrobci a opraváři kožené galanterie (kromě sedlářů)</t>
  </si>
  <si>
    <t>Sedláři</t>
  </si>
  <si>
    <t>Ostatní pracovníci v oborech příbuzných obuvnictví</t>
  </si>
  <si>
    <t>7541</t>
  </si>
  <si>
    <t>Potápěči</t>
  </si>
  <si>
    <t>7542</t>
  </si>
  <si>
    <t>Střelmistři</t>
  </si>
  <si>
    <t>7543</t>
  </si>
  <si>
    <t>Kvalitáři a testovači výrobků, laboranti (kromě potravin a nápojů)</t>
  </si>
  <si>
    <t>7544</t>
  </si>
  <si>
    <t>Hubitelé škůdců</t>
  </si>
  <si>
    <t>Řemeslní pracovníci a pracovníci v dalších oborech jinde neuvedení</t>
  </si>
  <si>
    <t>Báňští záchranáři a mechanici báňské záchranné služby</t>
  </si>
  <si>
    <t>Modeláři a formíři (kromě modelářů a formířů ve slévárenství)</t>
  </si>
  <si>
    <t>Ostatní řemeslní pracovníci a pracovníci v dalších oborech jinde neuvedení</t>
  </si>
  <si>
    <t>8</t>
  </si>
  <si>
    <t>Obsluha strojů a zařízení, montéři</t>
  </si>
  <si>
    <t>81</t>
  </si>
  <si>
    <t xml:space="preserve">Obsluha stacionárních strojů a zařízení </t>
  </si>
  <si>
    <t>8111</t>
  </si>
  <si>
    <t>Obsluha důlních zařízení (včetně horníků)</t>
  </si>
  <si>
    <t>Horníci v uhelných dolech (převážně ruční)</t>
  </si>
  <si>
    <t>Horníci v rudných dolech (převážně ruční)</t>
  </si>
  <si>
    <t>Horníci v dolech jiných než uhelných a rudných, kamenolamači (převážně ruční)</t>
  </si>
  <si>
    <t>Horníci hlubinné těžby strojní</t>
  </si>
  <si>
    <t>Horníci povrchové těžby strojní</t>
  </si>
  <si>
    <t>Obsluha razicích strojů, štítů, strojníci tuneláři</t>
  </si>
  <si>
    <t>Obsluha důlních vrtacích strojů a rypadel</t>
  </si>
  <si>
    <t>Strojníci báňských zařízení</t>
  </si>
  <si>
    <t>Obsluha ostatních důlních zařízení</t>
  </si>
  <si>
    <t>8112</t>
  </si>
  <si>
    <t>Obsluha zařízení na úpravu rudných a nerudných surovin</t>
  </si>
  <si>
    <t>Obsluha zařízení na úpravu rudných surovin</t>
  </si>
  <si>
    <t>Obsluha zařízení na úpravu nerudných surovin</t>
  </si>
  <si>
    <t>8113</t>
  </si>
  <si>
    <t>Vrtači a příbuzní pracovníci</t>
  </si>
  <si>
    <t xml:space="preserve">Vrtači při ropných nebo plynových vrtech </t>
  </si>
  <si>
    <t>Vrtači při stavebních činnostech</t>
  </si>
  <si>
    <t>Vrtači při geologických a hydrologických průzkumech</t>
  </si>
  <si>
    <t>Ostatní vrtači a příbuzní pracovníci</t>
  </si>
  <si>
    <t>8114</t>
  </si>
  <si>
    <t xml:space="preserve">Obsluha strojů na výrobu výrobků z cementu, kamene a ostatních nerostů </t>
  </si>
  <si>
    <t>Obsluha strojů na výrobu stavebních hmot</t>
  </si>
  <si>
    <t>Obsluha strojů na výrobu výrobků z kamene</t>
  </si>
  <si>
    <t>Obsluha strojů na výrobu ostatních výrobků z nerostů</t>
  </si>
  <si>
    <t>8121</t>
  </si>
  <si>
    <t xml:space="preserve">Obsluha zařízení na zpracování kovů </t>
  </si>
  <si>
    <t>Obsluha zařízení na hutní zpracování kovů (obsluha pecí a konvertorů)</t>
  </si>
  <si>
    <t>Obsluha zařízení ve slévárenství (taviči, slévači)</t>
  </si>
  <si>
    <t>Obsluha zařízení na tepelné zpracování kovů</t>
  </si>
  <si>
    <t>Obsluha zařízení na tažení a protlačování kovů</t>
  </si>
  <si>
    <t>Obsluha zařízení na tváření kovů ve válcovnách</t>
  </si>
  <si>
    <t>Obsluha kovacích lisů a bucharů</t>
  </si>
  <si>
    <t>Obsluha ostatních zařízení na zpracování kovů</t>
  </si>
  <si>
    <t>8122</t>
  </si>
  <si>
    <t>Obsluha lakovacích a jiných zařízení na povrchovou úpravu kovů a jiných materiálů</t>
  </si>
  <si>
    <t>Obsluha lakovacích zařízení na povrchovou úpravu kovů a jiných materiálů</t>
  </si>
  <si>
    <t>Obsluha zařízení (kromě lakovacích) na povrchovou úpravu kovů a jiných materiálů</t>
  </si>
  <si>
    <t>8131</t>
  </si>
  <si>
    <t>Obsluha strojů a zařízení pro chemickou výrobu</t>
  </si>
  <si>
    <t>Obsluha strojů a zařízení pro zpracování chemikálií drcením, mícháním, teplem, filtrováním a destilací</t>
  </si>
  <si>
    <t>Obsluha strojů a zařízení pro zpracování ropy a zemního plynu</t>
  </si>
  <si>
    <t>Obsluha strojů a zařízení pro farmaceutickou výrobu</t>
  </si>
  <si>
    <t>Obsluha strojů a zařízení na výrobu kosmetických, toaletních a čisticích výrobků</t>
  </si>
  <si>
    <t>Obsluha strojů a zařízení na zpracování radioaktivního a jiného nebezpečného materiálu</t>
  </si>
  <si>
    <t>Obsluha strojů a zařízení na výrobu koksu</t>
  </si>
  <si>
    <t>Obsluha strojů a zařízení na výrobu střeliva a výbušnin</t>
  </si>
  <si>
    <t>Obsluha ostatních strojů a zařízení pro chemickou výrobu</t>
  </si>
  <si>
    <t>8132</t>
  </si>
  <si>
    <t>Obsluha strojů a zařízení na výrobu a zpracování fotografických materiálů</t>
  </si>
  <si>
    <t>Obsluha strojů a zařízení na výrobu fotografických materiálů</t>
  </si>
  <si>
    <t>Obsluha strojů a zařízení na zpracování fotografických materiálů</t>
  </si>
  <si>
    <t>8141</t>
  </si>
  <si>
    <t>Obsluha strojů na výrobu a zpracování výrobků z pryže</t>
  </si>
  <si>
    <t>8142</t>
  </si>
  <si>
    <t>Obsluha strojů na výrobu a zpracování výrobků z plastu</t>
  </si>
  <si>
    <t>8143</t>
  </si>
  <si>
    <t>Obsluha strojů na výrobu a zpracování výrobků z papíru</t>
  </si>
  <si>
    <t>8151</t>
  </si>
  <si>
    <t>Obsluha strojů na úpravu vláken, dopřádání a navíjení příze a nití</t>
  </si>
  <si>
    <t>8152</t>
  </si>
  <si>
    <t>Obsluha tkacích a pletacích strojů</t>
  </si>
  <si>
    <t>Obsluha tkacích strojů</t>
  </si>
  <si>
    <t>Obsluha pletacích strojů</t>
  </si>
  <si>
    <t>8153</t>
  </si>
  <si>
    <t>Obsluha šicích a vyšívacích strojů</t>
  </si>
  <si>
    <t>8154</t>
  </si>
  <si>
    <t>Obsluha strojů na bělení, barvení, čištění a další úpravu tkanin</t>
  </si>
  <si>
    <t>8155</t>
  </si>
  <si>
    <t xml:space="preserve">Obsluha strojů na úpravu kůží a kožešin </t>
  </si>
  <si>
    <t>8156</t>
  </si>
  <si>
    <t>Obsluha strojů na výrobu obuvi a příbuzných výrobků</t>
  </si>
  <si>
    <t xml:space="preserve">Obsluha strojů na výrobu obuvi </t>
  </si>
  <si>
    <t>Obsluha strojů na výrobu kožené galanterie</t>
  </si>
  <si>
    <t>Obsluha ostatních strojů v oborech příbuzných obuvnictví</t>
  </si>
  <si>
    <t>8157</t>
  </si>
  <si>
    <t>Obsluha strojů v prádelnách a čistírnách</t>
  </si>
  <si>
    <t>8159</t>
  </si>
  <si>
    <t>Obsluha strojů na výrobu a úpravu textilních, kožených a kožešinových výrobků jinde neuvedená</t>
  </si>
  <si>
    <t>Obsluha strojů na výrobu textilní galanterie</t>
  </si>
  <si>
    <t>Obsluha strojů na výrobu klobouků (včetně obsluhy strojů na výrobu forem na klobouky)</t>
  </si>
  <si>
    <t>Obsluha ostatních strojů na výrobu a úpravu textilních, kožených a kožešinových výrobků jinde neuvedená</t>
  </si>
  <si>
    <t>8160</t>
  </si>
  <si>
    <t>Obsluha strojů na zpracování a konzervování masa a ryb</t>
  </si>
  <si>
    <t>Obsluha strojů na výrobu pečiva, čokolády a cukrovinek</t>
  </si>
  <si>
    <t>Obsluha strojů na výrobu mléčných výrobků</t>
  </si>
  <si>
    <t>Obsluha strojů na zpracování ovoce, zeleniny a ořechů (včetně sušení, konzervování a mražení)</t>
  </si>
  <si>
    <t>Obsluha strojů na výrobu nápojů</t>
  </si>
  <si>
    <t>Obsluha strojů na zpracování mouky</t>
  </si>
  <si>
    <t>Obsluha strojů na zpracování cukru, čaje, kávy a kakaa</t>
  </si>
  <si>
    <t>Obsluha strojů na zpracování tabáku</t>
  </si>
  <si>
    <t>Obsluha ostatních strojů a zařízení na výrobu, zpracování, uchování potravin a příbuzných výrobků</t>
  </si>
  <si>
    <t>8171</t>
  </si>
  <si>
    <t>Obsluha strojů a zařízení na výrobu a zpracování papíru</t>
  </si>
  <si>
    <t>8172</t>
  </si>
  <si>
    <t>Obsluha automatizovaných strojů a zařízení na prvotní zpracování dřeva</t>
  </si>
  <si>
    <t>8181</t>
  </si>
  <si>
    <t>Obsluha strojů a zařízení na výrobu skla, keramiky a stavebnin</t>
  </si>
  <si>
    <t xml:space="preserve">Obsluha strojů a zařízení na výrobu skla </t>
  </si>
  <si>
    <t>Obsluha strojů a zařízení na výrobu keramiky a porcelánu (kromě cihel a dlaždic)</t>
  </si>
  <si>
    <t>Obsluha strojů a zařízení na výrobu cihel, dlaždic a jiných kameninových výrobků</t>
  </si>
  <si>
    <t>Obsluha strojů a zařízení na betonové výrobky</t>
  </si>
  <si>
    <t>8182</t>
  </si>
  <si>
    <t>Obsluha parních turbín, kotlů a příbuzných zařízení</t>
  </si>
  <si>
    <t>Obsluha parních turbín</t>
  </si>
  <si>
    <t>Obsluha kotlů na vytápění, ohřívačů a výměníků (kromě obsluhy kotlů lodí a lokomotiv)</t>
  </si>
  <si>
    <t>Obsluha kotlů lodí a lokomotiv</t>
  </si>
  <si>
    <t>Obsluha tepelných motorů</t>
  </si>
  <si>
    <t>Obsluha zařízení spaloven</t>
  </si>
  <si>
    <t>Obsluha ostatních kotlů a příbuzných zařízení</t>
  </si>
  <si>
    <t>8183</t>
  </si>
  <si>
    <t>Obsluha strojů na balení, plnění a etiketování</t>
  </si>
  <si>
    <t>8189</t>
  </si>
  <si>
    <t>Obsluha stacionárních strojů a zařízení jinde neuvedená</t>
  </si>
  <si>
    <t>Obsluha zařízení ve vodárenství a vodohospodářství (včetně čistíren vody)</t>
  </si>
  <si>
    <t>Obsluha zařízení na zpracování sběrných surovin (kromě kovového odpadu)</t>
  </si>
  <si>
    <t>Obsluha zařízení na úpravu kovového odpadu</t>
  </si>
  <si>
    <t>Obsluha zařízení na výrobu akumulátorů, baterií</t>
  </si>
  <si>
    <t>Obsluha zařízení na výrobu kabelů a lan</t>
  </si>
  <si>
    <t>Obsluha zařízení na výrobu a rozvod elektrické energie</t>
  </si>
  <si>
    <t>Obsluha průmyslových robotů</t>
  </si>
  <si>
    <t>Obsluha ostatních stacionárních strojů a zařízení jinde neuvedená</t>
  </si>
  <si>
    <t>82</t>
  </si>
  <si>
    <t>8211</t>
  </si>
  <si>
    <t>Montážní dělníci mechanických zařízení</t>
  </si>
  <si>
    <t>8212</t>
  </si>
  <si>
    <t>Montážní dělníci elektrických, energetických a elektronických zařízení</t>
  </si>
  <si>
    <t>Montážní dělníci elektrických a energetických zařízení</t>
  </si>
  <si>
    <t>Montážní dělníci elektronických zařízení</t>
  </si>
  <si>
    <t>8219</t>
  </si>
  <si>
    <t>Montážní dělníci ostatních výrobků</t>
  </si>
  <si>
    <t>Montážní dělníci výrobků z kovů</t>
  </si>
  <si>
    <t>Montážní dělníci výrobků z pryže a plastů</t>
  </si>
  <si>
    <t>Montážní dělníci výrobků ze dřeva a příbuzných materiálů</t>
  </si>
  <si>
    <t>Montážní dělníci výrobků z kartonu a papíru</t>
  </si>
  <si>
    <t>Montážní dělníci výrobků z textilu a kůže</t>
  </si>
  <si>
    <t>Montážní dělníci výrobků ze skla a keramiky</t>
  </si>
  <si>
    <t>Montážní dělníci výrobků z kombinovaných materiálů</t>
  </si>
  <si>
    <t>Montážní dělníci výrobků z ostatních materiálů</t>
  </si>
  <si>
    <t>83</t>
  </si>
  <si>
    <t>Řidiči a obsluha pojízdných zařízení</t>
  </si>
  <si>
    <t>8311</t>
  </si>
  <si>
    <t>Strojvedoucí a řidiči kolejových motorových vozíků</t>
  </si>
  <si>
    <t>Strojvedoucí důlní kolejové dopravy</t>
  </si>
  <si>
    <t>Strojvedoucí lokomotiv, vlaků</t>
  </si>
  <si>
    <t>Strojvedoucí metra, podzemních drah</t>
  </si>
  <si>
    <t>Řidiči kolejových motorových vozíků a drezín</t>
  </si>
  <si>
    <t>Ostatní strojvedoucí</t>
  </si>
  <si>
    <t>8312</t>
  </si>
  <si>
    <t>Signalisti, brzdaři, výhybkáři, posunovači a příbuzní pracovníci</t>
  </si>
  <si>
    <t>Vlakvedoucí v nákladní dopravě</t>
  </si>
  <si>
    <t>Vedoucí posunu, posunovači, brzdaři</t>
  </si>
  <si>
    <t>Signalisti</t>
  </si>
  <si>
    <t>Výhybkáři, výhybkáři - točnáři</t>
  </si>
  <si>
    <t>Tranzitéři (dělníci)</t>
  </si>
  <si>
    <t>Průvodčí v nákladní dopravě</t>
  </si>
  <si>
    <t>Staniční dozorci (dělníci)</t>
  </si>
  <si>
    <t>Hradlaři - hláskaři</t>
  </si>
  <si>
    <t>8321</t>
  </si>
  <si>
    <t>Řidiči motocyklů</t>
  </si>
  <si>
    <t>8322</t>
  </si>
  <si>
    <t xml:space="preserve">Řidiči osobních a malých dodávkových automobilů, taxikáři </t>
  </si>
  <si>
    <t>Řidiči osobních a malých dodávkových automobilů (kromě taxikářů a řidičů dopravy nemocných a raněných)</t>
  </si>
  <si>
    <t>Taxikáři osobních a malých dodávkových automobilů</t>
  </si>
  <si>
    <t>Řidiči dopravy nemocných a raněných</t>
  </si>
  <si>
    <t>8331</t>
  </si>
  <si>
    <t>Řidiči autobusů, trolejbusů a tramvají</t>
  </si>
  <si>
    <t>Řidiči autobusů v městské hromadné dopravě</t>
  </si>
  <si>
    <t>Řidiči autobusů v dálkové přepravě osob</t>
  </si>
  <si>
    <t>Řidiči trolejbusů</t>
  </si>
  <si>
    <t>Řidiči tramvají</t>
  </si>
  <si>
    <t>8332</t>
  </si>
  <si>
    <t>Řidiči nákladních automobilů, tahačů a speciálních vozidel</t>
  </si>
  <si>
    <t>Řidiči nákladních automobilů (kromě tahačů)</t>
  </si>
  <si>
    <t>Řidiči tahačů</t>
  </si>
  <si>
    <t>Řidiči popelářských vozů</t>
  </si>
  <si>
    <t>Řidiči silničních úklidových vozidel</t>
  </si>
  <si>
    <t>Řidiči cisternových vozů</t>
  </si>
  <si>
    <t>Řidiči hasicích vozů</t>
  </si>
  <si>
    <t>Řidiči ostatních speciálních vozidel</t>
  </si>
  <si>
    <t>8341</t>
  </si>
  <si>
    <t>Řidiči a obsluha zemědělských a lesnických strojů</t>
  </si>
  <si>
    <t>Traktoristé a obsluha zemědělských strojů</t>
  </si>
  <si>
    <t>Řidiči a obsluha lesnických strojů</t>
  </si>
  <si>
    <t>8342</t>
  </si>
  <si>
    <t>Obsluha železničních, zemních a příbuzných strojů a zařízení</t>
  </si>
  <si>
    <t xml:space="preserve">Obsluha strojů a zařízení pro práce na železniční trati </t>
  </si>
  <si>
    <t>Obsluha zemních a příbuzných strojů</t>
  </si>
  <si>
    <t>8343</t>
  </si>
  <si>
    <t>Obsluha jeřábů, zdvihacích a podobných manipulačních zařízení</t>
  </si>
  <si>
    <t>Obsluha jeřábů</t>
  </si>
  <si>
    <t>Obsluha zdvihacích a skladovacích zařízení</t>
  </si>
  <si>
    <t xml:space="preserve">Obsluha těžebních klecí, lanovek a podobných zařízení </t>
  </si>
  <si>
    <t>Řidiči kontejnerových překladačů</t>
  </si>
  <si>
    <t>Obsluha ostatních manipulačních zařízení (kromě obsluhy vysokozdvižných vozíků)</t>
  </si>
  <si>
    <t>8344</t>
  </si>
  <si>
    <t>Obsluha vysokozdvižných a jiných vozíků a skladníci</t>
  </si>
  <si>
    <t>Řidiči vysokozdvižných vozíků</t>
  </si>
  <si>
    <t>Řidiči paletovacích vozíků</t>
  </si>
  <si>
    <t>Skladníci, obsluha manipulačních vozíků</t>
  </si>
  <si>
    <t>Řidiči ostatních skladovacích vozíků</t>
  </si>
  <si>
    <t>8350</t>
  </si>
  <si>
    <t>Lodníci</t>
  </si>
  <si>
    <t>Lodní strojníci</t>
  </si>
  <si>
    <t>Ostatní pracovníci lodní posádky</t>
  </si>
  <si>
    <t>9</t>
  </si>
  <si>
    <t>Pomocní a nekvalifikovaní pracovníci</t>
  </si>
  <si>
    <t>91</t>
  </si>
  <si>
    <t>Uklízeči a pomocníci</t>
  </si>
  <si>
    <t>9111</t>
  </si>
  <si>
    <t>Uklízeči a pomocníci v domácnostech (kromě hospodyní)</t>
  </si>
  <si>
    <t>9112</t>
  </si>
  <si>
    <t>Uklízeči a pomocníci v hotelích, administrativních, průmyslových a jiných objektech</t>
  </si>
  <si>
    <t>Uklízeči a pomocníci v administrativních objektech</t>
  </si>
  <si>
    <t>Uklízeči a pomocníci ve zdravotnických a sociálních zařízeních</t>
  </si>
  <si>
    <t>Uklízeči a pomocníci v ubytovacích a vzdělávacích zařízeních</t>
  </si>
  <si>
    <t>Uklízeči ve stravovacích zařízeních, potravinářských a farmaceutických výrobních prostorech</t>
  </si>
  <si>
    <t>Uklízeči veřejných dopravních prostředků</t>
  </si>
  <si>
    <t>Uklízeči výrobních prostor (kromě potravinářské a farmaceutické výroby) a skladů</t>
  </si>
  <si>
    <t>Uklízeči prodejních prostor</t>
  </si>
  <si>
    <t>Uklízeči v provozovnách osobních služeb</t>
  </si>
  <si>
    <t>Ostatní uklízeči a pomocníci</t>
  </si>
  <si>
    <t>9121</t>
  </si>
  <si>
    <t xml:space="preserve">Pracovníci pro ruční praní a žehlení </t>
  </si>
  <si>
    <t>9122</t>
  </si>
  <si>
    <t>Pracovníci pro ruční mytí vozidel</t>
  </si>
  <si>
    <t>9123</t>
  </si>
  <si>
    <t>Pracovníci pro mytí oken</t>
  </si>
  <si>
    <t>9129</t>
  </si>
  <si>
    <t xml:space="preserve">Ostatní pracovníci pro ruční čištění </t>
  </si>
  <si>
    <t>9211</t>
  </si>
  <si>
    <t>Pomocní pracovníci v rostlinné výrobě</t>
  </si>
  <si>
    <t>9212</t>
  </si>
  <si>
    <t>Pomocní pracovníci v živočišné výrobě</t>
  </si>
  <si>
    <t>9213</t>
  </si>
  <si>
    <t>Pomocní pracovníci ve smíšeném hospodářství</t>
  </si>
  <si>
    <t>9214</t>
  </si>
  <si>
    <t>Pomocní pracovníci v zahradnictví</t>
  </si>
  <si>
    <t>9215</t>
  </si>
  <si>
    <t>Pomocní pracovníci v lesnictví a myslivosti</t>
  </si>
  <si>
    <t>9216</t>
  </si>
  <si>
    <t xml:space="preserve">Pomocní pracovníci v rybářství </t>
  </si>
  <si>
    <t>93</t>
  </si>
  <si>
    <t>Pomocní pracovníci v oblasti těžby, stavebnictví, výroby, dopravy a v příbuzných oborech</t>
  </si>
  <si>
    <t>9311</t>
  </si>
  <si>
    <t>Pomocní pracovníci v oblasti těžby</t>
  </si>
  <si>
    <t>Pomocní pracovníci při hlubinné těžbě</t>
  </si>
  <si>
    <t>Pomocní pracovníci při povrchové těžbě</t>
  </si>
  <si>
    <t>Pomocní pracovníci při úpravě nerostných surovin</t>
  </si>
  <si>
    <t>Pomocní pracovníci na povrchu hornických provozů</t>
  </si>
  <si>
    <t>Pomocní pracovníci při těžbě ropy a zemního plynu</t>
  </si>
  <si>
    <t>Ostatní pomocní pracovníci v oblasti těžby</t>
  </si>
  <si>
    <t>9312</t>
  </si>
  <si>
    <t>Figuranti, dělníci výkopových prací a dělníci v oblasti výstavby inženýrských děl</t>
  </si>
  <si>
    <t>Figuranti</t>
  </si>
  <si>
    <t>Dělníci výkopových prací</t>
  </si>
  <si>
    <t>Dělníci v oblasti výstavby inženýrských děl</t>
  </si>
  <si>
    <t>9313</t>
  </si>
  <si>
    <t>Dělníci v oblasti výstavby budov</t>
  </si>
  <si>
    <t>9321</t>
  </si>
  <si>
    <t>Ruční baliči</t>
  </si>
  <si>
    <t>9329</t>
  </si>
  <si>
    <t xml:space="preserve">Ostatní pomocní pracovníci ve výrobě </t>
  </si>
  <si>
    <t>Manipulační dělníci ve výrobě</t>
  </si>
  <si>
    <t>Pomocní dělníci ve výrobě</t>
  </si>
  <si>
    <t>Pomocní montážní dělníci</t>
  </si>
  <si>
    <t>Mazači strojů a zařízení</t>
  </si>
  <si>
    <t>Pomocní pracovníci ve výrobě jinde neuvedení</t>
  </si>
  <si>
    <t>9331</t>
  </si>
  <si>
    <t>Řidiči nemotorových vozidel</t>
  </si>
  <si>
    <t>9332</t>
  </si>
  <si>
    <t>Kočí</t>
  </si>
  <si>
    <t>9333</t>
  </si>
  <si>
    <t>Pomocní manipulační pracovníci (kromě výroby)</t>
  </si>
  <si>
    <t>Pomocní skladníci</t>
  </si>
  <si>
    <t>Pomocní manipulační pracovníci v dopravě</t>
  </si>
  <si>
    <t>Pomocní pracovníci obchodního provozu</t>
  </si>
  <si>
    <t>Pomocní pracovníci ve sběrných surovinách</t>
  </si>
  <si>
    <t>Ostatní pomocní manipulační pracovníci (kromě výroby)</t>
  </si>
  <si>
    <t>9334</t>
  </si>
  <si>
    <t>Doplňovači zboží</t>
  </si>
  <si>
    <t>94</t>
  </si>
  <si>
    <t>9411</t>
  </si>
  <si>
    <t xml:space="preserve">Pracovníci pro přípravu rychlého občerstvení </t>
  </si>
  <si>
    <t>Svačináři</t>
  </si>
  <si>
    <t>Pracovníci přípravy jídel v zařízeních rychlého občerstvení a ve výdejnách jídla</t>
  </si>
  <si>
    <t xml:space="preserve">Ostatní pracovníci pro přípravu rychlého občerstvení </t>
  </si>
  <si>
    <t>9412</t>
  </si>
  <si>
    <t>Pomocníci v kuchyni</t>
  </si>
  <si>
    <t>95</t>
  </si>
  <si>
    <t>Pracovníci pouličního prodeje a poskytování služeb</t>
  </si>
  <si>
    <t>Pracovníci pouličního poskytování služeb</t>
  </si>
  <si>
    <t>9520</t>
  </si>
  <si>
    <t>96</t>
  </si>
  <si>
    <t>Pracovníci s odpady a ostatní pomocní pracovníci</t>
  </si>
  <si>
    <t>9611</t>
  </si>
  <si>
    <t>Pracovníci odvozu a recyklace odpadů</t>
  </si>
  <si>
    <t>9612</t>
  </si>
  <si>
    <t>Třídiči odpadů</t>
  </si>
  <si>
    <t>9613</t>
  </si>
  <si>
    <t>Uklízeči veřejných prostranství, čističi kanalizací a příbuzní pracovníci</t>
  </si>
  <si>
    <t>Uklízeči veřejných prostranství</t>
  </si>
  <si>
    <t>Čističi kanalizací</t>
  </si>
  <si>
    <t>Ostatní pracovníci v oblasti odpadu a čištění</t>
  </si>
  <si>
    <t>9621</t>
  </si>
  <si>
    <t>Kurýři, doručovatelé balíků a nosiči zavazadel</t>
  </si>
  <si>
    <t>9622</t>
  </si>
  <si>
    <t>Pomocní pracovníci údržby budov</t>
  </si>
  <si>
    <t>9623</t>
  </si>
  <si>
    <t xml:space="preserve">Pracovníci provádějící odečet měřidel a výběrčí peněz z prodejních automatů </t>
  </si>
  <si>
    <t>9629</t>
  </si>
  <si>
    <t>Pomocní a nekvalifikovaní pracovníci ve službách jinde neuvedení</t>
  </si>
  <si>
    <t>Hlídači parkovišť a tržišť</t>
  </si>
  <si>
    <t>Uvaděči</t>
  </si>
  <si>
    <t>Šatnáři</t>
  </si>
  <si>
    <t>Toaletáři</t>
  </si>
  <si>
    <t>Ostatní pomocní a nekvalifikovaní pracovníci ve službách jinde neuvedení</t>
  </si>
  <si>
    <t>0</t>
  </si>
  <si>
    <t>Zaměstnanci v ozbrojených silách</t>
  </si>
  <si>
    <t>01</t>
  </si>
  <si>
    <t>Generálové a důstojníci v ozbrojených silách</t>
  </si>
  <si>
    <t>011</t>
  </si>
  <si>
    <t>0110</t>
  </si>
  <si>
    <t>01101</t>
  </si>
  <si>
    <t xml:space="preserve">Generálové v ozbrojených silách </t>
  </si>
  <si>
    <t>01102</t>
  </si>
  <si>
    <t>Vyšší důstojníci v ozbrojených silách</t>
  </si>
  <si>
    <t>01103</t>
  </si>
  <si>
    <t xml:space="preserve">Nižší důstojníci v ozbrojených silách </t>
  </si>
  <si>
    <t>02</t>
  </si>
  <si>
    <t>Poddůstojníci v ozbrojených silách</t>
  </si>
  <si>
    <t>021</t>
  </si>
  <si>
    <t>0210</t>
  </si>
  <si>
    <t>02100</t>
  </si>
  <si>
    <t>03</t>
  </si>
  <si>
    <t>Zaměstnanci v ozbrojených silách (kromě generálů, důstojníků a poddůstojníků)</t>
  </si>
  <si>
    <t>031</t>
  </si>
  <si>
    <t>0310</t>
  </si>
  <si>
    <t>03101</t>
  </si>
  <si>
    <t xml:space="preserve">Praporčíci v ozbrojených silách </t>
  </si>
  <si>
    <t>03102</t>
  </si>
  <si>
    <t xml:space="preserve">Mužstvo v ozbrojených silách </t>
  </si>
  <si>
    <t>03103</t>
  </si>
  <si>
    <t xml:space="preserve">Čekatelé v ozbrojených silách </t>
  </si>
  <si>
    <t>03109</t>
  </si>
  <si>
    <t>Ostatní zaměstnanci v ozbrojených silách (kromě generálů, důstojníků a poddůstojníků)</t>
  </si>
  <si>
    <t>Do oranžově vyznačené buňky prosím napište název hledané profese.</t>
  </si>
  <si>
    <t>Technici kontroly kvality, laboranti v oblasti telekomunikací a radiokomunikací</t>
  </si>
  <si>
    <t>Operátoři dopravy a přepravy, vozoví disponenti</t>
  </si>
  <si>
    <t>Ostatní průvodčí a příbuzní pracovníci v osobní dopravě</t>
  </si>
  <si>
    <t>Asistenti pedagogů</t>
  </si>
  <si>
    <t>Přehled CZ ISCO</t>
  </si>
  <si>
    <t>Plné
 CZ ISCO</t>
  </si>
  <si>
    <t>Celkem přepočet na plně zaměstnané (dva poloviční úvazky = jedno pracovní místo)</t>
  </si>
  <si>
    <t xml:space="preserve">8 - Obsluha strojů a zařízení, montéři </t>
  </si>
  <si>
    <t>Tab. 10 CZ ISCO</t>
  </si>
  <si>
    <t xml:space="preserve">Příklady profesí k CZ ISCO 112: Nejvyšší představitelé velkých, středních a malých společností a institucí </t>
  </si>
  <si>
    <t>Příklady profesí k CZ ISCO 121: Řídící pracovníci v oblasti financí; Řídící pracovníci v oblasti lidských zdrojů; Řídící pracovníci v oblasti strategie a politiky organizací</t>
  </si>
  <si>
    <t>Příklady profesí k CZ ISCO 131: Výrobní náměstci (ředitelé) a řídící pracovníci v zemědělství, lesnictví, myslivosti a vodním hospodářství; Výrobní náměstci a řídící pracovníci (ředitelé) v rybářství a akvakultuře</t>
  </si>
  <si>
    <t>Příklady profesí k CZ ISCO 132: Řídící pracovníci ve zpracovatelském průmyslu, energetice, těžbě, geologii, stavebnictví, dopravě, logistice</t>
  </si>
  <si>
    <t>Příklady profesí k CZ ISCO 133: Výrobní a techničtí náměstci (ředitelé) v oblasti informačních, komunikačních a telekomunikačních technologií</t>
  </si>
  <si>
    <t>Příklady profesí k CZ ISCO 134: Řídící pracovníci v oblasti mimoškolní a předškolní výchovy; Primáři; Hlavní a vrchní sestry; Řídící pracovníci na základních, středních, vyšších, vysokých školách</t>
  </si>
  <si>
    <t>Příklady profesí k CZ ISCO 141: Řídící pracovníci v hotelích, ubytovnách; Řídící pracovníci v restauracích, jídelnách, kavárnách, barech, menzách</t>
  </si>
  <si>
    <t>Příklady profesí k CZ ISCO 142: Řídící pracovníci v maloobchodě; Řídící pracovníci ve velkoobchodě</t>
  </si>
  <si>
    <t>Příklady profesí k CZ ISCO 143: Řídící pracovníci v oblasti kultury, vydavatelství, sportu a zábavy; Řídící pracovníci v ostatních službách (cestovní kanceláře, nemovitosti, opravárenské služby, osobní služby)</t>
  </si>
  <si>
    <t>Příklady profesí k CZ ISCO 211: Fyzici atomoví, molekulární, radiologičtí, astronomové; Meteorologové; Chemici anorganici, organici, jaderní, fyzikální chemici; Geologové, hydrologové; Ostatní specialisté v oblasti fyziky a astronomie; Meteorologové</t>
  </si>
  <si>
    <t>Příklady profesí k CZ ISCO 212: Specialisté v oblasti matematiky, statistiky, pojistné matematiky</t>
  </si>
  <si>
    <t>Příklady profesí k CZ ISCO 213: Biologové, genetici, botanici, zoologové, farmakologové; Specialisté v oblastní zemědělství, lesnictví, rybářství, vodního hospodářství; Specialisté v oblasti ochrany životního prostředí</t>
  </si>
  <si>
    <t>Příklady profesí k CZ ISCO 215: Inženýři elektrotechnici a energetici, elektronici (projektanti a konstruktéři, technologové a normovači, přípravy a realizace investic, řízení kvality, strojů, přístrojů a zařízení); Inženýři v oblasti elektronických komunikací (včetně radiokomunikací)</t>
  </si>
  <si>
    <t>Příklady profesí k CZ ISCO 216: Stavební architekti; Zahradní a krajinní architekti; Průmysloví a produktoví designéři, módní návrháři; Kartografové a zeměměřiči; Specialisté v oblasti územního a dopravního plánování; Grafici a výtvarníci v multimédiích</t>
  </si>
  <si>
    <t>Příklady profesí k CZ ISCO 221: Praktičtí lékaři pro dospělé, pro děti a dorost; Lékaři v interních, chirurgických, psychiatrických, radiologických oborech, lékaři v gynekologii a porodnictví, v pediatrii</t>
  </si>
  <si>
    <t>Příklady profesí k CZ ISCO 222: Sestry pro intenzivní péči, perioperační péči, pediatrii, v interních, chirurgických, psychiatrických oborech, komunitní sestry; Porodní asistentky</t>
  </si>
  <si>
    <t xml:space="preserve">Příklady profesí k CZ ISCO 223: Specialisté v oblasti tradiční a alternativní medicíny </t>
  </si>
  <si>
    <t>Příklady profesí k CZ ISCO 224: Totožné s názvem skupiny.</t>
  </si>
  <si>
    <t>Příklady profesí k CZ ISCO 225: Totožné s názvem skupiny.</t>
  </si>
  <si>
    <t xml:space="preserve">Příklady profesí k CZ ISCO 226: Zubní lékaři, ortodontisté; Farmaceuti; Specialisté v oblasti ochrany veřejného zdraví; Fyzioterapeuti; Logopedi; Optometristé; Specialisté v oblasti dietetiky a výživy; </t>
  </si>
  <si>
    <t xml:space="preserve">Příklady profesí k CZ ISCO 231: Vědečtí, výzkumní a vývojoví pracovníci na vysokých školách; Profesoři na vysokých školách; Docenti na vysokých školách; Odborní asistenti na vysokých školách; Asistenti na vysokých školách; Lektoři na vysokých školách; Učitelé na vyšších odborných školách; </t>
  </si>
  <si>
    <t xml:space="preserve">Příklady profesí k CZ ISCO 232: Učitelé odborných předmětů; Učitelé praktického vyučování; Učitelé odborného výcviku; Lektoři dalšího vzdělávání </t>
  </si>
  <si>
    <t xml:space="preserve">Příklady profesí k CZ ISCO 241: Hlavní účetní; Účetní auditoři; Specialisté kalkulací, cen a nákladů; Rozpočtáři specialisté; Daňoví specialisté a daňoví poradci; Finanční a investiční poradci a příbuzní specialisté; Finanční analytici a specialisté v peněžnictví a pojišťovnictví; </t>
  </si>
  <si>
    <t>Příklady profesí k CZ ISCO 242: Specialisté v oblasti organizace a řízení práce; Specialisté v oblasti řízení rizik; Specialisté v oblasti hospodaření s majetkem státu a organizací; Specialisté v oblasti zahraničních vztahů a služeb; Specialisté v oblasti správy školství, kultury a zdravotnictví</t>
  </si>
  <si>
    <t>Příklady profesí k CZ ISCO 243: Specialisté v oblasti reklamy a marketingu, průzkumu trhu; Specialisté pro styk s veřejností; Specialisté v oblasti prodeje a nákupu produktů a služeb; Specialisté v oblasti prodeje a nákupu informačních a komunikačních technologií</t>
  </si>
  <si>
    <t>Příklady profesí k CZ ISCO 251: Systémoví analytici; Vývojáři softwaru; Vývojáři webu a multimédií; Programátoři počítačových aplikací</t>
  </si>
  <si>
    <t>Příklady profesí k CZ ISCO 263: Specialisté v oblasti ekonomie; Sociologové, antropologové a specialisté v příbuzných oborech; Psychologové; Specialisté v oblasti sociální práce (v oblasti veřejné správy, zdravotnictví, péče o seniory, děti a mládež, zdravotně postižené)</t>
  </si>
  <si>
    <t>Příklady profesí k CZ ISCO 264: Spisovatelé a příbuzní pracovníci; Redaktoři, novináři a příbuzní pracovníci; Překladatelé, tlumočníci a jazykovědci</t>
  </si>
  <si>
    <t xml:space="preserve">Příklady profesí k CZ ISCO 265: Sochaři; Umělečtí malíři; Hudebníci, zpěváci a skladatelé; Tanečníci a choreografové; Režiséři, dramaturgové, produkční a příbuzní specialisté; Herci; Moderátoři v rozhlasu, televizi a ostatní moderátoři; </t>
  </si>
  <si>
    <t xml:space="preserve">Příklady profesí k CZ ISCO 314: Technici v oboru biologie, botanika, zoologie, ekologie; Technici agronomové, zootechnici, zahradní technici, v oblasti rybářství; Technici v oblasti lesnictví </t>
  </si>
  <si>
    <t>Příklady profesí k CZ ISCO 315: Lodní technici, důstojníci a lodivodi; Piloti, letečtí navigátoři, instruktoři, palubní operátoři; Řídící letového provozu</t>
  </si>
  <si>
    <t>Příklady profesí k CZ ISCO 321: Technici a asistenti pro obsluhu lékařských zařízení (technici radiologičtí, biomedicínští, biotechničtí); Zdravotní laboranti; Farmaceutičtí asistenti; Zubní technici, Ortotici-protetici</t>
  </si>
  <si>
    <t>Příklady profesí k CZ ISCO 322: Všeobecné sestry s/bez osvědčení; Porodní asistentky s/bez osvědčení</t>
  </si>
  <si>
    <t>Příklady profesí k CZ ISCO 323: Totožné s názvem skupiny.</t>
  </si>
  <si>
    <t>Příklady profesí k CZ ISCO 324: Totožné s názvem skupiny.</t>
  </si>
  <si>
    <t xml:space="preserve">Příklady profesí k CZ ISCO 325: Dentální hygienisti; Odborní pracovníci v oblasti oční optiky; Fyzioterapeuti s/bez osvědčení; Zdravotničtí asistenti (praktické sestry); Zdravotničtí záchranáři; Ergoterapeuti bez specializace; Nutriční asistenti; </t>
  </si>
  <si>
    <t>Příklady profesí k CZ ISCO 332: Odborní pojišťovací poradci; Obchodní zástupci; Nákupčí; Obchodní makléři</t>
  </si>
  <si>
    <t>Příklady profesí k CZ ISCO 334: Vedoucí v oblasti administrativních agend; Vedoucí všeobecných sekretářů; Vedoucí úředníků v logistice; Vedoucí pokladníků a přepážkových pracovníků; Odborní asistenti v administrativě; Odborní pracovníci hospodářské správy; Odborní pracovníci v oblasti správy školství, kultury a zdravotnictví; Odborní pracovníci organizace a řízení</t>
  </si>
  <si>
    <t>Příklady profesí k CZ ISCO 341: Právní asistenti; Soudní vykonavatelé; Odborní pracovníci v oblasti sociální práce (v oblasti veřejné správy, zdravotnictví, péče o zdravotně postižené, seniory, děti a mládež apod.); Odborní pracovníci v církevní oblasti a v příbuzných oborech</t>
  </si>
  <si>
    <t>Příklady profesí k CZ ISCO 342: Atleti a ostatní profesionální sportovci; Sportovní trenéři, instruktoři a úředníci sportovních klubů; Úředníci sportovních klubů; Instruktoři a programoví vedoucí v rekreačních zařízeních a fitcentrech</t>
  </si>
  <si>
    <t>Příklady profesí k CZ ISCO 343: Fotografové; Aranžéři; Bytoví návrháři; Návrháři (grafici) reklamní, komerční, propagační; Restaurátoři (kromě uměleckých); Šéfkuchaři a šéfcukráři; Asistenti režie; Kaskadéři</t>
  </si>
  <si>
    <t>Příklady profesí k CZ ISCO 351: Technici uživatelské podpory informačních a komunikačních technologií; Technici počítačových sítí a systémů; Správci webu</t>
  </si>
  <si>
    <t>Příklady profesí k CZ ISCO 411: Totožné s názvem skupiny.</t>
  </si>
  <si>
    <t>Příklady profesí k CZ ISCO 412: Totožné s názvem skupiny.</t>
  </si>
  <si>
    <t>Příklady profesí k CZ ISCO 413: Pracovníci pro zpracování textů, písaři; Operátoři počítačů pro vkládání, kontrolu, třídění a evidenci dat</t>
  </si>
  <si>
    <t>Příklady profesí k CZ ISCO 421: Pokladníci ve finančních institucích, na poštách a pracovníci v příbuzných oborech; Bookmakeři; Krupiéři; Úředníci sázkových kanceláří; Zastavárníci a půjčovatelé peněz; Inkasisté pohledávek a příbuzní pracovníci</t>
  </si>
  <si>
    <t>Příklady profesí k CZ ISCO 422: Pracovníci cestovního ruchu (kromě průvodců); Operátoři telefonních panelů; Recepční v hotelích a dalších ubytovacích zařízeních; Pracovníci v informačních kancelářích</t>
  </si>
  <si>
    <t xml:space="preserve">Příklady profesí k CZ ISCO 441: Knihovníci; Pracovníci poštovního provozu (kromě úředníků na přepážkách); Doručovatelé listovních poštovních zásilek; Korektoři, kódovači a příbuzní pracovníci; Personální referenti; Úředníci v oblasti správy školství, kultury a zdravotnictví; Úředníci v oblasti správy průmyslu a dopravy; </t>
  </si>
  <si>
    <t>Příklady profesí k CZ ISCO 511: Stevardi, letušky a jiní obslužní pracovníci v dopravě; Průvodčí vlaků v osobní dopravě; Průvodci, delegáti v cestovním ruchu; Průvodci v kulturních zařízeních; Horští průvodci</t>
  </si>
  <si>
    <t>Příklady profesí k CZ ISCO 512: Kuchaři (kromě šéfkuchařů); Kuchaři speciálních diet; Pomocní kuchaři</t>
  </si>
  <si>
    <t>Příklady profesí k CZ ISCO 513: Číšníci a servírky; Barmani</t>
  </si>
  <si>
    <t>Příklady profesí k CZ ISCO 514: Kadeřníci; Kosmetici a maskéři; Manikéři a pedikéři</t>
  </si>
  <si>
    <t>Příklady profesí k CZ ISCO 521: Stánkoví prodavači potravin (kromě rychlého občerstvení); Pouliční prodavači rychlého občerstvení</t>
  </si>
  <si>
    <t>Příklady profesí k CZ ISCO 522: Vedoucí pracovních týmů v prodejnách; Prodavači v prodejnách (smíšeného, potravinářského, drogistického zboží, textilu, obuvi, elektrotechniky, stavebnin, sportovních potřeb apod.)</t>
  </si>
  <si>
    <t>Příklady profesí k CZ ISCO 523: Hlavní pokladníci v organizacích, prodejnách a různých zařízeních; Pokladníci v organizacích, prodejnách; Pokladníci a prodavači vstupenek v kulturních zařízeních; Pokladníci a prodavači jízdenek v osobní dopravě</t>
  </si>
  <si>
    <t>Příklady profesí k CZ ISCO 524: Modelky a manekýni; Podomní prodejci; Prodejci po telefonu; Obsluha čerpacích stanic a mycích linek dopravních prostředků; Pracovníci v půjčovnách</t>
  </si>
  <si>
    <t>Příklady profesí k CZ ISCO 531: Pracovníci péče o děti v mimoškolských zařízeních a domácnostech; Zdravotničtí pracovníci péče o děti v mimoškolských zařízeních; Asistenti pedagogů, učitelů, vychovatelů</t>
  </si>
  <si>
    <t>Příklady profesí k CZ ISCO 541: Příslušníci Hasičského záchranného sboru ČR a hasiči ostatních jednotek požární ochrany; Policisté (referenti, vrchní referenti, asistenti, vrchní asistenti, strážníci); Pracovníci vězeňské služby; Vrátní; Pracovníci ostrahy, strážní; Plavčíci, strážci pláží, vodní záchranáři; Pracovníci horské záchranné služby; Strážci přírody</t>
  </si>
  <si>
    <t>Příklady profesí k CZ ISCO 612: Chovatelé a ošetřovatelé (koní, prasat, skotu, kožešinových zvířat, drůbeže apod.)</t>
  </si>
  <si>
    <t>Příklady profesí k CZ ISCO 613: Totožné s názvem skupiny.</t>
  </si>
  <si>
    <t>Příklady profesí k CZ ISCO 621: Kvalifikovaní pracovníci pro pěstění a ošetřování lesa; Kvalifikovaní pracovníci pro těžbu dřeva</t>
  </si>
  <si>
    <t>Příklady profesí k CZ ISCO 622: Kvalifikovaní pracovníci v oblasti akvakultury; Rybáři ve vnitrozemských a pobřežních vodách; Rybáři na moři; Kvalifikovaní pracovníci v oblasti myslivosti</t>
  </si>
  <si>
    <t>Příklady profesí k CZ ISCO 631: Totožné s názvem skupiny.</t>
  </si>
  <si>
    <t>Příklady profesí k CZ ISCO 632: Totožné s názvem skupiny.</t>
  </si>
  <si>
    <t>Příklady profesí k CZ ISCO 633: Totožné s názvem skupiny.</t>
  </si>
  <si>
    <t>Příklady profesí k CZ ISCO 634: Totožné s názvem skupiny.</t>
  </si>
  <si>
    <t>Příklady profesí k CZ ISCO 712: Pokrývači; Podlaháři a obkladači; Štukatéři a omítkáři; Izolatéři; Sklenáři; Stavební instalatéři, zámečníci, klempíři</t>
  </si>
  <si>
    <t>Příklady profesí k CZ ISCO 713: Malíři interiérů, tapetáři; Lakýrníci a natěrači (automobilů, kovových, dřevěných, plastových výrobků apod.); Kominíci</t>
  </si>
  <si>
    <t>Příklady profesí k CZ ISCO 721: Slévači, svářeči, formíři, řezači plamenem, páječi, klempíři, autoklempíři, karosáři; Montéři kovových konstrukcí</t>
  </si>
  <si>
    <t>Příklady profesí k CZ ISCO 722: Kováři; Nástrojáři, zámečníci (provozní, strojů), údržbáři; Strojírenští kovodělníci; Seřizovači a obsluha konvenčních soustruhů a fréz; Seřizovači a obsluha číslicově řízených strojů; Brusiči, leštiči a ostřiči nástrojů a kovů</t>
  </si>
  <si>
    <t>Příklady profesí k CZ ISCO 723: Mechanici a opraváři (automobilů, autobusů, motorek); Mechanici a opraváři (leteckých motorů, kolejových vozidel, obráběcích strojů, průmyslových strojů a zařízení, zemědělských strojů a zařízení apod.)</t>
  </si>
  <si>
    <t xml:space="preserve">Příklady profesí k CZ ISCO 731: Výrobci, mechanici a opraváři hodin; Výrobci a opraváři hudebních nástrojů, ladiči; Klenotníci, zlatníci a šperkaři; Keramici; Skláři, brusiči skla, výrobci bižuterie a skleněných ozdob; Malíři skla a keramiky; Umělečtí truhláři a řezbáři; </t>
  </si>
  <si>
    <t>Příklady profesí k CZ ISCO 732: Pracovníci přípravy tisku; Tiskaři; Pracovníci konečné úpravy tisku a vazači knih</t>
  </si>
  <si>
    <t>Příklady profesí k CZ ISCO 741: Stavební a provozní elektrikáři; Elektromechanici elektrických zařízení; Montéři a opraváři elektrických vedení</t>
  </si>
  <si>
    <t>Příklady profesí k CZ ISCO 742: Mechanici a opraváři elektronických přístrojů; Mechanici a opraváři informačních a komunikačních technologií</t>
  </si>
  <si>
    <t xml:space="preserve">Příklady profesí k CZ ISCO 752: Obsluha pil a jiných zařízení na prvotní zpracování dřeva; Truhláři (kromě stavebních) a pracovníci v příbuzných oborech; Seřizovači a obsluha dřevoobráběcích strojů na výrobu dřevěných výrobků </t>
  </si>
  <si>
    <t>Příklady profesí k CZ ISCO 753: Krejčí, kožešníci a kloboučníci; Modeláři oděvů, střihači a příbuzní pracovníci; Švadleny, šičky, vyšívači; Čalouníci; Obuvníci, výrobci a opraváři obuvi</t>
  </si>
  <si>
    <t>Příklady profesí k CZ ISCO 754: Potápěči; Střelmistři; Kvalitáři a testovači výrobků, laboranti (kromě potravin a nápojů); Hubitelé škůdců</t>
  </si>
  <si>
    <t>Příklady profesí k CZ ISCO 811: Horníci v uhelných a rudných dolech; Strojníci báňských zařízení; Obsluha zařízení na úpravu rudných a nerudných surovin; Vrtači; Obsluha strojů na výrobu stavebních hmot, výrobků z kamene</t>
  </si>
  <si>
    <t>Příklady profesí k CZ ISCO 812: Obsluha pecí a konvertorů; Taviči, slévači; Obsluha zařízení na tváření kovů ve válcovnách; Obsluha kovacích lisů a bucharů; Obsluha lakovacích a jiných zařízení na povrchovou úpravu kovů a jiných materiálů</t>
  </si>
  <si>
    <t>Příklady profesí k CZ ISCO 813: Obsluha strojů a zařízení pro zpracování ropy a zemního plynu, farmaceutickou výrobu, pro výrobu kosmetických, toaletních a čistících výrobků, výrobu koksu apod.; Obsluha strojů a zařízení pro výrobu a zpracování fotografických materiálů</t>
  </si>
  <si>
    <t>Příklady profesí k CZ ISCO 814: Totožné s názvem skupiny.</t>
  </si>
  <si>
    <t>Příklady profesí k CZ ISCO 815: Obsluha strojů na úpravu vláken, dopřádání a navíjení příze a nití; Obsluha tkacích, pletacích, šicích a vyšívacích strojů; Obsluha strojů na výrobu obuvi, kožené galanterie, textilní galanterie, výrobu klobouků; Obsluha strojů a zařízení v prádelnách</t>
  </si>
  <si>
    <t>Příklady profesí k CZ ISCO 816: Obsluha strojů na výrobu a zpracování masa a ryb, pečiva, cukrovinek, mléčných výrobků, ovoce, zeleniny, nápojů, cukruj, čaje, kávy, kakaa, tabáku</t>
  </si>
  <si>
    <t>Příklady profesí k CZ ISCO 817: Totožné s názvem skupiny.</t>
  </si>
  <si>
    <t>Příklady profesí k CZ ISCO 818: Obsluha strojů a zařízení na výrobu skla, keramiky a stavebnin; Obsluha parních turbín, kotlů, tepelných motorů, zařízení spaloven; Obsluha strojů na balení, plnění a etiketování; Obsluha strojů a zařízení ve vodohospodářství, zpracování sběrných surovin</t>
  </si>
  <si>
    <t>Příklady profesí k CZ ISCO 821: Montážní dělníci mechanických zařízení; Montážní dělníci elektrických, energetických a elektronických zařízení; Montážní dělníci výrobků z kovů, plastů a pryže, dřeva, kartonu a papíru, textilu a kůže, skla a keramiky, kombinovaných materiálů</t>
  </si>
  <si>
    <t>Příklady profesí k CZ ISCO 831: Strojvedoucí a řidiči kolejových motorových vozíků; Signalisti, brzdaři, výhybkáři, vedoucí posunu, vlakvedoucí v nákladní dopravě</t>
  </si>
  <si>
    <t>Příklady profesí k CZ ISCO 832: Řidiči motocyklů; Řidiči osobních a malých dodávkových automobilů, taxikáři, řidiči dopravy nemocných a raněných</t>
  </si>
  <si>
    <t>Příklady profesí k CZ ISCO 833: Řidiči autobusů, trolejbusů a tramvají; Řidiči nákladních automobilů, tahačů, popelářských vozů, hasících vozů, silničních úklidových vozidel apod.</t>
  </si>
  <si>
    <t>Příklady profesí k CZ ISCO 834: Traktoristé, řidiči a obsluha lesnických strojů; Obsluha zemních a příbuzných strojů; Obsluha jeřábů; Obsluha vysokozdvižných, paletovacích vozíků, skladníci</t>
  </si>
  <si>
    <t>Příklady profesí k CZ ISCO 835: Lodníci, lodní strojníci</t>
  </si>
  <si>
    <t>Příklady profesí k CZ ISCO 911: Uklízeči a pomocníci v domácnostech, hotelích, administrativních a průmyslových objektech, ve zdravotnictví, sociálních zařízeních, stravovacích zařízeních, ve výrobních prostorách apod.</t>
  </si>
  <si>
    <t>Příklady profesí k CZ ISCO 921: Pomocní pracovníci v rostlinné, živočišné výrobě, v zahradnictví, lesnictví, myslivosti, rybářství</t>
  </si>
  <si>
    <t>Příklady profesí k CZ ISCO 931: Pomocní pracovníci při hlubinné a povrchové těžbě; Pomocní pracovníci při úpravě nerostných surovin; Figuranti, dělníci výkopových prací, dělníci v oblasti výstavby budov</t>
  </si>
  <si>
    <t>Příklady profesí k CZ ISCO 932: Ruční baliči; Manipulační dělníci ve výrobě; Pomocní dělníci ve výrobě; Pomocní montážní dělníci</t>
  </si>
  <si>
    <t>Příklady profesí k CZ ISCO 933: Řidiči nemotorových vozidel, kočí; Pomocní skladníci; Pomocní manipulační pracovníci v dopravě; Pomocní pracovníci ve sběrných surovinách; Doplňovači zboží</t>
  </si>
  <si>
    <t>Příklady profesí k CZ ISCO 951: Totožné s názvem skupiny.</t>
  </si>
  <si>
    <t>Příklady profesí k CZ ISCO 952: Totožné s názvem skupiny.</t>
  </si>
  <si>
    <t>Příklady profesí k CZ ISCO 961: Pracovníci odvozu a recyklace odpadů; Třídiči odpadů; Uklízeči veřejných prostranství; Čističi kanalizací</t>
  </si>
  <si>
    <t>Příklady profesí k CZ ISCO 962: Kurýři, doručovatelé balíků a nosiči zavazadel; Pomocní pracovníci údržby budov; Hlídači parkovišť a tržišť; Šatnáři; Uvaděči; Toaletáři</t>
  </si>
  <si>
    <t>Tab. 4 CZ ISCO</t>
  </si>
  <si>
    <t>Zpřesňující komentář</t>
  </si>
  <si>
    <t>Město (Praha, Brno apod.)</t>
  </si>
  <si>
    <t>celkem</t>
  </si>
  <si>
    <t>Z toho může být absolventů (počet)</t>
  </si>
  <si>
    <t>Název zaměstnavatele</t>
  </si>
  <si>
    <t>Zahraniční spoluúčast</t>
  </si>
  <si>
    <t>Podíl zahr. kapitálu (v %):</t>
  </si>
  <si>
    <t>z toho v obci:</t>
  </si>
  <si>
    <t>v okrese:</t>
  </si>
  <si>
    <t>odkaz na okresy</t>
  </si>
  <si>
    <t>odkaz na obce</t>
  </si>
  <si>
    <t>Praha</t>
  </si>
  <si>
    <t>A</t>
  </si>
  <si>
    <t>České Budějovice</t>
  </si>
  <si>
    <t>CB</t>
  </si>
  <si>
    <t>Český Krumlov</t>
  </si>
  <si>
    <t>CK</t>
  </si>
  <si>
    <t>Jindřichův Hradec</t>
  </si>
  <si>
    <t>JH</t>
  </si>
  <si>
    <t>PI</t>
  </si>
  <si>
    <t>Prachatice</t>
  </si>
  <si>
    <t>PT</t>
  </si>
  <si>
    <t>Strakonice</t>
  </si>
  <si>
    <t>ST</t>
  </si>
  <si>
    <t>Tábor</t>
  </si>
  <si>
    <t>TA</t>
  </si>
  <si>
    <t>Blansko</t>
  </si>
  <si>
    <t>BK</t>
  </si>
  <si>
    <t>Brno-město</t>
  </si>
  <si>
    <t>BM</t>
  </si>
  <si>
    <t>Brno-venkov</t>
  </si>
  <si>
    <t>BI</t>
  </si>
  <si>
    <t>Břeclav</t>
  </si>
  <si>
    <t>BV</t>
  </si>
  <si>
    <t>Hodonín</t>
  </si>
  <si>
    <t>HO</t>
  </si>
  <si>
    <t>Vyškov</t>
  </si>
  <si>
    <t>VY</t>
  </si>
  <si>
    <t>Znojmo</t>
  </si>
  <si>
    <t>ZN</t>
  </si>
  <si>
    <t>Cheb</t>
  </si>
  <si>
    <t>CH</t>
  </si>
  <si>
    <t>Karlovy Vary</t>
  </si>
  <si>
    <t>KV</t>
  </si>
  <si>
    <t>Sokolov</t>
  </si>
  <si>
    <t>SO</t>
  </si>
  <si>
    <t>Havlíčkův Brod</t>
  </si>
  <si>
    <t>HB</t>
  </si>
  <si>
    <t>Jihlava</t>
  </si>
  <si>
    <t>JI</t>
  </si>
  <si>
    <t>Pelhřimov</t>
  </si>
  <si>
    <t>PE</t>
  </si>
  <si>
    <t>Třebíč</t>
  </si>
  <si>
    <t>TR</t>
  </si>
  <si>
    <t>Žďár nad Sázavou</t>
  </si>
  <si>
    <t>ZR</t>
  </si>
  <si>
    <t>Česká Lípa</t>
  </si>
  <si>
    <t>CL</t>
  </si>
  <si>
    <t>Jablonec nad Nisou</t>
  </si>
  <si>
    <t>JN</t>
  </si>
  <si>
    <t>Liberec</t>
  </si>
  <si>
    <t>LB</t>
  </si>
  <si>
    <t>Semily</t>
  </si>
  <si>
    <t>SM</t>
  </si>
  <si>
    <t>Bruntál</t>
  </si>
  <si>
    <t>BR</t>
  </si>
  <si>
    <t>Frýdek-Místek</t>
  </si>
  <si>
    <t>FM</t>
  </si>
  <si>
    <t>Karviná</t>
  </si>
  <si>
    <t>KA</t>
  </si>
  <si>
    <t>Nový Jičín</t>
  </si>
  <si>
    <t>NJ</t>
  </si>
  <si>
    <t>Opava</t>
  </si>
  <si>
    <t>OP</t>
  </si>
  <si>
    <t>Ostrava-město</t>
  </si>
  <si>
    <t>OV</t>
  </si>
  <si>
    <t>Jeseník</t>
  </si>
  <si>
    <t>JE</t>
  </si>
  <si>
    <t>Olomouc</t>
  </si>
  <si>
    <t>OL</t>
  </si>
  <si>
    <t>Prostějov</t>
  </si>
  <si>
    <t>PV</t>
  </si>
  <si>
    <t>Přerov</t>
  </si>
  <si>
    <t>PR</t>
  </si>
  <si>
    <t>Šumperk</t>
  </si>
  <si>
    <t>SU</t>
  </si>
  <si>
    <t>Chrudim</t>
  </si>
  <si>
    <t>CR</t>
  </si>
  <si>
    <t>Pardubice</t>
  </si>
  <si>
    <t>PA</t>
  </si>
  <si>
    <t>Svitavy</t>
  </si>
  <si>
    <t>SY</t>
  </si>
  <si>
    <t>UO</t>
  </si>
  <si>
    <t>Domažlice</t>
  </si>
  <si>
    <t>DO</t>
  </si>
  <si>
    <t>Klatovy</t>
  </si>
  <si>
    <t>KT</t>
  </si>
  <si>
    <t>Plzeň-jih</t>
  </si>
  <si>
    <t>PJ</t>
  </si>
  <si>
    <t>Plzeň-město</t>
  </si>
  <si>
    <t>PM</t>
  </si>
  <si>
    <t>Plzeň-sever</t>
  </si>
  <si>
    <t>PS</t>
  </si>
  <si>
    <t>Rokycany</t>
  </si>
  <si>
    <t>RO</t>
  </si>
  <si>
    <t>Tachov</t>
  </si>
  <si>
    <t>TC</t>
  </si>
  <si>
    <t>Benešov</t>
  </si>
  <si>
    <t>BN</t>
  </si>
  <si>
    <t>Beroun</t>
  </si>
  <si>
    <t>BE</t>
  </si>
  <si>
    <t>Kladno</t>
  </si>
  <si>
    <t>KD</t>
  </si>
  <si>
    <t>Kolín</t>
  </si>
  <si>
    <t>KO</t>
  </si>
  <si>
    <t>Kutná Hora</t>
  </si>
  <si>
    <t>KH</t>
  </si>
  <si>
    <t>Mělník</t>
  </si>
  <si>
    <t>ME</t>
  </si>
  <si>
    <t>Mladá Boleslav</t>
  </si>
  <si>
    <t>MB</t>
  </si>
  <si>
    <t>Nymburk</t>
  </si>
  <si>
    <t>NB</t>
  </si>
  <si>
    <t>Praha-východ</t>
  </si>
  <si>
    <t>PH</t>
  </si>
  <si>
    <t>Praha-západ</t>
  </si>
  <si>
    <t>PZ</t>
  </si>
  <si>
    <t>Příbram</t>
  </si>
  <si>
    <t>PB</t>
  </si>
  <si>
    <t>Rakovník</t>
  </si>
  <si>
    <t>Děčín</t>
  </si>
  <si>
    <t>DC</t>
  </si>
  <si>
    <t>Chomutov</t>
  </si>
  <si>
    <t>CV</t>
  </si>
  <si>
    <t>Litoměřice</t>
  </si>
  <si>
    <t>LT</t>
  </si>
  <si>
    <t>Louny</t>
  </si>
  <si>
    <t>LN</t>
  </si>
  <si>
    <t>Most</t>
  </si>
  <si>
    <t>MO</t>
  </si>
  <si>
    <t>Teplice</t>
  </si>
  <si>
    <t>TP</t>
  </si>
  <si>
    <t>Ústí nad Labem</t>
  </si>
  <si>
    <t>UL</t>
  </si>
  <si>
    <t>Kroměříž</t>
  </si>
  <si>
    <t>KM</t>
  </si>
  <si>
    <t>Uherské Hradiště</t>
  </si>
  <si>
    <t>UH</t>
  </si>
  <si>
    <t>Vsetín</t>
  </si>
  <si>
    <t>VS</t>
  </si>
  <si>
    <t>Zlín</t>
  </si>
  <si>
    <t>ZL</t>
  </si>
  <si>
    <t>Český Brod</t>
  </si>
  <si>
    <t>Čáslav</t>
  </si>
  <si>
    <t>Kostelec nad Labem</t>
  </si>
  <si>
    <t>Bakov nad Jizerou</t>
  </si>
  <si>
    <t>Kostomlaty nad Labem</t>
  </si>
  <si>
    <t>Brandýs nad Labem-Stará Boleslav</t>
  </si>
  <si>
    <t>Černošice</t>
  </si>
  <si>
    <t>Březnice</t>
  </si>
  <si>
    <t>Jesenice</t>
  </si>
  <si>
    <t>Hořovice</t>
  </si>
  <si>
    <t>Slaný</t>
  </si>
  <si>
    <t>Kralupy nad Vltavou</t>
  </si>
  <si>
    <t>Bělá pod Bezdězem</t>
  </si>
  <si>
    <t>Lysá nad Labem</t>
  </si>
  <si>
    <t>Čelákovice</t>
  </si>
  <si>
    <t>Hostivice</t>
  </si>
  <si>
    <t>Dobříš</t>
  </si>
  <si>
    <t>Lužná</t>
  </si>
  <si>
    <t>Sázava</t>
  </si>
  <si>
    <t>Komárov</t>
  </si>
  <si>
    <t>Stochov</t>
  </si>
  <si>
    <t>Pečky</t>
  </si>
  <si>
    <t>Zruč nad Sázavou</t>
  </si>
  <si>
    <t>Benátky nad Jizerou</t>
  </si>
  <si>
    <t>Městec Králové</t>
  </si>
  <si>
    <t>Odolena Voda</t>
  </si>
  <si>
    <t>Jince</t>
  </si>
  <si>
    <t>Nové Strašecí</t>
  </si>
  <si>
    <t>Týnec nad Sázavou</t>
  </si>
  <si>
    <t>Králův Dvůr</t>
  </si>
  <si>
    <t>Unhošť</t>
  </si>
  <si>
    <t>Velký Osek</t>
  </si>
  <si>
    <t>Uhlířské Janovice</t>
  </si>
  <si>
    <t>Neratovice</t>
  </si>
  <si>
    <t>Kosmonosy</t>
  </si>
  <si>
    <t>Milovice</t>
  </si>
  <si>
    <t>Jílové u Prahy</t>
  </si>
  <si>
    <t>Vlašim</t>
  </si>
  <si>
    <t>Zdice</t>
  </si>
  <si>
    <t>Libušín</t>
  </si>
  <si>
    <t>Velim</t>
  </si>
  <si>
    <t>Vrdy</t>
  </si>
  <si>
    <t>Tišice</t>
  </si>
  <si>
    <t>Říčany</t>
  </si>
  <si>
    <t>Mníšek pod Brdy</t>
  </si>
  <si>
    <t>Rožmitál pod Třemšínem</t>
  </si>
  <si>
    <t>Řevničov</t>
  </si>
  <si>
    <t>Votice</t>
  </si>
  <si>
    <t>Žebrák</t>
  </si>
  <si>
    <t>Velvary</t>
  </si>
  <si>
    <t>Zbraslavice</t>
  </si>
  <si>
    <t>Všetaty</t>
  </si>
  <si>
    <t>Mnichovo Hradiště</t>
  </si>
  <si>
    <t>Poděbrady</t>
  </si>
  <si>
    <t>Úvaly</t>
  </si>
  <si>
    <t>Sedlčany</t>
  </si>
  <si>
    <t>Barchovice</t>
  </si>
  <si>
    <t>Sadská</t>
  </si>
  <si>
    <t>Roztoky</t>
  </si>
  <si>
    <t>Sedlec-Prčice</t>
  </si>
  <si>
    <t>Bdín</t>
  </si>
  <si>
    <t>Bavoryně</t>
  </si>
  <si>
    <t>Běleč</t>
  </si>
  <si>
    <t>Bečváry</t>
  </si>
  <si>
    <t>Adamov</t>
  </si>
  <si>
    <t>Býkev</t>
  </si>
  <si>
    <t>Bezno</t>
  </si>
  <si>
    <t>Rudná</t>
  </si>
  <si>
    <t>Branov</t>
  </si>
  <si>
    <t>Bílkovice</t>
  </si>
  <si>
    <t>Běštín</t>
  </si>
  <si>
    <t>Běloky</t>
  </si>
  <si>
    <t>Bělušice</t>
  </si>
  <si>
    <t>Bernardov</t>
  </si>
  <si>
    <t>Byšice</t>
  </si>
  <si>
    <t>Bílá Hlína</t>
  </si>
  <si>
    <t>Běrunice</t>
  </si>
  <si>
    <t>Bašť</t>
  </si>
  <si>
    <t>Bezděkov pod Třemšínem</t>
  </si>
  <si>
    <t>Břežany</t>
  </si>
  <si>
    <t>Blažejovice</t>
  </si>
  <si>
    <t>Broumy</t>
  </si>
  <si>
    <t>Beřovice</t>
  </si>
  <si>
    <t>Břežany I</t>
  </si>
  <si>
    <t>Bílé Podolí</t>
  </si>
  <si>
    <t>Cítov</t>
  </si>
  <si>
    <t>Bítouchov</t>
  </si>
  <si>
    <t>Bobnice</t>
  </si>
  <si>
    <t>Bojanovice</t>
  </si>
  <si>
    <t>Bohostice</t>
  </si>
  <si>
    <t>Čistá</t>
  </si>
  <si>
    <t>Březová</t>
  </si>
  <si>
    <t>Bílichov</t>
  </si>
  <si>
    <t>Břežany II</t>
  </si>
  <si>
    <t>Bludov</t>
  </si>
  <si>
    <t>Čakovičky</t>
  </si>
  <si>
    <t>Boreč</t>
  </si>
  <si>
    <t>Bříství</t>
  </si>
  <si>
    <t>Bořanovice</t>
  </si>
  <si>
    <t>Bratřínov</t>
  </si>
  <si>
    <t>Bohutín</t>
  </si>
  <si>
    <t>Děkov</t>
  </si>
  <si>
    <t>Bukovany</t>
  </si>
  <si>
    <t>Bubovice</t>
  </si>
  <si>
    <t>Blevice</t>
  </si>
  <si>
    <t>Býchory</t>
  </si>
  <si>
    <t>Bohdaneč</t>
  </si>
  <si>
    <t>Čečelice</t>
  </si>
  <si>
    <t>Boseň</t>
  </si>
  <si>
    <t>Budiměřice</t>
  </si>
  <si>
    <t>Brázdim</t>
  </si>
  <si>
    <t>Březová-Oleško</t>
  </si>
  <si>
    <t>Borotice</t>
  </si>
  <si>
    <t>Drahouš</t>
  </si>
  <si>
    <t>Ctiboř</t>
  </si>
  <si>
    <t>Bykoš</t>
  </si>
  <si>
    <t>Brandýsek</t>
  </si>
  <si>
    <t>Cerhenice</t>
  </si>
  <si>
    <t>Brambory</t>
  </si>
  <si>
    <t>Dobřeň</t>
  </si>
  <si>
    <t>Bradlec</t>
  </si>
  <si>
    <t>Černíky</t>
  </si>
  <si>
    <t>Březí</t>
  </si>
  <si>
    <t>Buš</t>
  </si>
  <si>
    <t>Bratkovice</t>
  </si>
  <si>
    <t>Hořesedly</t>
  </si>
  <si>
    <t>Čakov</t>
  </si>
  <si>
    <t>Bzová</t>
  </si>
  <si>
    <t>Braškov</t>
  </si>
  <si>
    <t>Církvice</t>
  </si>
  <si>
    <t>Bratčice</t>
  </si>
  <si>
    <t>Branžež</t>
  </si>
  <si>
    <t>Čilec</t>
  </si>
  <si>
    <t>Černé Voděrady</t>
  </si>
  <si>
    <t>Černolice</t>
  </si>
  <si>
    <t>Buková u Příbramě</t>
  </si>
  <si>
    <t>Hořovičky</t>
  </si>
  <si>
    <t>Čechtice</t>
  </si>
  <si>
    <t>Cerhovice</t>
  </si>
  <si>
    <t>Bratronice</t>
  </si>
  <si>
    <t>Červené Pečky</t>
  </si>
  <si>
    <t>Dolní Beřkovice</t>
  </si>
  <si>
    <t>Brodce</t>
  </si>
  <si>
    <t>Činěves</t>
  </si>
  <si>
    <t>Čestlice</t>
  </si>
  <si>
    <t>Červený Újezd</t>
  </si>
  <si>
    <t>Hracholusky</t>
  </si>
  <si>
    <t>Čerčany</t>
  </si>
  <si>
    <t>Drozdov</t>
  </si>
  <si>
    <t>Buštěhrad</t>
  </si>
  <si>
    <t>Dobřichov</t>
  </si>
  <si>
    <t>Čejkovice</t>
  </si>
  <si>
    <t>Dolní Zimoř</t>
  </si>
  <si>
    <t>Dlouhopolsko</t>
  </si>
  <si>
    <t>Dobročovice</t>
  </si>
  <si>
    <t>Číčovice</t>
  </si>
  <si>
    <t>Cetyně</t>
  </si>
  <si>
    <t>Hřebečníky</t>
  </si>
  <si>
    <t>Felbabka</t>
  </si>
  <si>
    <t>Cvrčovice</t>
  </si>
  <si>
    <t>Dolní Chvatliny</t>
  </si>
  <si>
    <t>Černíny</t>
  </si>
  <si>
    <t>Dřínov</t>
  </si>
  <si>
    <t>Březno</t>
  </si>
  <si>
    <t>Dobšice</t>
  </si>
  <si>
    <t>Dobřejovice</t>
  </si>
  <si>
    <t>Čisovice</t>
  </si>
  <si>
    <t>Čenkov</t>
  </si>
  <si>
    <t>Hředle</t>
  </si>
  <si>
    <t>Český Šternberk</t>
  </si>
  <si>
    <t>Hlásná Třebaň</t>
  </si>
  <si>
    <t>Černuc</t>
  </si>
  <si>
    <t>Dománovice</t>
  </si>
  <si>
    <t>Červené Janovice</t>
  </si>
  <si>
    <t>Horní Počaply</t>
  </si>
  <si>
    <t>Březovice</t>
  </si>
  <si>
    <t>Dvory</t>
  </si>
  <si>
    <t>Doubek</t>
  </si>
  <si>
    <t>Davle</t>
  </si>
  <si>
    <t>Čím</t>
  </si>
  <si>
    <t>Hvozd</t>
  </si>
  <si>
    <t>Čtyřkoly</t>
  </si>
  <si>
    <t>Hostomice</t>
  </si>
  <si>
    <t>Doksy</t>
  </si>
  <si>
    <t>Doubravčice</t>
  </si>
  <si>
    <t>Čestín</t>
  </si>
  <si>
    <t>Hořín</t>
  </si>
  <si>
    <t>Bukovno</t>
  </si>
  <si>
    <t>Dymokury</t>
  </si>
  <si>
    <t>Dřevčice</t>
  </si>
  <si>
    <t>Dobrovíz</t>
  </si>
  <si>
    <t>Daleké Dušníky</t>
  </si>
  <si>
    <t>Chrášťany</t>
  </si>
  <si>
    <t>Děkanovice</t>
  </si>
  <si>
    <t>Drahobudice</t>
  </si>
  <si>
    <t>Dobrovítov</t>
  </si>
  <si>
    <t>Hostín</t>
  </si>
  <si>
    <t>Ctiměřice</t>
  </si>
  <si>
    <t>Hořany</t>
  </si>
  <si>
    <t>Dřísy</t>
  </si>
  <si>
    <t>Dobříč</t>
  </si>
  <si>
    <t>Dlouhá Lhota</t>
  </si>
  <si>
    <t>Divišov</t>
  </si>
  <si>
    <t>Hudlice</t>
  </si>
  <si>
    <t>Drnek</t>
  </si>
  <si>
    <t>Grunta</t>
  </si>
  <si>
    <t>Dolní Pohleď</t>
  </si>
  <si>
    <t>Hostín u Vojkovic</t>
  </si>
  <si>
    <t>Čachovice</t>
  </si>
  <si>
    <t>Hořátev</t>
  </si>
  <si>
    <t>Herink</t>
  </si>
  <si>
    <t>Dobřichovice</t>
  </si>
  <si>
    <t>Dolní Hbity</t>
  </si>
  <si>
    <t>Kalivody</t>
  </si>
  <si>
    <t>Dolní Kralovice</t>
  </si>
  <si>
    <t>Hvozdec</t>
  </si>
  <si>
    <t>Družec</t>
  </si>
  <si>
    <t>Horní Kruty</t>
  </si>
  <si>
    <t>Drobovice</t>
  </si>
  <si>
    <t>Chlumín</t>
  </si>
  <si>
    <t>Hradčany</t>
  </si>
  <si>
    <t>Hlavenec</t>
  </si>
  <si>
    <t>Dolní Břežany</t>
  </si>
  <si>
    <t>Drahenice</t>
  </si>
  <si>
    <t>Karlova Ves</t>
  </si>
  <si>
    <t>Drahňovice</t>
  </si>
  <si>
    <t>Hýskov</t>
  </si>
  <si>
    <t>Dřetovice</t>
  </si>
  <si>
    <t>Hradešín</t>
  </si>
  <si>
    <t>Hlízov</t>
  </si>
  <si>
    <t>Chorušice</t>
  </si>
  <si>
    <t>Dalovice</t>
  </si>
  <si>
    <t>Hradištko</t>
  </si>
  <si>
    <t>Horoušany</t>
  </si>
  <si>
    <t>Drahelčice</t>
  </si>
  <si>
    <t>Drahlín</t>
  </si>
  <si>
    <t>Kněževes</t>
  </si>
  <si>
    <t>Dunice</t>
  </si>
  <si>
    <t>Chaloupky</t>
  </si>
  <si>
    <t>Choťovice</t>
  </si>
  <si>
    <t>Horka I</t>
  </si>
  <si>
    <t>Chvatěruby</t>
  </si>
  <si>
    <t>Hrubý Jeseník</t>
  </si>
  <si>
    <t>Hovorčovice</t>
  </si>
  <si>
    <t>Holubice</t>
  </si>
  <si>
    <t>Drásov</t>
  </si>
  <si>
    <t>Kolešov</t>
  </si>
  <si>
    <t>Heřmaničky</t>
  </si>
  <si>
    <t>Chlustina</t>
  </si>
  <si>
    <t>Hobšovice</t>
  </si>
  <si>
    <t>Chotutice</t>
  </si>
  <si>
    <t>Horka II</t>
  </si>
  <si>
    <t>Jeviněves</t>
  </si>
  <si>
    <t>Dobrovice</t>
  </si>
  <si>
    <t>Chleby</t>
  </si>
  <si>
    <t>Hrusice</t>
  </si>
  <si>
    <t>Horoměřice</t>
  </si>
  <si>
    <t>Drevníky</t>
  </si>
  <si>
    <t>Kolešovice</t>
  </si>
  <si>
    <t>Hradiště</t>
  </si>
  <si>
    <t>Chodouň</t>
  </si>
  <si>
    <t>Horní Bezděkov</t>
  </si>
  <si>
    <t>Horky</t>
  </si>
  <si>
    <t>Kadlín</t>
  </si>
  <si>
    <t>Dobšín</t>
  </si>
  <si>
    <t>Choťánky</t>
  </si>
  <si>
    <t>Husinec</t>
  </si>
  <si>
    <t>Drhovy</t>
  </si>
  <si>
    <t>Hulice</t>
  </si>
  <si>
    <t>Chrustenice</t>
  </si>
  <si>
    <t>Hořešovice</t>
  </si>
  <si>
    <t>Jestřabí Lhota</t>
  </si>
  <si>
    <t>Horušice</t>
  </si>
  <si>
    <t>Kanina</t>
  </si>
  <si>
    <t>Dolní Bousov</t>
  </si>
  <si>
    <t>Chotěšice</t>
  </si>
  <si>
    <t>Jenštejn</t>
  </si>
  <si>
    <t>Hvězdonice</t>
  </si>
  <si>
    <t>Chyňava</t>
  </si>
  <si>
    <t>Hořešovičky</t>
  </si>
  <si>
    <t>Kbel</t>
  </si>
  <si>
    <t>Hostovlice</t>
  </si>
  <si>
    <t>Kly</t>
  </si>
  <si>
    <t>Dolní Krupá</t>
  </si>
  <si>
    <t>Chrást</t>
  </si>
  <si>
    <t>Jevany</t>
  </si>
  <si>
    <t>Dublovice</t>
  </si>
  <si>
    <t>Krakov</t>
  </si>
  <si>
    <t>Chářovice</t>
  </si>
  <si>
    <t>Jivina</t>
  </si>
  <si>
    <t>Hospozín</t>
  </si>
  <si>
    <t>Klášterní Skalice</t>
  </si>
  <si>
    <t>Hraběšín</t>
  </si>
  <si>
    <t>Kojetice</t>
  </si>
  <si>
    <t>Dolní Slivno</t>
  </si>
  <si>
    <t>Chroustov</t>
  </si>
  <si>
    <t>Jirny</t>
  </si>
  <si>
    <t>Dubno</t>
  </si>
  <si>
    <t>Krakovec</t>
  </si>
  <si>
    <t>Karlštejn</t>
  </si>
  <si>
    <t>Hostouň</t>
  </si>
  <si>
    <t>Klučov</t>
  </si>
  <si>
    <t>Chabeřice</t>
  </si>
  <si>
    <t>Kokořín</t>
  </si>
  <si>
    <t>Dolní Stakory</t>
  </si>
  <si>
    <t>Jíkev</t>
  </si>
  <si>
    <t>Kaliště</t>
  </si>
  <si>
    <t>Chýně</t>
  </si>
  <si>
    <t>Háje</t>
  </si>
  <si>
    <t>Kroučová</t>
  </si>
  <si>
    <t>Koněprusy</t>
  </si>
  <si>
    <t>Hradečno</t>
  </si>
  <si>
    <t>Konárovice</t>
  </si>
  <si>
    <t>Chlístovice</t>
  </si>
  <si>
    <t>Kozomín</t>
  </si>
  <si>
    <t>Domousnice</t>
  </si>
  <si>
    <t>Jiřice</t>
  </si>
  <si>
    <t>Kamenice</t>
  </si>
  <si>
    <t>Chýnice</t>
  </si>
  <si>
    <t>Hluboš</t>
  </si>
  <si>
    <t>Krty</t>
  </si>
  <si>
    <t>Chlum</t>
  </si>
  <si>
    <t>Korno</t>
  </si>
  <si>
    <t>Hrdlív</t>
  </si>
  <si>
    <t>Kořenice</t>
  </si>
  <si>
    <t>Chotusice</t>
  </si>
  <si>
    <t>Ledčice</t>
  </si>
  <si>
    <t>Doubravička</t>
  </si>
  <si>
    <t>Jizbice</t>
  </si>
  <si>
    <t>Káraný</t>
  </si>
  <si>
    <t>Jeneč</t>
  </si>
  <si>
    <t>Hlubyně</t>
  </si>
  <si>
    <t>Krupá</t>
  </si>
  <si>
    <t>Chmelná</t>
  </si>
  <si>
    <t>Kotopeky</t>
  </si>
  <si>
    <t>Hřebeč</t>
  </si>
  <si>
    <t>Kouřim</t>
  </si>
  <si>
    <t>Kácov</t>
  </si>
  <si>
    <t>Lhotka</t>
  </si>
  <si>
    <t>Horky nad Jizerou</t>
  </si>
  <si>
    <t>Kamenné Zboží</t>
  </si>
  <si>
    <t>Klecany</t>
  </si>
  <si>
    <t>Jíloviště</t>
  </si>
  <si>
    <t>Horčápsko</t>
  </si>
  <si>
    <t>Krušovice</t>
  </si>
  <si>
    <t>Chocerady</t>
  </si>
  <si>
    <t>Kublov</t>
  </si>
  <si>
    <t>Chržín</t>
  </si>
  <si>
    <t>Krakovany</t>
  </si>
  <si>
    <t>Kluky</t>
  </si>
  <si>
    <t>Liběchov</t>
  </si>
  <si>
    <t>Horní Bukovina</t>
  </si>
  <si>
    <t>Kněžice</t>
  </si>
  <si>
    <t>Klíčany</t>
  </si>
  <si>
    <t>Jinočany</t>
  </si>
  <si>
    <t>Hřiměždice</t>
  </si>
  <si>
    <t>Křivoklát</t>
  </si>
  <si>
    <t>Choratice</t>
  </si>
  <si>
    <t>Lážovice</t>
  </si>
  <si>
    <t>Jarpice</t>
  </si>
  <si>
    <t>Kobylnice</t>
  </si>
  <si>
    <t>Libiš</t>
  </si>
  <si>
    <t>Horní Slivno</t>
  </si>
  <si>
    <t>Kněžičky</t>
  </si>
  <si>
    <t>Klokočná</t>
  </si>
  <si>
    <t>Kamenný Přívoz</t>
  </si>
  <si>
    <t>Hudčice</t>
  </si>
  <si>
    <t>Lašovice</t>
  </si>
  <si>
    <t>Chotýšany</t>
  </si>
  <si>
    <t>Jedomělice</t>
  </si>
  <si>
    <t>Krychnov</t>
  </si>
  <si>
    <t>Košice</t>
  </si>
  <si>
    <t>Liblice</t>
  </si>
  <si>
    <t>Hrdlořezy</t>
  </si>
  <si>
    <t>Kolaje</t>
  </si>
  <si>
    <t>Konětopy</t>
  </si>
  <si>
    <t>Karlík</t>
  </si>
  <si>
    <t>Hvožďany</t>
  </si>
  <si>
    <t>Lišany</t>
  </si>
  <si>
    <t>Libomyšl</t>
  </si>
  <si>
    <t>Jemníky</t>
  </si>
  <si>
    <t>Křečhoř</t>
  </si>
  <si>
    <t>Lobeč</t>
  </si>
  <si>
    <t>Hrušov</t>
  </si>
  <si>
    <t>Kostelní Lhota</t>
  </si>
  <si>
    <t>Konojedy</t>
  </si>
  <si>
    <t>Klínec</t>
  </si>
  <si>
    <t>Chotilsko</t>
  </si>
  <si>
    <t>Lubná</t>
  </si>
  <si>
    <t>Jankov</t>
  </si>
  <si>
    <t>Liteň</t>
  </si>
  <si>
    <t>Kačice</t>
  </si>
  <si>
    <t>Kšely</t>
  </si>
  <si>
    <t>Křesetice</t>
  </si>
  <si>
    <t>Lužec nad Vltavou</t>
  </si>
  <si>
    <t>Husí Lhota</t>
  </si>
  <si>
    <t>Kostomlátky</t>
  </si>
  <si>
    <t>Kostelec nad Černými lesy</t>
  </si>
  <si>
    <t>Malinová</t>
  </si>
  <si>
    <t>Javorník</t>
  </si>
  <si>
    <t>Loděnice</t>
  </si>
  <si>
    <t>Kamenné Žehrovice</t>
  </si>
  <si>
    <t>Libenice</t>
  </si>
  <si>
    <t>Ledečko</t>
  </si>
  <si>
    <t>Malý Újezd</t>
  </si>
  <si>
    <t>Charvatce</t>
  </si>
  <si>
    <t>Košík</t>
  </si>
  <si>
    <t>Kostelec u Křížků</t>
  </si>
  <si>
    <t>Kosoř</t>
  </si>
  <si>
    <t>Chraštice</t>
  </si>
  <si>
    <t>Městečko</t>
  </si>
  <si>
    <t>Ješetice</t>
  </si>
  <si>
    <t>Lochovice</t>
  </si>
  <si>
    <t>Kamenný Most</t>
  </si>
  <si>
    <t>Libodřice</t>
  </si>
  <si>
    <t>Malešov</t>
  </si>
  <si>
    <t>Medonosy</t>
  </si>
  <si>
    <t>Chocnějovice</t>
  </si>
  <si>
    <t>Kounice</t>
  </si>
  <si>
    <t>Kostelní Hlavno</t>
  </si>
  <si>
    <t>Kytín</t>
  </si>
  <si>
    <t>Jablonná</t>
  </si>
  <si>
    <t>Milostín</t>
  </si>
  <si>
    <t>Kamberk</t>
  </si>
  <si>
    <t>Lužce</t>
  </si>
  <si>
    <t>Klobuky</t>
  </si>
  <si>
    <t>Lipec</t>
  </si>
  <si>
    <t>Městys Nové Dvory</t>
  </si>
  <si>
    <t>Mělnické Vtelno</t>
  </si>
  <si>
    <t>Chotětov</t>
  </si>
  <si>
    <t>Kouty</t>
  </si>
  <si>
    <t>Lety</t>
  </si>
  <si>
    <t>Milý</t>
  </si>
  <si>
    <t>Keblov</t>
  </si>
  <si>
    <t>Malá Víska</t>
  </si>
  <si>
    <t>Kmetiněves</t>
  </si>
  <si>
    <t>Lošany</t>
  </si>
  <si>
    <t>Miskovice</t>
  </si>
  <si>
    <t>Mšeno</t>
  </si>
  <si>
    <t>Chudíř</t>
  </si>
  <si>
    <t>Kovanice</t>
  </si>
  <si>
    <t>Křenek</t>
  </si>
  <si>
    <t>Libčice nad Vltavou</t>
  </si>
  <si>
    <t>Kamýk nad Vltavou</t>
  </si>
  <si>
    <t>Mšec</t>
  </si>
  <si>
    <t>Kladruby</t>
  </si>
  <si>
    <t>Málkov</t>
  </si>
  <si>
    <t>Knovíz</t>
  </si>
  <si>
    <t>Malotice</t>
  </si>
  <si>
    <t>Močovice</t>
  </si>
  <si>
    <t>Nebužely</t>
  </si>
  <si>
    <t>Jabkenice</t>
  </si>
  <si>
    <t>Křenice</t>
  </si>
  <si>
    <t>Libeř</t>
  </si>
  <si>
    <t>Klučenice</t>
  </si>
  <si>
    <t>Mšecké Žehrovice</t>
  </si>
  <si>
    <t>Kondrac</t>
  </si>
  <si>
    <t>Měňany</t>
  </si>
  <si>
    <t>Koleč</t>
  </si>
  <si>
    <t>Masojedy</t>
  </si>
  <si>
    <t>Nepoměřice</t>
  </si>
  <si>
    <t>Nedomice</t>
  </si>
  <si>
    <t>Křečkov</t>
  </si>
  <si>
    <t>Křížkový Újezdec</t>
  </si>
  <si>
    <t>Lichoceves</t>
  </si>
  <si>
    <t>Kňovice</t>
  </si>
  <si>
    <t>Mutějovice</t>
  </si>
  <si>
    <t>Kozmice</t>
  </si>
  <si>
    <t>Mezouň</t>
  </si>
  <si>
    <t>Královice</t>
  </si>
  <si>
    <t>Mrzky</t>
  </si>
  <si>
    <t>Okřesaneč</t>
  </si>
  <si>
    <t>Nelahozeves</t>
  </si>
  <si>
    <t>Jizerní Vtelno</t>
  </si>
  <si>
    <t>Křinec</t>
  </si>
  <si>
    <t>Kunice</t>
  </si>
  <si>
    <t>Líšnice</t>
  </si>
  <si>
    <t>Korkyně</t>
  </si>
  <si>
    <t>Nesuchyně</t>
  </si>
  <si>
    <t>Krhanice</t>
  </si>
  <si>
    <t>Mořina</t>
  </si>
  <si>
    <t>Kutrovice</t>
  </si>
  <si>
    <t>Nebovidy</t>
  </si>
  <si>
    <t>Onomyšl</t>
  </si>
  <si>
    <t>Nosálov</t>
  </si>
  <si>
    <t>Josefův Důl</t>
  </si>
  <si>
    <t>Libice nad Cidlinou</t>
  </si>
  <si>
    <t>Květnice</t>
  </si>
  <si>
    <t>Měchenice</t>
  </si>
  <si>
    <t>Kosova Hora</t>
  </si>
  <si>
    <t>Nezabudice</t>
  </si>
  <si>
    <t>Krňany</t>
  </si>
  <si>
    <t>Mořinka</t>
  </si>
  <si>
    <t>Kvílice</t>
  </si>
  <si>
    <t>Němčice</t>
  </si>
  <si>
    <t>Opatovice I</t>
  </si>
  <si>
    <t>Katusice</t>
  </si>
  <si>
    <t>Loučeň</t>
  </si>
  <si>
    <t>Lázně Toušeň</t>
  </si>
  <si>
    <t>Nučice</t>
  </si>
  <si>
    <t>Kotenčice</t>
  </si>
  <si>
    <t>Nový Dům</t>
  </si>
  <si>
    <t>Křečovice</t>
  </si>
  <si>
    <t>Nenačovice</t>
  </si>
  <si>
    <t>Kyšice</t>
  </si>
  <si>
    <t>Nová Ves I</t>
  </si>
  <si>
    <t>Paběnice</t>
  </si>
  <si>
    <t>Obříství</t>
  </si>
  <si>
    <t>Klášter Hradiště nad Jizerou</t>
  </si>
  <si>
    <t>Mcely</t>
  </si>
  <si>
    <t>Lhota</t>
  </si>
  <si>
    <t>Ohrobec</t>
  </si>
  <si>
    <t>Koupě</t>
  </si>
  <si>
    <t>Olešná</t>
  </si>
  <si>
    <t>Křivsoudov</t>
  </si>
  <si>
    <t>Nesvačily</t>
  </si>
  <si>
    <t>Lány</t>
  </si>
  <si>
    <t>Ohaře</t>
  </si>
  <si>
    <t>Pertoltice</t>
  </si>
  <si>
    <t>Olovnice</t>
  </si>
  <si>
    <t>Milčice</t>
  </si>
  <si>
    <t>Líbeznice</t>
  </si>
  <si>
    <t>Okoř</t>
  </si>
  <si>
    <t>Kozárovice</t>
  </si>
  <si>
    <t>Oráčov</t>
  </si>
  <si>
    <t>Kuňovice</t>
  </si>
  <si>
    <t>Neumětely</t>
  </si>
  <si>
    <t>Ovčáry</t>
  </si>
  <si>
    <t>Petrovice I</t>
  </si>
  <si>
    <t>Kněžmost</t>
  </si>
  <si>
    <t>Netřebice</t>
  </si>
  <si>
    <t>Louňovice</t>
  </si>
  <si>
    <t>Okrouhlo</t>
  </si>
  <si>
    <t>Krásná Hora nad Vltavou</t>
  </si>
  <si>
    <t>Panoší Újezd</t>
  </si>
  <si>
    <t>Lešany</t>
  </si>
  <si>
    <t>Nižbor</t>
  </si>
  <si>
    <t>Pašinka</t>
  </si>
  <si>
    <t>Petrovice II</t>
  </si>
  <si>
    <t>Postřižín</t>
  </si>
  <si>
    <t>Nový Dvůr</t>
  </si>
  <si>
    <t>Máslovice</t>
  </si>
  <si>
    <t>Ořech</t>
  </si>
  <si>
    <t>Křepenice</t>
  </si>
  <si>
    <t>Pavlíkov</t>
  </si>
  <si>
    <t>Libež</t>
  </si>
  <si>
    <t>Nový Jáchymov</t>
  </si>
  <si>
    <t>Libochovičky</t>
  </si>
  <si>
    <t>Plaňany</t>
  </si>
  <si>
    <t>Podveky</t>
  </si>
  <si>
    <t>Řepín</t>
  </si>
  <si>
    <t>Kochánky</t>
  </si>
  <si>
    <t>Odřepsy</t>
  </si>
  <si>
    <t>Měšice</t>
  </si>
  <si>
    <t>Petrov</t>
  </si>
  <si>
    <t>Křešín</t>
  </si>
  <si>
    <t>Litichovice</t>
  </si>
  <si>
    <t>Libovice</t>
  </si>
  <si>
    <t>Pňov-Předhradí</t>
  </si>
  <si>
    <t>Potěhy</t>
  </si>
  <si>
    <t>Spomyšl</t>
  </si>
  <si>
    <t>Kolomuty</t>
  </si>
  <si>
    <t>Okřínek</t>
  </si>
  <si>
    <t>Mirošovice</t>
  </si>
  <si>
    <t>Láz</t>
  </si>
  <si>
    <t>Pochvalov</t>
  </si>
  <si>
    <t>Loket</t>
  </si>
  <si>
    <t>Lidice</t>
  </si>
  <si>
    <t>Polepy</t>
  </si>
  <si>
    <t>Rašovice</t>
  </si>
  <si>
    <t>Stránka</t>
  </si>
  <si>
    <t>Koryta</t>
  </si>
  <si>
    <t>Opočnice</t>
  </si>
  <si>
    <t>Mnichovice</t>
  </si>
  <si>
    <t>Průhonice</t>
  </si>
  <si>
    <t>Lazsko</t>
  </si>
  <si>
    <t>Přerubenice</t>
  </si>
  <si>
    <t>Louňovice pod Blaníkem</t>
  </si>
  <si>
    <t>Osov</t>
  </si>
  <si>
    <t>Líský</t>
  </si>
  <si>
    <t>Polní Chrčice</t>
  </si>
  <si>
    <t>Rataje nad Sázavou</t>
  </si>
  <si>
    <t>Střemy</t>
  </si>
  <si>
    <t>Kosořice</t>
  </si>
  <si>
    <t>Opolany</t>
  </si>
  <si>
    <t>Modletice</t>
  </si>
  <si>
    <t>Psáry</t>
  </si>
  <si>
    <t>Lešetice</t>
  </si>
  <si>
    <t>Příčina</t>
  </si>
  <si>
    <t>Lštění</t>
  </si>
  <si>
    <t>Otmíče</t>
  </si>
  <si>
    <t>Loucká</t>
  </si>
  <si>
    <t>Polní Voděrady</t>
  </si>
  <si>
    <t>Rohozec</t>
  </si>
  <si>
    <t>Tuhaň</t>
  </si>
  <si>
    <t>Košátky</t>
  </si>
  <si>
    <t>Oseček</t>
  </si>
  <si>
    <t>Mochov</t>
  </si>
  <si>
    <t>Ptice</t>
  </si>
  <si>
    <t>Lhota u Příbramě</t>
  </si>
  <si>
    <t>Přílepy</t>
  </si>
  <si>
    <t>Maršovice</t>
  </si>
  <si>
    <t>Otročiněves</t>
  </si>
  <si>
    <t>Makotřasy</t>
  </si>
  <si>
    <t>Poříčany</t>
  </si>
  <si>
    <t>Řendějov</t>
  </si>
  <si>
    <t>Tupadly</t>
  </si>
  <si>
    <t>Kováň</t>
  </si>
  <si>
    <t>Oskořínek</t>
  </si>
  <si>
    <t>Mratín</t>
  </si>
  <si>
    <t>Roblín</t>
  </si>
  <si>
    <t>Malá Hraštice</t>
  </si>
  <si>
    <t>Pšovlky</t>
  </si>
  <si>
    <t>Mezno</t>
  </si>
  <si>
    <t>Podbrdy</t>
  </si>
  <si>
    <t>Malé Kyšice</t>
  </si>
  <si>
    <t>Přehvozdí</t>
  </si>
  <si>
    <t>Samopše</t>
  </si>
  <si>
    <t>Újezdec</t>
  </si>
  <si>
    <t>Kovanec</t>
  </si>
  <si>
    <t>Ostrá</t>
  </si>
  <si>
    <t>Mukařov</t>
  </si>
  <si>
    <t>Řevnice</t>
  </si>
  <si>
    <t>Milešov</t>
  </si>
  <si>
    <t>Pustověty</t>
  </si>
  <si>
    <t>Miličín</t>
  </si>
  <si>
    <t>Podluhy</t>
  </si>
  <si>
    <t>Malé Přítočno</t>
  </si>
  <si>
    <t>Přistoupim</t>
  </si>
  <si>
    <t>Semtěš</t>
  </si>
  <si>
    <t>Úžice</t>
  </si>
  <si>
    <t>Krásná Ves</t>
  </si>
  <si>
    <t>Pátek</t>
  </si>
  <si>
    <t>Nehvizdy</t>
  </si>
  <si>
    <t>Řitka</t>
  </si>
  <si>
    <t>Milín</t>
  </si>
  <si>
    <t>Račice</t>
  </si>
  <si>
    <t>Miřetice</t>
  </si>
  <si>
    <t>Praskolesy</t>
  </si>
  <si>
    <t>Malíkovice</t>
  </si>
  <si>
    <t>Přišimasy</t>
  </si>
  <si>
    <t>Schořov</t>
  </si>
  <si>
    <t>Velký Borek</t>
  </si>
  <si>
    <t>Krnsko</t>
  </si>
  <si>
    <t>Písková Lhota</t>
  </si>
  <si>
    <t>Slapy</t>
  </si>
  <si>
    <t>Modřovice</t>
  </si>
  <si>
    <t>Rpety</t>
  </si>
  <si>
    <t>Neprobylice</t>
  </si>
  <si>
    <t>Slavošov</t>
  </si>
  <si>
    <t>Veltrusy</t>
  </si>
  <si>
    <t>Kropáčova Vrutice</t>
  </si>
  <si>
    <t>Písty</t>
  </si>
  <si>
    <t>Nový Vestec</t>
  </si>
  <si>
    <t>Statenice</t>
  </si>
  <si>
    <t>Mokrovraty</t>
  </si>
  <si>
    <t>Ruda</t>
  </si>
  <si>
    <t>Mrač</t>
  </si>
  <si>
    <t>Skřipel</t>
  </si>
  <si>
    <t>Neuměřice</t>
  </si>
  <si>
    <t>Radovesnice I</t>
  </si>
  <si>
    <t>Soběšín</t>
  </si>
  <si>
    <t>Vidim</t>
  </si>
  <si>
    <t>Podmoky</t>
  </si>
  <si>
    <t>Středokluky</t>
  </si>
  <si>
    <t>Nalžovice</t>
  </si>
  <si>
    <t>Rynholec</t>
  </si>
  <si>
    <t>Načeradec</t>
  </si>
  <si>
    <t>Skuhrov</t>
  </si>
  <si>
    <t>Otvovice</t>
  </si>
  <si>
    <t>Radovesnice II</t>
  </si>
  <si>
    <t>Souňov</t>
  </si>
  <si>
    <t>Vojkovice</t>
  </si>
  <si>
    <t>Lhotky</t>
  </si>
  <si>
    <t>Přerov nad Labem</t>
  </si>
  <si>
    <t>Nupaky</t>
  </si>
  <si>
    <t>Svrkyně</t>
  </si>
  <si>
    <t>Narysov</t>
  </si>
  <si>
    <t>Řeřichy</t>
  </si>
  <si>
    <t>Nespeky</t>
  </si>
  <si>
    <t>Páleč</t>
  </si>
  <si>
    <t>Ratboř</t>
  </si>
  <si>
    <t>Staňkovice</t>
  </si>
  <si>
    <t>Vraňany</t>
  </si>
  <si>
    <t>Lipník</t>
  </si>
  <si>
    <t>Rožďalovice</t>
  </si>
  <si>
    <t>Oleška</t>
  </si>
  <si>
    <t>Štěchovice</t>
  </si>
  <si>
    <t>Nečín</t>
  </si>
  <si>
    <t>Senec</t>
  </si>
  <si>
    <t>Netvořice</t>
  </si>
  <si>
    <t>Stašov</t>
  </si>
  <si>
    <t>Pavlov</t>
  </si>
  <si>
    <t>Ratenice</t>
  </si>
  <si>
    <t>Starkoč</t>
  </si>
  <si>
    <t>Všestudy</t>
  </si>
  <si>
    <t>Loukov</t>
  </si>
  <si>
    <t>Sány</t>
  </si>
  <si>
    <t>Ondřejov</t>
  </si>
  <si>
    <t>Tachlovice</t>
  </si>
  <si>
    <t>Nedrahovice</t>
  </si>
  <si>
    <t>Senomaty</t>
  </si>
  <si>
    <t>Neustupov</t>
  </si>
  <si>
    <t>Suchomasty</t>
  </si>
  <si>
    <t>Pchery</t>
  </si>
  <si>
    <t>Rostoklaty</t>
  </si>
  <si>
    <t>Sudějov</t>
  </si>
  <si>
    <t>Vysoká</t>
  </si>
  <si>
    <t>Loukovec</t>
  </si>
  <si>
    <t>Seletice</t>
  </si>
  <si>
    <t>Oplany</t>
  </si>
  <si>
    <t>Trnová</t>
  </si>
  <si>
    <t>Nechvalice</t>
  </si>
  <si>
    <t>Skryje</t>
  </si>
  <si>
    <t>Neveklov</t>
  </si>
  <si>
    <t>Svatá</t>
  </si>
  <si>
    <t>Pletený Újezd</t>
  </si>
  <si>
    <t>Skvrňov</t>
  </si>
  <si>
    <t>Suchdol</t>
  </si>
  <si>
    <t>Zálezlice</t>
  </si>
  <si>
    <t>Luštěnice</t>
  </si>
  <si>
    <t>Semice</t>
  </si>
  <si>
    <t>Panenské Břežany</t>
  </si>
  <si>
    <t>Třebotov</t>
  </si>
  <si>
    <t>Nepomuk</t>
  </si>
  <si>
    <t>Slabce</t>
  </si>
  <si>
    <t>Olbramovice</t>
  </si>
  <si>
    <t>Svatý Jan pod Skalou</t>
  </si>
  <si>
    <t>Plchov</t>
  </si>
  <si>
    <t>Starý Kolín</t>
  </si>
  <si>
    <t>Svatý Mikuláš</t>
  </si>
  <si>
    <t>Zlončice</t>
  </si>
  <si>
    <t>Mečeříž</t>
  </si>
  <si>
    <t>Senice</t>
  </si>
  <si>
    <t>Pětihosty</t>
  </si>
  <si>
    <t>Tuchoměřice</t>
  </si>
  <si>
    <t>Nestrašovice</t>
  </si>
  <si>
    <t>Smilovice</t>
  </si>
  <si>
    <t>Ostrov</t>
  </si>
  <si>
    <t>Svinaře</t>
  </si>
  <si>
    <t>Podlešín</t>
  </si>
  <si>
    <t>Svojšice</t>
  </si>
  <si>
    <t>Šebestěnice</t>
  </si>
  <si>
    <t>Zlosyň</t>
  </si>
  <si>
    <t>Mohelnice nad Jizerou</t>
  </si>
  <si>
    <t>Sloveč</t>
  </si>
  <si>
    <t>Petříkov</t>
  </si>
  <si>
    <t>Tursko</t>
  </si>
  <si>
    <t>Nová Ves pod Pleší</t>
  </si>
  <si>
    <t>Srbeč</t>
  </si>
  <si>
    <t>Ostředek</t>
  </si>
  <si>
    <t>Poštovice</t>
  </si>
  <si>
    <t>Tatce</t>
  </si>
  <si>
    <t>Štipoklasy</t>
  </si>
  <si>
    <t>Želízy</t>
  </si>
  <si>
    <t>Sokoleč</t>
  </si>
  <si>
    <t>Podolanka</t>
  </si>
  <si>
    <t>Úholičky</t>
  </si>
  <si>
    <t>Nové Dvory</t>
  </si>
  <si>
    <t>Svojetín</t>
  </si>
  <si>
    <t>Pavlovice</t>
  </si>
  <si>
    <t>Tlustice</t>
  </si>
  <si>
    <t>Pozdeň</t>
  </si>
  <si>
    <t>Tismice</t>
  </si>
  <si>
    <t>Třebešice</t>
  </si>
  <si>
    <t>Stará Lysá</t>
  </si>
  <si>
    <t>Polerady</t>
  </si>
  <si>
    <t>Úhonice</t>
  </si>
  <si>
    <t>Nový Knín</t>
  </si>
  <si>
    <t>Sýkořice</t>
  </si>
  <si>
    <t>Petroupim</t>
  </si>
  <si>
    <t>Tmaň</t>
  </si>
  <si>
    <t>Přelíc</t>
  </si>
  <si>
    <t>Toušice</t>
  </si>
  <si>
    <t>Třebětín</t>
  </si>
  <si>
    <t>Nemyslovice</t>
  </si>
  <si>
    <t>Starý Vestec</t>
  </si>
  <si>
    <t>Popovičky</t>
  </si>
  <si>
    <t>Únětice</t>
  </si>
  <si>
    <t>Občov</t>
  </si>
  <si>
    <t>Šanov</t>
  </si>
  <si>
    <t>Popovice</t>
  </si>
  <si>
    <t>Točník</t>
  </si>
  <si>
    <t>Řisuty</t>
  </si>
  <si>
    <t>Třebovle</t>
  </si>
  <si>
    <t>Třebonín</t>
  </si>
  <si>
    <t>Nepřevázka</t>
  </si>
  <si>
    <t>Straky</t>
  </si>
  <si>
    <t>Prusice</t>
  </si>
  <si>
    <t>Velké Přílepy</t>
  </si>
  <si>
    <t>Obecnice</t>
  </si>
  <si>
    <t>Šípy</t>
  </si>
  <si>
    <t>Poříčí nad Sázavou</t>
  </si>
  <si>
    <t>Trubín</t>
  </si>
  <si>
    <t>Sazená</t>
  </si>
  <si>
    <t>Tři Dvory</t>
  </si>
  <si>
    <t>Neveklovice</t>
  </si>
  <si>
    <t>Stratov</t>
  </si>
  <si>
    <t>Předboj</t>
  </si>
  <si>
    <t>Obory</t>
  </si>
  <si>
    <t>Švihov</t>
  </si>
  <si>
    <t>Postupice</t>
  </si>
  <si>
    <t>Trubská</t>
  </si>
  <si>
    <t>Slatina</t>
  </si>
  <si>
    <t>Tuchoraz</t>
  </si>
  <si>
    <t>Úmonín</t>
  </si>
  <si>
    <t>Niměřice</t>
  </si>
  <si>
    <t>Třebestovice</t>
  </si>
  <si>
    <t>Přezletice</t>
  </si>
  <si>
    <t>Vonoklasy</t>
  </si>
  <si>
    <t>Obořiště</t>
  </si>
  <si>
    <t>Třeboc</t>
  </si>
  <si>
    <t>Pravonín</t>
  </si>
  <si>
    <t>Újezd</t>
  </si>
  <si>
    <t>Smečno</t>
  </si>
  <si>
    <t>Tuklaty</t>
  </si>
  <si>
    <t>Nová Telib</t>
  </si>
  <si>
    <t>Úmyslovice</t>
  </si>
  <si>
    <t>Radějovice</t>
  </si>
  <si>
    <t>Vrané nad Vltavou</t>
  </si>
  <si>
    <t>Ohrazenice</t>
  </si>
  <si>
    <t>Třtice</t>
  </si>
  <si>
    <t>Přestavlky u Čerčan</t>
  </si>
  <si>
    <t>Velký Chlumec</t>
  </si>
  <si>
    <t>Stehelčeves</t>
  </si>
  <si>
    <t>Týnec nad Labem</t>
  </si>
  <si>
    <t>Vavřinec</t>
  </si>
  <si>
    <t>Nová Ves u Bakova</t>
  </si>
  <si>
    <t>Velenice</t>
  </si>
  <si>
    <t>Radonice</t>
  </si>
  <si>
    <t>Všenory</t>
  </si>
  <si>
    <t>Osečany</t>
  </si>
  <si>
    <t>Václavy</t>
  </si>
  <si>
    <t>Psáře</t>
  </si>
  <si>
    <t>Vinařice</t>
  </si>
  <si>
    <t>Stradonice</t>
  </si>
  <si>
    <t>Uhlířská Lhota</t>
  </si>
  <si>
    <t>Vidice</t>
  </si>
  <si>
    <t>Obrubce</t>
  </si>
  <si>
    <t>Velenka</t>
  </si>
  <si>
    <t>Sedlec</t>
  </si>
  <si>
    <t>Zahořany</t>
  </si>
  <si>
    <t>Velká Buková</t>
  </si>
  <si>
    <t>Pyšely</t>
  </si>
  <si>
    <t>Vižina</t>
  </si>
  <si>
    <t>Studeněves</t>
  </si>
  <si>
    <t>Veletov</t>
  </si>
  <si>
    <t>Vinaře</t>
  </si>
  <si>
    <t>Obruby</t>
  </si>
  <si>
    <t>Senohraby</t>
  </si>
  <si>
    <t>Zbuzany</t>
  </si>
  <si>
    <t>Ouběnice</t>
  </si>
  <si>
    <t>Velká Chmelištná</t>
  </si>
  <si>
    <t>Rabyně</t>
  </si>
  <si>
    <t>Vráž</t>
  </si>
  <si>
    <t>Svárov</t>
  </si>
  <si>
    <t>Veltruby</t>
  </si>
  <si>
    <t>Vlačice</t>
  </si>
  <si>
    <t>Pěčice</t>
  </si>
  <si>
    <t>Vlkov pod Oškobrhem</t>
  </si>
  <si>
    <t>Sibřina</t>
  </si>
  <si>
    <t>Zlatníky-Hodkovice</t>
  </si>
  <si>
    <t>Pečice</t>
  </si>
  <si>
    <t>Všesulov</t>
  </si>
  <si>
    <t>Radošovice</t>
  </si>
  <si>
    <t>Všeradice</t>
  </si>
  <si>
    <t>Svinařov</t>
  </si>
  <si>
    <t>Vitice</t>
  </si>
  <si>
    <t>Vlastějovice</t>
  </si>
  <si>
    <t>Pětikozly</t>
  </si>
  <si>
    <t>Sluhy</t>
  </si>
  <si>
    <t>Zvole</t>
  </si>
  <si>
    <t>Rataje</t>
  </si>
  <si>
    <t>Šlapanice</t>
  </si>
  <si>
    <t>Volárna</t>
  </si>
  <si>
    <t>Vlkaneč</t>
  </si>
  <si>
    <t>Petkovy</t>
  </si>
  <si>
    <t>Vrbová Lhota</t>
  </si>
  <si>
    <t>Sluštice</t>
  </si>
  <si>
    <t>Pičín</t>
  </si>
  <si>
    <t>Zavidov</t>
  </si>
  <si>
    <t>Ratměřice</t>
  </si>
  <si>
    <t>Zadní Třebaň</t>
  </si>
  <si>
    <t>Třebichovice</t>
  </si>
  <si>
    <t>Vrátkov</t>
  </si>
  <si>
    <t>Vodranty</t>
  </si>
  <si>
    <t>Všechlapy</t>
  </si>
  <si>
    <t>Strančice</t>
  </si>
  <si>
    <t>Počaply</t>
  </si>
  <si>
    <t>Zbečno</t>
  </si>
  <si>
    <t>Řehenice</t>
  </si>
  <si>
    <t>Zaječov</t>
  </si>
  <si>
    <t>Třebíz</t>
  </si>
  <si>
    <t>Vrbčany</t>
  </si>
  <si>
    <t>Záboří nad Labem</t>
  </si>
  <si>
    <t>Plazy</t>
  </si>
  <si>
    <t>Vykáň</t>
  </si>
  <si>
    <t>Struhařov</t>
  </si>
  <si>
    <t>Počepice</t>
  </si>
  <si>
    <t>Žďár</t>
  </si>
  <si>
    <t>Řimovice</t>
  </si>
  <si>
    <t>Záluží</t>
  </si>
  <si>
    <t>Třebusice</t>
  </si>
  <si>
    <t>Zalešany</t>
  </si>
  <si>
    <t>Zbizuby</t>
  </si>
  <si>
    <t>Plužná</t>
  </si>
  <si>
    <t>Záhornice</t>
  </si>
  <si>
    <t>Stříbrná Skalice</t>
  </si>
  <si>
    <t>Podlesí</t>
  </si>
  <si>
    <t>Slověnice</t>
  </si>
  <si>
    <t>Železná</t>
  </si>
  <si>
    <t>Tuchlovice</t>
  </si>
  <si>
    <t>Zásmuky</t>
  </si>
  <si>
    <t>Zbýšov</t>
  </si>
  <si>
    <t>Prodašice</t>
  </si>
  <si>
    <t>Zbožíčko</t>
  </si>
  <si>
    <t>Sudovo Hlavno</t>
  </si>
  <si>
    <t>Prosenická Lhota</t>
  </si>
  <si>
    <t>Smilkov</t>
  </si>
  <si>
    <t>Tuřany</t>
  </si>
  <si>
    <t>Žabonosy</t>
  </si>
  <si>
    <t>Žáky</t>
  </si>
  <si>
    <t>Předměřice nad Jizerou</t>
  </si>
  <si>
    <t>Zvěřínek</t>
  </si>
  <si>
    <t>Sulice</t>
  </si>
  <si>
    <t>Příčovy</t>
  </si>
  <si>
    <t>Snět</t>
  </si>
  <si>
    <t>Uhy</t>
  </si>
  <si>
    <t>Ždánice</t>
  </si>
  <si>
    <t>Žehušice</t>
  </si>
  <si>
    <t>Přepeře</t>
  </si>
  <si>
    <t>Žitovlice</t>
  </si>
  <si>
    <t>Svémyslice</t>
  </si>
  <si>
    <t>Radětice</t>
  </si>
  <si>
    <t>Soběhrdy</t>
  </si>
  <si>
    <t>Velká Dobrá</t>
  </si>
  <si>
    <t>Žehuň</t>
  </si>
  <si>
    <t>Žleby</t>
  </si>
  <si>
    <t>Ptýrov</t>
  </si>
  <si>
    <t>Světice</t>
  </si>
  <si>
    <t>Radíč</t>
  </si>
  <si>
    <t>Soutice</t>
  </si>
  <si>
    <t>Velké Přítočno</t>
  </si>
  <si>
    <t>Žiželice</t>
  </si>
  <si>
    <t>Rabakov</t>
  </si>
  <si>
    <t>Svojetice</t>
  </si>
  <si>
    <t>Rosovice</t>
  </si>
  <si>
    <t>Stranný</t>
  </si>
  <si>
    <t>Rohatsko</t>
  </si>
  <si>
    <t>Rybníky</t>
  </si>
  <si>
    <t>Strojetice</t>
  </si>
  <si>
    <t>Vraný</t>
  </si>
  <si>
    <t>Rokytá</t>
  </si>
  <si>
    <t>Škvorec</t>
  </si>
  <si>
    <t>Sádek</t>
  </si>
  <si>
    <t>Vrbičany</t>
  </si>
  <si>
    <t>Rokytovec</t>
  </si>
  <si>
    <t>Štíhlice</t>
  </si>
  <si>
    <t>Sedlice</t>
  </si>
  <si>
    <t>Střezimíř</t>
  </si>
  <si>
    <t>Zájezd</t>
  </si>
  <si>
    <t>Řepov</t>
  </si>
  <si>
    <t>Tehov</t>
  </si>
  <si>
    <t>Smolotely</t>
  </si>
  <si>
    <t>Studený</t>
  </si>
  <si>
    <t>Zákolany</t>
  </si>
  <si>
    <t>Řitonice</t>
  </si>
  <si>
    <t>Tehovec</t>
  </si>
  <si>
    <t>Solenice</t>
  </si>
  <si>
    <t>Šetějovice</t>
  </si>
  <si>
    <t>Zichovec</t>
  </si>
  <si>
    <t>Veleň</t>
  </si>
  <si>
    <t>Stará Huť</t>
  </si>
  <si>
    <t>Zlonice</t>
  </si>
  <si>
    <t>Semčice</t>
  </si>
  <si>
    <t>Veliká Ves</t>
  </si>
  <si>
    <t>Starosedlský Hrádek</t>
  </si>
  <si>
    <t>Teplýšovice</t>
  </si>
  <si>
    <t>Zvoleněves</t>
  </si>
  <si>
    <t>Sezemice</t>
  </si>
  <si>
    <t>Velké Popovice</t>
  </si>
  <si>
    <t>Suchodol</t>
  </si>
  <si>
    <t>Tichonice</t>
  </si>
  <si>
    <t>Želenice</t>
  </si>
  <si>
    <t>Skalsko</t>
  </si>
  <si>
    <t>Větrušice</t>
  </si>
  <si>
    <t>Svaté Pole</t>
  </si>
  <si>
    <t>Tisem</t>
  </si>
  <si>
    <t>Žilina</t>
  </si>
  <si>
    <t>Skorkov</t>
  </si>
  <si>
    <t>Vlkančice</t>
  </si>
  <si>
    <t>Svatý Jan</t>
  </si>
  <si>
    <t>Tomice</t>
  </si>
  <si>
    <t>Žižice</t>
  </si>
  <si>
    <t>Vodochody</t>
  </si>
  <si>
    <t>Trhový Štěpánov</t>
  </si>
  <si>
    <t>Sojovice</t>
  </si>
  <si>
    <t>Štětkovice</t>
  </si>
  <si>
    <t>Sovínky</t>
  </si>
  <si>
    <t>Vyšehořovice</t>
  </si>
  <si>
    <t>Těchařovice</t>
  </si>
  <si>
    <t>Václavice</t>
  </si>
  <si>
    <t>Strašnov</t>
  </si>
  <si>
    <t>Výžerky</t>
  </si>
  <si>
    <t>Tochovice</t>
  </si>
  <si>
    <t>Strážiště</t>
  </si>
  <si>
    <t>Vyžlovka</t>
  </si>
  <si>
    <t>Trhové Dušníky</t>
  </si>
  <si>
    <t>Vodslivy</t>
  </si>
  <si>
    <t>Strenice</t>
  </si>
  <si>
    <t>Zápy</t>
  </si>
  <si>
    <t>Třebsko</t>
  </si>
  <si>
    <t>Vojkov</t>
  </si>
  <si>
    <t>Sudoměř</t>
  </si>
  <si>
    <t>Záryby</t>
  </si>
  <si>
    <t>Tušovice</t>
  </si>
  <si>
    <t>Vracovice</t>
  </si>
  <si>
    <t>Zdiby</t>
  </si>
  <si>
    <t>Velká Lečice</t>
  </si>
  <si>
    <t>Vranov</t>
  </si>
  <si>
    <t>Tuřice</t>
  </si>
  <si>
    <t>Zeleneč</t>
  </si>
  <si>
    <t>Věšín</t>
  </si>
  <si>
    <t>Vrchotovy Janovice</t>
  </si>
  <si>
    <t>Ujkovice</t>
  </si>
  <si>
    <t>Zlatá</t>
  </si>
  <si>
    <t>Višňová</t>
  </si>
  <si>
    <t>Velké Všelisy</t>
  </si>
  <si>
    <t>Zlonín</t>
  </si>
  <si>
    <t>Volenice</t>
  </si>
  <si>
    <t>Veselice</t>
  </si>
  <si>
    <t>Zvánovice</t>
  </si>
  <si>
    <t>Voznice</t>
  </si>
  <si>
    <t>Xaverov</t>
  </si>
  <si>
    <t>Vrančice</t>
  </si>
  <si>
    <t>Zdislavice</t>
  </si>
  <si>
    <t>Vinec</t>
  </si>
  <si>
    <t>Vranovice</t>
  </si>
  <si>
    <t>Zvěstov</t>
  </si>
  <si>
    <t>Vlkava</t>
  </si>
  <si>
    <t>Vševily</t>
  </si>
  <si>
    <t>Vrátno</t>
  </si>
  <si>
    <t>Vysoká u Příbramě</t>
  </si>
  <si>
    <t>Všejany</t>
  </si>
  <si>
    <t>Vysoký Chlumec</t>
  </si>
  <si>
    <t>Zdětín</t>
  </si>
  <si>
    <t>Zalužany</t>
  </si>
  <si>
    <t>Zbenice</t>
  </si>
  <si>
    <t>Žerčice</t>
  </si>
  <si>
    <t>Zduchovice</t>
  </si>
  <si>
    <t>Židněves</t>
  </si>
  <si>
    <t>Županovice</t>
  </si>
  <si>
    <t>Benešov nad Ploučnicí</t>
  </si>
  <si>
    <t>Bohušovice nad Ohří</t>
  </si>
  <si>
    <t>Kryry</t>
  </si>
  <si>
    <t>Horní Jiřetín</t>
  </si>
  <si>
    <t>Bílina</t>
  </si>
  <si>
    <t>Chabařovice</t>
  </si>
  <si>
    <t>Česká Kamenice</t>
  </si>
  <si>
    <t>Jirkov</t>
  </si>
  <si>
    <t>Budyně nad Ohří</t>
  </si>
  <si>
    <t>Litvínov</t>
  </si>
  <si>
    <t>Dubí</t>
  </si>
  <si>
    <t>Chlumec</t>
  </si>
  <si>
    <t>Kadaň</t>
  </si>
  <si>
    <t>Hoštka</t>
  </si>
  <si>
    <t>Peruc</t>
  </si>
  <si>
    <t>Lom</t>
  </si>
  <si>
    <t>Duchcov</t>
  </si>
  <si>
    <t>Libouchec</t>
  </si>
  <si>
    <t>Dolní Poustevna</t>
  </si>
  <si>
    <t>Klášterec nad Ohří</t>
  </si>
  <si>
    <t>Liběšice</t>
  </si>
  <si>
    <t>Podbořany</t>
  </si>
  <si>
    <t>Meziboří</t>
  </si>
  <si>
    <t>Hrob</t>
  </si>
  <si>
    <t>Povrly</t>
  </si>
  <si>
    <t>Jílové</t>
  </si>
  <si>
    <t>Vejprty</t>
  </si>
  <si>
    <t>Libochovice</t>
  </si>
  <si>
    <t>Postoloprty</t>
  </si>
  <si>
    <t>Košťany</t>
  </si>
  <si>
    <t>Trmice</t>
  </si>
  <si>
    <t>Jiříkov</t>
  </si>
  <si>
    <t>Žatec</t>
  </si>
  <si>
    <t>Obrnice</t>
  </si>
  <si>
    <t>Krupka</t>
  </si>
  <si>
    <t>Krásná Lípa</t>
  </si>
  <si>
    <t>Bílence</t>
  </si>
  <si>
    <t>Lovosice</t>
  </si>
  <si>
    <t>Novosedlice</t>
  </si>
  <si>
    <t>Velké Březno</t>
  </si>
  <si>
    <t>Mikulášovice</t>
  </si>
  <si>
    <t>Blatno</t>
  </si>
  <si>
    <t>Mšené-Lázně</t>
  </si>
  <si>
    <t>Bitozeves</t>
  </si>
  <si>
    <t>Bečov</t>
  </si>
  <si>
    <t>Rumburk</t>
  </si>
  <si>
    <t>Boleboř</t>
  </si>
  <si>
    <t>Roudnice nad labem</t>
  </si>
  <si>
    <t>Proboštov</t>
  </si>
  <si>
    <t>Dolní Zálezly</t>
  </si>
  <si>
    <t>Šluknov</t>
  </si>
  <si>
    <t>Štětí</t>
  </si>
  <si>
    <t>Blažim</t>
  </si>
  <si>
    <t>Braňany</t>
  </si>
  <si>
    <t>Habrovany</t>
  </si>
  <si>
    <t>Varnsdorf</t>
  </si>
  <si>
    <t>Černovice</t>
  </si>
  <si>
    <t>Terezín</t>
  </si>
  <si>
    <t>Blšany</t>
  </si>
  <si>
    <t>Brandov</t>
  </si>
  <si>
    <t>Homole u Panny</t>
  </si>
  <si>
    <t>Velký Šenov</t>
  </si>
  <si>
    <t>Domašín</t>
  </si>
  <si>
    <t>Třebenice</t>
  </si>
  <si>
    <t>Blšany u Loun</t>
  </si>
  <si>
    <t>Český Jiřetín</t>
  </si>
  <si>
    <t>Bořislav</t>
  </si>
  <si>
    <t>Chuderov</t>
  </si>
  <si>
    <t>Droužkovice</t>
  </si>
  <si>
    <t>Úštěk</t>
  </si>
  <si>
    <t>Brodec</t>
  </si>
  <si>
    <t>Havraň</t>
  </si>
  <si>
    <t>Bystřany</t>
  </si>
  <si>
    <t>Malé Březno</t>
  </si>
  <si>
    <t>Arnoltice</t>
  </si>
  <si>
    <t>Hora Svatého Šebestiána</t>
  </si>
  <si>
    <t>Břvany</t>
  </si>
  <si>
    <t>Hora Svaté Kateřiny</t>
  </si>
  <si>
    <t>Bžany</t>
  </si>
  <si>
    <t>Malečov</t>
  </si>
  <si>
    <t>Bynovec</t>
  </si>
  <si>
    <t>Hrušovany</t>
  </si>
  <si>
    <t>Bechlín</t>
  </si>
  <si>
    <t>Cítoliby</t>
  </si>
  <si>
    <t>Klíny</t>
  </si>
  <si>
    <t>Háj u Duchcova</t>
  </si>
  <si>
    <t>Dobkovice</t>
  </si>
  <si>
    <t>Chbany</t>
  </si>
  <si>
    <t xml:space="preserve">Brňany </t>
  </si>
  <si>
    <t>Čeradice</t>
  </si>
  <si>
    <t>Korozluky</t>
  </si>
  <si>
    <t>Přestanov</t>
  </si>
  <si>
    <t>Dobrná</t>
  </si>
  <si>
    <t>Kalek</t>
  </si>
  <si>
    <t>Brozany nad Ohří</t>
  </si>
  <si>
    <t>Lišnice</t>
  </si>
  <si>
    <t>Hrobčice</t>
  </si>
  <si>
    <t>Ryjice</t>
  </si>
  <si>
    <t>Dolní Habartice</t>
  </si>
  <si>
    <t>Kovářská</t>
  </si>
  <si>
    <t>Brzánky</t>
  </si>
  <si>
    <t>Deštnice</t>
  </si>
  <si>
    <t>Louka u Litvínova</t>
  </si>
  <si>
    <t>Jeníkov</t>
  </si>
  <si>
    <t>Řehlovice</t>
  </si>
  <si>
    <t>Dolní Podluží</t>
  </si>
  <si>
    <t>Kryštofovy Hamry</t>
  </si>
  <si>
    <t>Bříza</t>
  </si>
  <si>
    <t>Dobroměřice</t>
  </si>
  <si>
    <t>Lužice</t>
  </si>
  <si>
    <t>Stebno</t>
  </si>
  <si>
    <t>Doubice</t>
  </si>
  <si>
    <t>Křimov</t>
  </si>
  <si>
    <t>Býčkovic e</t>
  </si>
  <si>
    <t>Domoušice</t>
  </si>
  <si>
    <t>Kostomlaty pod Milešovkou</t>
  </si>
  <si>
    <t>Tašov</t>
  </si>
  <si>
    <t>Františkov nad Ploučnicí</t>
  </si>
  <si>
    <t>Libědice</t>
  </si>
  <si>
    <t>Ctiněves</t>
  </si>
  <si>
    <t>Holedeč</t>
  </si>
  <si>
    <t>Mariánské Radčice</t>
  </si>
  <si>
    <t>Lahošť</t>
  </si>
  <si>
    <t>Telnice</t>
  </si>
  <si>
    <t>Heřmanov</t>
  </si>
  <si>
    <t>Loučná pod Klínovcem</t>
  </si>
  <si>
    <t>Černěves</t>
  </si>
  <si>
    <t>Hříškov</t>
  </si>
  <si>
    <t>Nová Ves v Horách</t>
  </si>
  <si>
    <t>Ledvice</t>
  </si>
  <si>
    <t>Tisá</t>
  </si>
  <si>
    <t>Horní Habartice</t>
  </si>
  <si>
    <t>Černiv</t>
  </si>
  <si>
    <t>Hřivice</t>
  </si>
  <si>
    <t>Patokryje</t>
  </si>
  <si>
    <t>Lukov</t>
  </si>
  <si>
    <t>Velké Chvojno</t>
  </si>
  <si>
    <t>Horní Podluží</t>
  </si>
  <si>
    <t>Mašťov</t>
  </si>
  <si>
    <t>Černouček</t>
  </si>
  <si>
    <t>Chlumčany</t>
  </si>
  <si>
    <t>Měrunice</t>
  </si>
  <si>
    <t>Zubrnice</t>
  </si>
  <si>
    <t>Hřensko</t>
  </si>
  <si>
    <t>Měděnec</t>
  </si>
  <si>
    <t>Čížkovice</t>
  </si>
  <si>
    <t>Chožov</t>
  </si>
  <si>
    <t>Skršín</t>
  </si>
  <si>
    <t>Mikulov</t>
  </si>
  <si>
    <t>Huntířov</t>
  </si>
  <si>
    <t>Místo</t>
  </si>
  <si>
    <t>Děčany</t>
  </si>
  <si>
    <t>Chraberce</t>
  </si>
  <si>
    <t>Volevčice</t>
  </si>
  <si>
    <t>Modlany</t>
  </si>
  <si>
    <t>Chřibská</t>
  </si>
  <si>
    <t>Nezabylice</t>
  </si>
  <si>
    <t>Dlažkovice</t>
  </si>
  <si>
    <t>Jimlín</t>
  </si>
  <si>
    <t>Moldava</t>
  </si>
  <si>
    <t>Okounov</t>
  </si>
  <si>
    <t>Dobříň</t>
  </si>
  <si>
    <t>Koštice</t>
  </si>
  <si>
    <t>Ohníč</t>
  </si>
  <si>
    <t>Janská</t>
  </si>
  <si>
    <t>Otvice</t>
  </si>
  <si>
    <t>Doksany</t>
  </si>
  <si>
    <t>Kozly</t>
  </si>
  <si>
    <t>Rtyně nad Bílinou</t>
  </si>
  <si>
    <t>Jetřichovice</t>
  </si>
  <si>
    <t>Pernštejn</t>
  </si>
  <si>
    <t>Dolánky nad Ohří</t>
  </si>
  <si>
    <t>Krásný Dvůr</t>
  </si>
  <si>
    <t>Srbice</t>
  </si>
  <si>
    <t>Jiřetín pod Jedlovou</t>
  </si>
  <si>
    <t>Pesvice</t>
  </si>
  <si>
    <t>Drahobuz</t>
  </si>
  <si>
    <t>Lenešice</t>
  </si>
  <si>
    <t>Světec</t>
  </si>
  <si>
    <t>Kámen</t>
  </si>
  <si>
    <t>Pětipsy</t>
  </si>
  <si>
    <t>Dušníky</t>
  </si>
  <si>
    <t>Libčeves</t>
  </si>
  <si>
    <t>Újezdeček</t>
  </si>
  <si>
    <t>Kunratice</t>
  </si>
  <si>
    <t>Račetice</t>
  </si>
  <si>
    <t>Evaň</t>
  </si>
  <si>
    <t>Zabrušany</t>
  </si>
  <si>
    <t>Kytlice</t>
  </si>
  <si>
    <t>Hlinná</t>
  </si>
  <si>
    <t>Libočany</t>
  </si>
  <si>
    <t>Žalany</t>
  </si>
  <si>
    <t>Labská Stáň</t>
  </si>
  <si>
    <t>Rokle</t>
  </si>
  <si>
    <t>Horní Beřkovice</t>
  </si>
  <si>
    <t>Libořice</t>
  </si>
  <si>
    <t>Žim</t>
  </si>
  <si>
    <t>Lipová</t>
  </si>
  <si>
    <t>Spořice</t>
  </si>
  <si>
    <t>Horní Řepčice</t>
  </si>
  <si>
    <t>Lipno</t>
  </si>
  <si>
    <t>Lobendava</t>
  </si>
  <si>
    <t>Strupčice</t>
  </si>
  <si>
    <t>Hrobce</t>
  </si>
  <si>
    <t>Ludvíkovice</t>
  </si>
  <si>
    <t>Údlice</t>
  </si>
  <si>
    <t>Chodouny</t>
  </si>
  <si>
    <t>Líšťany</t>
  </si>
  <si>
    <t>Malá Veleň</t>
  </si>
  <si>
    <t>Chodovlice</t>
  </si>
  <si>
    <t>Lubenec</t>
  </si>
  <si>
    <t>Malšovice</t>
  </si>
  <si>
    <t>Vilémov</t>
  </si>
  <si>
    <t>Chotěšov</t>
  </si>
  <si>
    <t>Měcholupy</t>
  </si>
  <si>
    <t>Vrksmaň</t>
  </si>
  <si>
    <t>Chotiměř</t>
  </si>
  <si>
    <t>Nepomyšl</t>
  </si>
  <si>
    <t>Merboltice</t>
  </si>
  <si>
    <t>Všehrdy</t>
  </si>
  <si>
    <t>Chotiněves</t>
  </si>
  <si>
    <t>Růžová</t>
  </si>
  <si>
    <t>Chudoslavice</t>
  </si>
  <si>
    <t>Nové Sedlo</t>
  </si>
  <si>
    <t>Rybniště</t>
  </si>
  <si>
    <t>Výsluní</t>
  </si>
  <si>
    <t>Jenčice</t>
  </si>
  <si>
    <t>Obora</t>
  </si>
  <si>
    <t>Srbská Kamenice</t>
  </si>
  <si>
    <t>Vysoká Pec</t>
  </si>
  <si>
    <t>Kamýk</t>
  </si>
  <si>
    <t>Očihov</t>
  </si>
  <si>
    <t>Staré Křečany</t>
  </si>
  <si>
    <t>Keblice</t>
  </si>
  <si>
    <t>Starý Šachov</t>
  </si>
  <si>
    <t>Klapý</t>
  </si>
  <si>
    <t>Panenský Týnec</t>
  </si>
  <si>
    <t>Kleneč</t>
  </si>
  <si>
    <t>Petrohrad</t>
  </si>
  <si>
    <t>Valkeřice</t>
  </si>
  <si>
    <t>Kostomlaty pod Řípem</t>
  </si>
  <si>
    <t>Pnětluky</t>
  </si>
  <si>
    <t>Velká Bukovina</t>
  </si>
  <si>
    <t>Krabčice</t>
  </si>
  <si>
    <t>Počedělice</t>
  </si>
  <si>
    <t>Verneřice</t>
  </si>
  <si>
    <t>Křesín</t>
  </si>
  <si>
    <t>Podbořanský Rohozec</t>
  </si>
  <si>
    <t>Veselé</t>
  </si>
  <si>
    <t>Křešice</t>
  </si>
  <si>
    <t>Raná</t>
  </si>
  <si>
    <t>Kyškovice</t>
  </si>
  <si>
    <t>Ročov</t>
  </si>
  <si>
    <t>Levín</t>
  </si>
  <si>
    <t>Slavětín</t>
  </si>
  <si>
    <t>Lhotka nad Labem</t>
  </si>
  <si>
    <t>Smolnice</t>
  </si>
  <si>
    <t>Libkovice pod Řípem</t>
  </si>
  <si>
    <t>Libochovany</t>
  </si>
  <si>
    <t>Toužetín</t>
  </si>
  <si>
    <t>Libotenice</t>
  </si>
  <si>
    <t>Tuchořice</t>
  </si>
  <si>
    <t>Lkáň</t>
  </si>
  <si>
    <t>Uherce</t>
  </si>
  <si>
    <t>Lovečkovice</t>
  </si>
  <si>
    <t>Velemyšleves</t>
  </si>
  <si>
    <t>Lukavec</t>
  </si>
  <si>
    <t>Velteže</t>
  </si>
  <si>
    <t>Malé Žernoseky</t>
  </si>
  <si>
    <t>Malíč</t>
  </si>
  <si>
    <t>Vrbno nad Lesy</t>
  </si>
  <si>
    <t>Martiněves</t>
  </si>
  <si>
    <t>Vroutek</t>
  </si>
  <si>
    <t>Michalovice</t>
  </si>
  <si>
    <t>Vršovice</t>
  </si>
  <si>
    <t>Miřejovice</t>
  </si>
  <si>
    <t>Výškov</t>
  </si>
  <si>
    <t>Mlékojedy</t>
  </si>
  <si>
    <t>Zálužice</t>
  </si>
  <si>
    <t>Mneteš</t>
  </si>
  <si>
    <t>Zbrašín</t>
  </si>
  <si>
    <t>Želkovice</t>
  </si>
  <si>
    <t>Oleško</t>
  </si>
  <si>
    <t>Žerotín</t>
  </si>
  <si>
    <t>Píšťany</t>
  </si>
  <si>
    <t>Ploskovice</t>
  </si>
  <si>
    <t>Podsedice</t>
  </si>
  <si>
    <t>Prackovice nad Labem</t>
  </si>
  <si>
    <t>Přestavlky</t>
  </si>
  <si>
    <t>Račiněves</t>
  </si>
  <si>
    <t>Radovesice</t>
  </si>
  <si>
    <t>Rochov</t>
  </si>
  <si>
    <t>Siřejovice</t>
  </si>
  <si>
    <t>Snědovice</t>
  </si>
  <si>
    <t>Straškov-Vodochody</t>
  </si>
  <si>
    <t>Sulejovice</t>
  </si>
  <si>
    <t>Travčice</t>
  </si>
  <si>
    <t>Trnovany</t>
  </si>
  <si>
    <t>Třebívlice</t>
  </si>
  <si>
    <t>Třebušín</t>
  </si>
  <si>
    <t>Úpohlavy</t>
  </si>
  <si>
    <t>Vědomice</t>
  </si>
  <si>
    <t>Velemín</t>
  </si>
  <si>
    <t>Velké Žernoseky</t>
  </si>
  <si>
    <t>Vchynice</t>
  </si>
  <si>
    <t>Vlastislav</t>
  </si>
  <si>
    <t>Vražkov</t>
  </si>
  <si>
    <t>Vrutice</t>
  </si>
  <si>
    <t>Žabovřesky nad Ohří</t>
  </si>
  <si>
    <t>Žalhostice</t>
  </si>
  <si>
    <t>Žitenice</t>
  </si>
  <si>
    <t>Brno</t>
  </si>
  <si>
    <t>Bílovice nad Svitavou</t>
  </si>
  <si>
    <t>Bzenec</t>
  </si>
  <si>
    <t>Bučovice</t>
  </si>
  <si>
    <t>Dolní Kounice</t>
  </si>
  <si>
    <t>Hustopeče</t>
  </si>
  <si>
    <t>Drnovice</t>
  </si>
  <si>
    <t>Hrušovany nad Jevišovkou</t>
  </si>
  <si>
    <t>Boskovice</t>
  </si>
  <si>
    <t>Hrušovany u Brna</t>
  </si>
  <si>
    <t>Klobouky u Brna</t>
  </si>
  <si>
    <t>Dolní Bojanovice</t>
  </si>
  <si>
    <t>Ivanovice na Hané</t>
  </si>
  <si>
    <t>Miroslav</t>
  </si>
  <si>
    <t>Jedovnice</t>
  </si>
  <si>
    <t>Ivančice</t>
  </si>
  <si>
    <t>Lanžhot</t>
  </si>
  <si>
    <t>Dubňany</t>
  </si>
  <si>
    <t>Rousínov</t>
  </si>
  <si>
    <t>Moravský Krumlov</t>
  </si>
  <si>
    <t>Kunštát</t>
  </si>
  <si>
    <t>Kuřim</t>
  </si>
  <si>
    <t>Slavkov u Brna</t>
  </si>
  <si>
    <t>Letovice</t>
  </si>
  <si>
    <t>Modřice</t>
  </si>
  <si>
    <t>Moravská Nová Ves</t>
  </si>
  <si>
    <t>Kyjov</t>
  </si>
  <si>
    <t>Rájec-Jestřebí</t>
  </si>
  <si>
    <t>Mokrá-Horákov</t>
  </si>
  <si>
    <t>Podivín</t>
  </si>
  <si>
    <t>Bantice</t>
  </si>
  <si>
    <t>Velké Opatovice</t>
  </si>
  <si>
    <t>Moravany</t>
  </si>
  <si>
    <t>Valtice</t>
  </si>
  <si>
    <t>Mutěnice</t>
  </si>
  <si>
    <t>Bohaté Málkovice</t>
  </si>
  <si>
    <t>Běhařovice</t>
  </si>
  <si>
    <t>Ořechov</t>
  </si>
  <si>
    <t>Velké Bílovice</t>
  </si>
  <si>
    <t>Ratíškovice</t>
  </si>
  <si>
    <t>Bohdalice-Pavlovice</t>
  </si>
  <si>
    <t>Bezkov</t>
  </si>
  <si>
    <t>Bedřichov</t>
  </si>
  <si>
    <t>Oslavany</t>
  </si>
  <si>
    <t>Velké Pavlovice</t>
  </si>
  <si>
    <t>Rohatec</t>
  </si>
  <si>
    <t>Bošovice</t>
  </si>
  <si>
    <t>Bítov</t>
  </si>
  <si>
    <t>Pohořelice</t>
  </si>
  <si>
    <t>Strážnice</t>
  </si>
  <si>
    <t>Brankovice</t>
  </si>
  <si>
    <t>Blanné</t>
  </si>
  <si>
    <t>Borotín</t>
  </si>
  <si>
    <t>Rajhrad</t>
  </si>
  <si>
    <t>Bavory</t>
  </si>
  <si>
    <t>Svatobořice-Mistřín</t>
  </si>
  <si>
    <t>Blížkovice</t>
  </si>
  <si>
    <t>Bořitov</t>
  </si>
  <si>
    <t>Rosice</t>
  </si>
  <si>
    <t>Boleradice</t>
  </si>
  <si>
    <t>Velká nad Veličkou</t>
  </si>
  <si>
    <t>Dětkovice</t>
  </si>
  <si>
    <t>Bohutice</t>
  </si>
  <si>
    <t>Brťov-Jeneč</t>
  </si>
  <si>
    <t>Sokolnice</t>
  </si>
  <si>
    <t>Borkovany</t>
  </si>
  <si>
    <t>Veselí nad Moravou</t>
  </si>
  <si>
    <t>Dobročkovice</t>
  </si>
  <si>
    <t>Bukovina</t>
  </si>
  <si>
    <t>Střelice</t>
  </si>
  <si>
    <t>Bořetice</t>
  </si>
  <si>
    <t>Vnorovy</t>
  </si>
  <si>
    <t>Dražovice</t>
  </si>
  <si>
    <t>Bukovinka</t>
  </si>
  <si>
    <t>Brod nad Dyjí</t>
  </si>
  <si>
    <t>Vracov</t>
  </si>
  <si>
    <t>Drysice</t>
  </si>
  <si>
    <t>Boskovštejn</t>
  </si>
  <si>
    <t>Býkovice</t>
  </si>
  <si>
    <t>Tišnov</t>
  </si>
  <si>
    <t>Brumovice</t>
  </si>
  <si>
    <t>Božice</t>
  </si>
  <si>
    <t>Cetkovice</t>
  </si>
  <si>
    <t>Újezd u Brna</t>
  </si>
  <si>
    <t>Heršpice</t>
  </si>
  <si>
    <t>Crhov</t>
  </si>
  <si>
    <t>Veverská Bítýška</t>
  </si>
  <si>
    <t>Bulhary</t>
  </si>
  <si>
    <t>Archlebov</t>
  </si>
  <si>
    <t>Hlubočany</t>
  </si>
  <si>
    <t>Citonice</t>
  </si>
  <si>
    <t>Diváky</t>
  </si>
  <si>
    <t>Blatnice pod Svatým Antonínkem</t>
  </si>
  <si>
    <t>Hodějice</t>
  </si>
  <si>
    <t>Ctidružice</t>
  </si>
  <si>
    <t>Zastávka</t>
  </si>
  <si>
    <t>Dobré Pole</t>
  </si>
  <si>
    <t>Blatnička</t>
  </si>
  <si>
    <t>Deštná</t>
  </si>
  <si>
    <t>Dolní Dunajovice</t>
  </si>
  <si>
    <t>Hostěrádky-Rešov</t>
  </si>
  <si>
    <t>Čermákovice</t>
  </si>
  <si>
    <t>Židlochovice</t>
  </si>
  <si>
    <t>Dolní Věstonice</t>
  </si>
  <si>
    <t>Čejč</t>
  </si>
  <si>
    <t>Hoštice-Heroltice</t>
  </si>
  <si>
    <t>Černín</t>
  </si>
  <si>
    <t>Doubravice nad Svitavou</t>
  </si>
  <si>
    <t>Drnholec</t>
  </si>
  <si>
    <t>Čeložnice</t>
  </si>
  <si>
    <t>Hrušky</t>
  </si>
  <si>
    <t>Damnice</t>
  </si>
  <si>
    <t>Babice nad Svitavou</t>
  </si>
  <si>
    <t>Hlohovec</t>
  </si>
  <si>
    <t>Dambořice</t>
  </si>
  <si>
    <t>Hvězdlice</t>
  </si>
  <si>
    <t>Dobelice</t>
  </si>
  <si>
    <t>Habrůvka</t>
  </si>
  <si>
    <t>Babice u Rosic</t>
  </si>
  <si>
    <t>Horní Bojanovice</t>
  </si>
  <si>
    <t>Domanín</t>
  </si>
  <si>
    <t>Dobřínsko</t>
  </si>
  <si>
    <t>Horní Věstonice</t>
  </si>
  <si>
    <t>Dražůvky</t>
  </si>
  <si>
    <t>Ježkovice</t>
  </si>
  <si>
    <t>Dolenice</t>
  </si>
  <si>
    <t>Holštejn</t>
  </si>
  <si>
    <t>Biskoupky</t>
  </si>
  <si>
    <t>Hovorany</t>
  </si>
  <si>
    <t>Kobeřice u Brna</t>
  </si>
  <si>
    <t>Dolní Dubňany</t>
  </si>
  <si>
    <t>Horní Poříčí</t>
  </si>
  <si>
    <t>Blažovice</t>
  </si>
  <si>
    <t>Jevišovka</t>
  </si>
  <si>
    <t>Hroznová Lhota</t>
  </si>
  <si>
    <t>Kojátky</t>
  </si>
  <si>
    <t>Dyjákovice</t>
  </si>
  <si>
    <t>Horní Smržov</t>
  </si>
  <si>
    <t>Blučina</t>
  </si>
  <si>
    <t>Kašnice</t>
  </si>
  <si>
    <t>Hrubá Vrbka</t>
  </si>
  <si>
    <t>Komořany</t>
  </si>
  <si>
    <t>Dyjákovičky</t>
  </si>
  <si>
    <t>Chrudichromy</t>
  </si>
  <si>
    <t>Borač</t>
  </si>
  <si>
    <t>Klentnice</t>
  </si>
  <si>
    <t>Hýsly</t>
  </si>
  <si>
    <t>Kozlany</t>
  </si>
  <si>
    <t>Dyje</t>
  </si>
  <si>
    <t>Jabloňany</t>
  </si>
  <si>
    <t>Borovník</t>
  </si>
  <si>
    <t>Kobylí</t>
  </si>
  <si>
    <t>Kožušice</t>
  </si>
  <si>
    <t>Džbánice</t>
  </si>
  <si>
    <t>Braníškov</t>
  </si>
  <si>
    <t>Kostice</t>
  </si>
  <si>
    <t>Ježov</t>
  </si>
  <si>
    <t>Krásensko</t>
  </si>
  <si>
    <t>Grešlové Mýto</t>
  </si>
  <si>
    <t>Knínice</t>
  </si>
  <si>
    <t>Branišovice</t>
  </si>
  <si>
    <t>Krumvíř</t>
  </si>
  <si>
    <t>Josefov</t>
  </si>
  <si>
    <t>Křenovice</t>
  </si>
  <si>
    <t>Havraníky</t>
  </si>
  <si>
    <t>Kořenec</t>
  </si>
  <si>
    <t>Křepice</t>
  </si>
  <si>
    <t>Karlín</t>
  </si>
  <si>
    <t>Křižanovice</t>
  </si>
  <si>
    <t>Hevlín</t>
  </si>
  <si>
    <t>Kotvrdovice</t>
  </si>
  <si>
    <t>Brumov</t>
  </si>
  <si>
    <t>Kurdějov</t>
  </si>
  <si>
    <t>Kelčany</t>
  </si>
  <si>
    <t>Křižanovice u Vyškova</t>
  </si>
  <si>
    <t>Hluboké Mašůvky</t>
  </si>
  <si>
    <t>Kozárov</t>
  </si>
  <si>
    <t>Březina (dříve okres Blansko)</t>
  </si>
  <si>
    <t>Ladná</t>
  </si>
  <si>
    <t>Kněždub</t>
  </si>
  <si>
    <t>Kučerov</t>
  </si>
  <si>
    <t>Hnanice</t>
  </si>
  <si>
    <t>Krasová</t>
  </si>
  <si>
    <t>Březina (dříve okres Tišnov)</t>
  </si>
  <si>
    <t>Lednice</t>
  </si>
  <si>
    <t>Letonice</t>
  </si>
  <si>
    <t>Hodonice</t>
  </si>
  <si>
    <t>Krhov</t>
  </si>
  <si>
    <t>Kozojídky</t>
  </si>
  <si>
    <t>Lovčičky</t>
  </si>
  <si>
    <t>Horní Břečkov</t>
  </si>
  <si>
    <t>Křetín</t>
  </si>
  <si>
    <t>Moravský Žižkov</t>
  </si>
  <si>
    <t>Kuželov</t>
  </si>
  <si>
    <t>Luleč</t>
  </si>
  <si>
    <t>Horní Dubňany</t>
  </si>
  <si>
    <t>Křtěnov</t>
  </si>
  <si>
    <t>Čebín</t>
  </si>
  <si>
    <t>Morkůvky</t>
  </si>
  <si>
    <t>Labuty</t>
  </si>
  <si>
    <t>Lysovice</t>
  </si>
  <si>
    <t>Horní Dunajovice</t>
  </si>
  <si>
    <t>Křtiny</t>
  </si>
  <si>
    <t>Černvír</t>
  </si>
  <si>
    <t>Němčičky</t>
  </si>
  <si>
    <t>Lipov</t>
  </si>
  <si>
    <t>Malínky</t>
  </si>
  <si>
    <t>Horní Kounice</t>
  </si>
  <si>
    <t>Kulířov</t>
  </si>
  <si>
    <t>Česká</t>
  </si>
  <si>
    <t>Nikolčice</t>
  </si>
  <si>
    <t>Louka</t>
  </si>
  <si>
    <t>Medlovice</t>
  </si>
  <si>
    <t>Hostěradice</t>
  </si>
  <si>
    <t>Kunčina Ves</t>
  </si>
  <si>
    <t>Čučice</t>
  </si>
  <si>
    <t>Novosedly</t>
  </si>
  <si>
    <t>Milešovice</t>
  </si>
  <si>
    <t>Hostim</t>
  </si>
  <si>
    <t>Deblín</t>
  </si>
  <si>
    <t>Nový Přerov</t>
  </si>
  <si>
    <t>Malá Vrbka</t>
  </si>
  <si>
    <t>Milonice</t>
  </si>
  <si>
    <t>Hrabětice</t>
  </si>
  <si>
    <t>Kuničky</t>
  </si>
  <si>
    <t>Dolní Loučky</t>
  </si>
  <si>
    <t>Mikulčice</t>
  </si>
  <si>
    <t>Moravské Málkovice</t>
  </si>
  <si>
    <t>Lazinov</t>
  </si>
  <si>
    <t>Domašov</t>
  </si>
  <si>
    <t>Perná</t>
  </si>
  <si>
    <t>Milotice</t>
  </si>
  <si>
    <t>Mouřínov</t>
  </si>
  <si>
    <t>Chvalatice</t>
  </si>
  <si>
    <t>Lažany</t>
  </si>
  <si>
    <t>Doubravník</t>
  </si>
  <si>
    <t>Popice</t>
  </si>
  <si>
    <t>Němčany</t>
  </si>
  <si>
    <t>Chvalovice</t>
  </si>
  <si>
    <t>Lhota Rapotina</t>
  </si>
  <si>
    <t>Drahonín</t>
  </si>
  <si>
    <t>Pouzdřany</t>
  </si>
  <si>
    <t>Moravský Písek</t>
  </si>
  <si>
    <t>Nemochovice</t>
  </si>
  <si>
    <t>Jamolice</t>
  </si>
  <si>
    <t>Lhota u Lysic</t>
  </si>
  <si>
    <t>Přítluky</t>
  </si>
  <si>
    <t>Mouchnice</t>
  </si>
  <si>
    <t>Nemojany</t>
  </si>
  <si>
    <t>Jaroslavice</t>
  </si>
  <si>
    <t>Lhota u Olešnice</t>
  </si>
  <si>
    <t>Hajany</t>
  </si>
  <si>
    <t>Rakvice</t>
  </si>
  <si>
    <t>Násedlovice</t>
  </si>
  <si>
    <t>Nemotice</t>
  </si>
  <si>
    <t>Jevišovice</t>
  </si>
  <si>
    <t>Lipovec</t>
  </si>
  <si>
    <t>Heroltice</t>
  </si>
  <si>
    <t>Nechvalín</t>
  </si>
  <si>
    <t>Nesovice</t>
  </si>
  <si>
    <t>Jezeřany-Maršovice</t>
  </si>
  <si>
    <t>Lipůvka</t>
  </si>
  <si>
    <t>Hlína</t>
  </si>
  <si>
    <t>Starovice</t>
  </si>
  <si>
    <t>Nenkovice</t>
  </si>
  <si>
    <t>Nevojice</t>
  </si>
  <si>
    <t>Jiřice u Miroslavi</t>
  </si>
  <si>
    <t>Hluboké Dvory</t>
  </si>
  <si>
    <t>Starovičky</t>
  </si>
  <si>
    <t>Nová Lhota</t>
  </si>
  <si>
    <t>Nížkovice</t>
  </si>
  <si>
    <t>Jiřice u Moravských Budějovic</t>
  </si>
  <si>
    <t>Lubě</t>
  </si>
  <si>
    <t>Holasice</t>
  </si>
  <si>
    <t>Strachotín</t>
  </si>
  <si>
    <t>Nový Poddvorov</t>
  </si>
  <si>
    <t>Nové Sady</t>
  </si>
  <si>
    <t>Kadov</t>
  </si>
  <si>
    <t>Ludíkov</t>
  </si>
  <si>
    <t>Horní Loučky</t>
  </si>
  <si>
    <t>Šakvice</t>
  </si>
  <si>
    <t>Ostrovánky</t>
  </si>
  <si>
    <t>Olšany</t>
  </si>
  <si>
    <t>Korolupy</t>
  </si>
  <si>
    <t>Lysice</t>
  </si>
  <si>
    <t>Hostěnice</t>
  </si>
  <si>
    <t>Šitbořice</t>
  </si>
  <si>
    <t>Orlovice</t>
  </si>
  <si>
    <t>Kravsko</t>
  </si>
  <si>
    <t>Makov</t>
  </si>
  <si>
    <t>Tvrdonice</t>
  </si>
  <si>
    <t>Prušánky</t>
  </si>
  <si>
    <t>Otnice</t>
  </si>
  <si>
    <t>Krhovice</t>
  </si>
  <si>
    <t>Malá Lhota</t>
  </si>
  <si>
    <t>Týnec</t>
  </si>
  <si>
    <t>Radějov</t>
  </si>
  <si>
    <t>Podbřežice</t>
  </si>
  <si>
    <t>Malá Roudka</t>
  </si>
  <si>
    <t>Chudčice</t>
  </si>
  <si>
    <t>Uherčice</t>
  </si>
  <si>
    <t>Skalka</t>
  </si>
  <si>
    <t>Podivice</t>
  </si>
  <si>
    <t>Křídlůvky</t>
  </si>
  <si>
    <t>Míchov</t>
  </si>
  <si>
    <t>Ivaň</t>
  </si>
  <si>
    <t>Velké Hostěrádky</t>
  </si>
  <si>
    <t>Skoronice</t>
  </si>
  <si>
    <t>Podomí</t>
  </si>
  <si>
    <t>Kubšice</t>
  </si>
  <si>
    <t>Javůrek</t>
  </si>
  <si>
    <t>Velké Němčice</t>
  </si>
  <si>
    <t>Sobůlky</t>
  </si>
  <si>
    <t>Prusy-Boškůvky</t>
  </si>
  <si>
    <t>Kuchařovice</t>
  </si>
  <si>
    <t>Jinačovice</t>
  </si>
  <si>
    <t>Starý Poddvorov</t>
  </si>
  <si>
    <t>Pustiměř</t>
  </si>
  <si>
    <t>Kyjovice</t>
  </si>
  <si>
    <t>Nýrov</t>
  </si>
  <si>
    <t>Jiříkovice</t>
  </si>
  <si>
    <t>Zaječí</t>
  </si>
  <si>
    <t>Stavěšice</t>
  </si>
  <si>
    <t>Račice-Pístovice</t>
  </si>
  <si>
    <t>Lančov</t>
  </si>
  <si>
    <t>Kaly</t>
  </si>
  <si>
    <t>Strážovice</t>
  </si>
  <si>
    <t>Radslavice</t>
  </si>
  <si>
    <t>Lechovice</t>
  </si>
  <si>
    <t>Okrouhlá</t>
  </si>
  <si>
    <t>Kanice</t>
  </si>
  <si>
    <t>Sudoměřice</t>
  </si>
  <si>
    <t>Lesná</t>
  </si>
  <si>
    <t>Katov</t>
  </si>
  <si>
    <t>Suchov</t>
  </si>
  <si>
    <t>Rostěnice-Zvonovice</t>
  </si>
  <si>
    <t>Lesonice</t>
  </si>
  <si>
    <t>Olomučany</t>
  </si>
  <si>
    <t>Ketkovice</t>
  </si>
  <si>
    <t>Syrovín</t>
  </si>
  <si>
    <t>Ruprechtov</t>
  </si>
  <si>
    <t>Litobratřice</t>
  </si>
  <si>
    <t>Ostrov u Macochy</t>
  </si>
  <si>
    <t>Šardice</t>
  </si>
  <si>
    <t>Rybníček</t>
  </si>
  <si>
    <t>Lubnice</t>
  </si>
  <si>
    <t>Pamětice</t>
  </si>
  <si>
    <t>Kovalovice</t>
  </si>
  <si>
    <t>Tasov</t>
  </si>
  <si>
    <t>Snovídky</t>
  </si>
  <si>
    <t>Kratochvilka</t>
  </si>
  <si>
    <t>Těmice</t>
  </si>
  <si>
    <t>Mackovice</t>
  </si>
  <si>
    <t>Křižínkov</t>
  </si>
  <si>
    <t>Šaratice</t>
  </si>
  <si>
    <t>Mašovice</t>
  </si>
  <si>
    <t>Prostřední Poříčí</t>
  </si>
  <si>
    <t>Kupařovice</t>
  </si>
  <si>
    <t>Tvarožná Lhota</t>
  </si>
  <si>
    <t>Švábenice</t>
  </si>
  <si>
    <t>Medlice</t>
  </si>
  <si>
    <t>Ráječko</t>
  </si>
  <si>
    <t>Kuřimská Nová Ves</t>
  </si>
  <si>
    <t>Uhřice</t>
  </si>
  <si>
    <t>Topolany</t>
  </si>
  <si>
    <t>Mikulovice</t>
  </si>
  <si>
    <t>Roubanina</t>
  </si>
  <si>
    <t>Kuřimské Jestřabí</t>
  </si>
  <si>
    <t>Vacenovice</t>
  </si>
  <si>
    <t>Tučapy</t>
  </si>
  <si>
    <t>Milíčovice</t>
  </si>
  <si>
    <t>Rozseč nad Kunštátem</t>
  </si>
  <si>
    <t>Lažánky</t>
  </si>
  <si>
    <t>Věteřov</t>
  </si>
  <si>
    <t>Miroslavské Knínice</t>
  </si>
  <si>
    <t>Rozsíčka</t>
  </si>
  <si>
    <t>Vlkoš</t>
  </si>
  <si>
    <t>Vážany</t>
  </si>
  <si>
    <t>Morašice</t>
  </si>
  <si>
    <t>Rudice</t>
  </si>
  <si>
    <t>Lelekovice</t>
  </si>
  <si>
    <t>Vřesovice</t>
  </si>
  <si>
    <t>Vážany nad Litavou</t>
  </si>
  <si>
    <t>Našiměřice</t>
  </si>
  <si>
    <t>Sebranice</t>
  </si>
  <si>
    <t>Lesní Hluboké</t>
  </si>
  <si>
    <t>Žádovice</t>
  </si>
  <si>
    <t>Velešovice</t>
  </si>
  <si>
    <t>Senetářov</t>
  </si>
  <si>
    <t>Litostrov</t>
  </si>
  <si>
    <t>Žarošice</t>
  </si>
  <si>
    <t>Nový Šaldorf-Sedlešovice</t>
  </si>
  <si>
    <t>Skalice nad Svitavou</t>
  </si>
  <si>
    <t>Želetice</t>
  </si>
  <si>
    <t>Zelená Hora</t>
  </si>
  <si>
    <t>Olbramkostel</t>
  </si>
  <si>
    <t>Skrchov</t>
  </si>
  <si>
    <t>Lomnice</t>
  </si>
  <si>
    <t>Žeravice</t>
  </si>
  <si>
    <t>Sloup</t>
  </si>
  <si>
    <t>Lomnička</t>
  </si>
  <si>
    <t>Žeraviny</t>
  </si>
  <si>
    <t>Oleksovice</t>
  </si>
  <si>
    <t>Spešov</t>
  </si>
  <si>
    <t>Lubné</t>
  </si>
  <si>
    <t>Onšov</t>
  </si>
  <si>
    <t>Stvolová</t>
  </si>
  <si>
    <t>Lukovany</t>
  </si>
  <si>
    <t>Oslnovice</t>
  </si>
  <si>
    <t>Sudice</t>
  </si>
  <si>
    <t>Malešovice</t>
  </si>
  <si>
    <t>Pavlice</t>
  </si>
  <si>
    <t>Suchý</t>
  </si>
  <si>
    <t>Malhostovice</t>
  </si>
  <si>
    <t>Sulíkov</t>
  </si>
  <si>
    <t>Maršov</t>
  </si>
  <si>
    <t>Plaveč</t>
  </si>
  <si>
    <t>Světlá</t>
  </si>
  <si>
    <t>Medlov</t>
  </si>
  <si>
    <t>Plenkovice</t>
  </si>
  <si>
    <t>Svinošice</t>
  </si>
  <si>
    <t>Mělčany</t>
  </si>
  <si>
    <t>Podhradí nad Dyjí</t>
  </si>
  <si>
    <t>Svitávka</t>
  </si>
  <si>
    <t>Měnín</t>
  </si>
  <si>
    <t>Podmolí</t>
  </si>
  <si>
    <t>Šebetov</t>
  </si>
  <si>
    <t>Moravské Bránice</t>
  </si>
  <si>
    <t>Podmyče</t>
  </si>
  <si>
    <t>Šebrov-Kateřina</t>
  </si>
  <si>
    <t>Moravské Knínice</t>
  </si>
  <si>
    <t>Práče</t>
  </si>
  <si>
    <t>Šošůvka</t>
  </si>
  <si>
    <t>Moutnice</t>
  </si>
  <si>
    <t>Pravice</t>
  </si>
  <si>
    <t>Štěchov</t>
  </si>
  <si>
    <t>Prokopov</t>
  </si>
  <si>
    <t>Tasovice</t>
  </si>
  <si>
    <t>Nedvědice</t>
  </si>
  <si>
    <t>Prosiměřice</t>
  </si>
  <si>
    <t>Nelepeč-Žernůvka</t>
  </si>
  <si>
    <t>Přeskače</t>
  </si>
  <si>
    <t>Újezd u Boskovic</t>
  </si>
  <si>
    <t>Rešice</t>
  </si>
  <si>
    <t>Újezd u Černé Hory</t>
  </si>
  <si>
    <t>Neslovice</t>
  </si>
  <si>
    <t>Rozkoš</t>
  </si>
  <si>
    <t>Úsobrno</t>
  </si>
  <si>
    <t>Nesvačilka</t>
  </si>
  <si>
    <t>Rudlice</t>
  </si>
  <si>
    <t>Ústup</t>
  </si>
  <si>
    <t>Níhov</t>
  </si>
  <si>
    <t>Valchov</t>
  </si>
  <si>
    <t>Nosislav</t>
  </si>
  <si>
    <t>Vanovice</t>
  </si>
  <si>
    <t>Nové Bránice</t>
  </si>
  <si>
    <t>Slup</t>
  </si>
  <si>
    <t>Odrovice</t>
  </si>
  <si>
    <t>Stálky</t>
  </si>
  <si>
    <t>Velenov</t>
  </si>
  <si>
    <t>Ochoz u Brna</t>
  </si>
  <si>
    <t>Starý Petřín</t>
  </si>
  <si>
    <t>Vilémovice</t>
  </si>
  <si>
    <t>Ochoz u Tišnova</t>
  </si>
  <si>
    <t>Stošíkovice na Louce</t>
  </si>
  <si>
    <t>Vísky</t>
  </si>
  <si>
    <t>Olší</t>
  </si>
  <si>
    <t>Strachotice</t>
  </si>
  <si>
    <t>Omice</t>
  </si>
  <si>
    <t>Vranová</t>
  </si>
  <si>
    <t>Opatovice</t>
  </si>
  <si>
    <t>Suchohrdly</t>
  </si>
  <si>
    <t>Vysočany</t>
  </si>
  <si>
    <t>Osiky</t>
  </si>
  <si>
    <t>Suchohrdly u Miroslavi</t>
  </si>
  <si>
    <t>Závist</t>
  </si>
  <si>
    <t>Ostopovice</t>
  </si>
  <si>
    <t>Šafov</t>
  </si>
  <si>
    <t>Zbraslavec</t>
  </si>
  <si>
    <t>Ostrovačice</t>
  </si>
  <si>
    <t>Otmarov</t>
  </si>
  <si>
    <t>Šatov</t>
  </si>
  <si>
    <t>Žďárná</t>
  </si>
  <si>
    <t>Pasohlávky</t>
  </si>
  <si>
    <t>Štítary</t>
  </si>
  <si>
    <t>Žernovník</t>
  </si>
  <si>
    <t>Pernštejnské Jestřabí</t>
  </si>
  <si>
    <t>Šumná</t>
  </si>
  <si>
    <t>Žerůtky</t>
  </si>
  <si>
    <t>Podolí</t>
  </si>
  <si>
    <t>Ponětovice</t>
  </si>
  <si>
    <t>Tavíkovice</t>
  </si>
  <si>
    <t>Těšetice</t>
  </si>
  <si>
    <t>Popůvky</t>
  </si>
  <si>
    <t>Trnové Pole</t>
  </si>
  <si>
    <t>Pozořice</t>
  </si>
  <si>
    <t>Trstěnice</t>
  </si>
  <si>
    <t>Prace</t>
  </si>
  <si>
    <t>Tulešice</t>
  </si>
  <si>
    <t>Pravlov</t>
  </si>
  <si>
    <t>Tvořihráz</t>
  </si>
  <si>
    <t>Prštice</t>
  </si>
  <si>
    <t>Předklášteří</t>
  </si>
  <si>
    <t>Přibice</t>
  </si>
  <si>
    <t>Únanov</t>
  </si>
  <si>
    <t>Příbram na Moravě</t>
  </si>
  <si>
    <t>Valtrovice</t>
  </si>
  <si>
    <t>Přibyslavice</t>
  </si>
  <si>
    <t>Vedrovice</t>
  </si>
  <si>
    <t>Přísnotice</t>
  </si>
  <si>
    <t>Velký Karlov</t>
  </si>
  <si>
    <t>Radostice</t>
  </si>
  <si>
    <t>Vémyslice</t>
  </si>
  <si>
    <t>Rajhradice</t>
  </si>
  <si>
    <t>Vevčice</t>
  </si>
  <si>
    <t>Rašov</t>
  </si>
  <si>
    <t>Višňové</t>
  </si>
  <si>
    <t>Rebešovice</t>
  </si>
  <si>
    <t>Vítonice</t>
  </si>
  <si>
    <t>Rojetín</t>
  </si>
  <si>
    <t>Vranov nad Dyjí</t>
  </si>
  <si>
    <t>Rozdrojovice</t>
  </si>
  <si>
    <t>Vranovská Ves</t>
  </si>
  <si>
    <t>Rudka</t>
  </si>
  <si>
    <t>Vratěnín</t>
  </si>
  <si>
    <t>Řícmanice</t>
  </si>
  <si>
    <t>Vrbovec</t>
  </si>
  <si>
    <t>Výrovice</t>
  </si>
  <si>
    <t>Říčky</t>
  </si>
  <si>
    <t>Řikonín</t>
  </si>
  <si>
    <t>Zálesí</t>
  </si>
  <si>
    <t>Senorady</t>
  </si>
  <si>
    <t>Zblovice</t>
  </si>
  <si>
    <t>Sentice</t>
  </si>
  <si>
    <t>Silůvky</t>
  </si>
  <si>
    <t>Žerotice</t>
  </si>
  <si>
    <t>Sivice</t>
  </si>
  <si>
    <t>Skalička</t>
  </si>
  <si>
    <t>Sobotovice</t>
  </si>
  <si>
    <t>Stanoviště</t>
  </si>
  <si>
    <t>Strhaře</t>
  </si>
  <si>
    <t>Svatoslav</t>
  </si>
  <si>
    <t>Synalov</t>
  </si>
  <si>
    <t>Syrovice</t>
  </si>
  <si>
    <t>Šerkovice</t>
  </si>
  <si>
    <t>Štěpánovice</t>
  </si>
  <si>
    <t>Šumice</t>
  </si>
  <si>
    <t>Těšany</t>
  </si>
  <si>
    <t>Tetčice</t>
  </si>
  <si>
    <t>Tišnovská Nová Ves</t>
  </si>
  <si>
    <t>Trboušany</t>
  </si>
  <si>
    <t>Troskotovice</t>
  </si>
  <si>
    <t>Troubsko</t>
  </si>
  <si>
    <t>Tvarožná</t>
  </si>
  <si>
    <t>Újezd u Rosic</t>
  </si>
  <si>
    <t>Újezd u Tišnova</t>
  </si>
  <si>
    <t>Unín</t>
  </si>
  <si>
    <t>Unkovice</t>
  </si>
  <si>
    <t>Úsuší</t>
  </si>
  <si>
    <t>Velatice</t>
  </si>
  <si>
    <t>Veverské Knínice</t>
  </si>
  <si>
    <t>Viničné Šumice</t>
  </si>
  <si>
    <t>Vlasatice</t>
  </si>
  <si>
    <t>Vohančice</t>
  </si>
  <si>
    <t>Vratislávka</t>
  </si>
  <si>
    <t>Všechovice</t>
  </si>
  <si>
    <t>Vysoké Popovice</t>
  </si>
  <si>
    <t>Zakřany</t>
  </si>
  <si>
    <t>Zálesná Zhoř</t>
  </si>
  <si>
    <t>Zbraslav</t>
  </si>
  <si>
    <t>Zhoř</t>
  </si>
  <si>
    <t>Žabčice</t>
  </si>
  <si>
    <t>Žatčany</t>
  </si>
  <si>
    <t>Žďárec</t>
  </si>
  <si>
    <t>Želešice</t>
  </si>
  <si>
    <t>Železné</t>
  </si>
  <si>
    <t>Česká Lípa</t>
  </si>
  <si>
    <t>Jablonec nad Nisou</t>
  </si>
  <si>
    <t>Cvikov</t>
  </si>
  <si>
    <t>Desná</t>
  </si>
  <si>
    <t>Český Dub</t>
  </si>
  <si>
    <t>Jilemnice</t>
  </si>
  <si>
    <t>Frýdlant</t>
  </si>
  <si>
    <t>Lomnice nad Popelkou</t>
  </si>
  <si>
    <t>Rychnov u Jablonce nad Nisou</t>
  </si>
  <si>
    <t>Hejnice</t>
  </si>
  <si>
    <t>Rokytnice nad Jizerou</t>
  </si>
  <si>
    <t>Kamenický Šenov</t>
  </si>
  <si>
    <t>Smržovka</t>
  </si>
  <si>
    <t>Hodkovice nad Mohelkou</t>
  </si>
  <si>
    <t>Mimoň</t>
  </si>
  <si>
    <t>Tanvald</t>
  </si>
  <si>
    <t>Hrádek nad Nisou</t>
  </si>
  <si>
    <t>Turnov</t>
  </si>
  <si>
    <t>Nový Bor</t>
  </si>
  <si>
    <t>Velké Hamry</t>
  </si>
  <si>
    <t>Chrastava</t>
  </si>
  <si>
    <t>Ralsko</t>
  </si>
  <si>
    <t>Železný Brod</t>
  </si>
  <si>
    <t>Jablonné v Podještědí</t>
  </si>
  <si>
    <t>Bělá</t>
  </si>
  <si>
    <t>Stráž pod Ralskem</t>
  </si>
  <si>
    <t>Benecko</t>
  </si>
  <si>
    <t>Zákupy</t>
  </si>
  <si>
    <t>Albrechtice v Jizerských horách</t>
  </si>
  <si>
    <t>Nové Město pod Smrkem</t>
  </si>
  <si>
    <t>Benešov u Semil</t>
  </si>
  <si>
    <t>Raspenava</t>
  </si>
  <si>
    <t>Bozkov</t>
  </si>
  <si>
    <t>Bezděz</t>
  </si>
  <si>
    <t>Dalešice</t>
  </si>
  <si>
    <t>Stráž nad Nisou</t>
  </si>
  <si>
    <t>Bradlecká Lhota</t>
  </si>
  <si>
    <t>Blatce</t>
  </si>
  <si>
    <t>Držkov</t>
  </si>
  <si>
    <t>Bukovina u Čisté</t>
  </si>
  <si>
    <t>Blíževedly</t>
  </si>
  <si>
    <t>Frýdštejn</t>
  </si>
  <si>
    <t>Bílá</t>
  </si>
  <si>
    <t>Bystrá nad Jizerou</t>
  </si>
  <si>
    <t>Bohatice</t>
  </si>
  <si>
    <t>Janov nad Nisou</t>
  </si>
  <si>
    <t>Bílý Kostel nad Nisou</t>
  </si>
  <si>
    <t>Čistá u Horek</t>
  </si>
  <si>
    <t>Brniště</t>
  </si>
  <si>
    <t>Jenišovice</t>
  </si>
  <si>
    <t>Bílý Potok</t>
  </si>
  <si>
    <t>Háje nad Jizerou</t>
  </si>
  <si>
    <t>Dubá</t>
  </si>
  <si>
    <t>Jílové u Držkova</t>
  </si>
  <si>
    <t>Bulovka</t>
  </si>
  <si>
    <t>Harrachov</t>
  </si>
  <si>
    <t>Dubnice</t>
  </si>
  <si>
    <t>Jiřetín pod Bukovou</t>
  </si>
  <si>
    <t>Cetenov</t>
  </si>
  <si>
    <t>Holenice</t>
  </si>
  <si>
    <t>Hamr na Jezeře</t>
  </si>
  <si>
    <t>Josefův Důl</t>
  </si>
  <si>
    <t>Černousy</t>
  </si>
  <si>
    <t>Horka u Staré Paky</t>
  </si>
  <si>
    <t>Holany</t>
  </si>
  <si>
    <t>Koberovy</t>
  </si>
  <si>
    <t>Čtveřín</t>
  </si>
  <si>
    <t>Horní Branná</t>
  </si>
  <si>
    <t>Horní Libchava</t>
  </si>
  <si>
    <t>Kořenov</t>
  </si>
  <si>
    <t>Dětřichov</t>
  </si>
  <si>
    <t>Hrubá Skála</t>
  </si>
  <si>
    <t>Horní Police</t>
  </si>
  <si>
    <t>Líšný</t>
  </si>
  <si>
    <t>Dlouhý Most</t>
  </si>
  <si>
    <t>Chuchelna</t>
  </si>
  <si>
    <t>Loužnice</t>
  </si>
  <si>
    <t>Dolní Řasnice</t>
  </si>
  <si>
    <t>Jablonec nad Jizerou</t>
  </si>
  <si>
    <t>Chotovice</t>
  </si>
  <si>
    <t>Lučany nad Nisou</t>
  </si>
  <si>
    <t>Habartice</t>
  </si>
  <si>
    <t>Jesenný</t>
  </si>
  <si>
    <t>Malá Skála</t>
  </si>
  <si>
    <t>Jestřabí v Krkonoších</t>
  </si>
  <si>
    <t>Hlavice</t>
  </si>
  <si>
    <t>Kacanovy</t>
  </si>
  <si>
    <t>Kravaře</t>
  </si>
  <si>
    <t>Nová Ves nad Nisou</t>
  </si>
  <si>
    <t>Horní Řasnice</t>
  </si>
  <si>
    <t>Karlovice</t>
  </si>
  <si>
    <t>Krompach</t>
  </si>
  <si>
    <t>Pěnčín</t>
  </si>
  <si>
    <t>Chotyně</t>
  </si>
  <si>
    <t>Klokočí</t>
  </si>
  <si>
    <t>Kunratice u Cvikova</t>
  </si>
  <si>
    <t>Plavy</t>
  </si>
  <si>
    <t>Janovice v Podještědí</t>
  </si>
  <si>
    <t>Košťálov</t>
  </si>
  <si>
    <t>Kvítkov</t>
  </si>
  <si>
    <t>Pulečný</t>
  </si>
  <si>
    <t>Janův Důl</t>
  </si>
  <si>
    <t>Kruh</t>
  </si>
  <si>
    <t>Luka</t>
  </si>
  <si>
    <t>Radčice</t>
  </si>
  <si>
    <t>Jeřmanice</t>
  </si>
  <si>
    <t>Ktová</t>
  </si>
  <si>
    <t>Mařenice</t>
  </si>
  <si>
    <t>Rádlo</t>
  </si>
  <si>
    <t>Jindřichovice pod Smrkem</t>
  </si>
  <si>
    <t>Levínská Olešnice</t>
  </si>
  <si>
    <t>Noviny pod Ralskem</t>
  </si>
  <si>
    <t>Kobyly</t>
  </si>
  <si>
    <t>Libštát</t>
  </si>
  <si>
    <t>Nový Oldřichov</t>
  </si>
  <si>
    <t>Vlastiboř</t>
  </si>
  <si>
    <t>Krásný Les</t>
  </si>
  <si>
    <t>Loučky</t>
  </si>
  <si>
    <t>Okna</t>
  </si>
  <si>
    <t>Zásada</t>
  </si>
  <si>
    <t>Kryštofovo Údolí</t>
  </si>
  <si>
    <t>Martinice v Krkonoších</t>
  </si>
  <si>
    <t>Zlatá Olešnice</t>
  </si>
  <si>
    <t>Křižany</t>
  </si>
  <si>
    <t>Mírová pod Kozákovem</t>
  </si>
  <si>
    <t>Pertoltice pod Ralskem</t>
  </si>
  <si>
    <t>Modřišice</t>
  </si>
  <si>
    <t>Polevsko</t>
  </si>
  <si>
    <t>Lázně Libverda</t>
  </si>
  <si>
    <t>Mříčná</t>
  </si>
  <si>
    <t>Provodín</t>
  </si>
  <si>
    <t>Nová Ves nad Popelkou</t>
  </si>
  <si>
    <t>Prysk</t>
  </si>
  <si>
    <t>Mníšek</t>
  </si>
  <si>
    <t>Radvanec</t>
  </si>
  <si>
    <t>Nová Ves</t>
  </si>
  <si>
    <t>Skalice u České Lípy</t>
  </si>
  <si>
    <t>Oldřichov v Hájích</t>
  </si>
  <si>
    <t>Paseky nad Jizerou</t>
  </si>
  <si>
    <t>Skalka u Doks</t>
  </si>
  <si>
    <t>Osečná</t>
  </si>
  <si>
    <t>Peřimov</t>
  </si>
  <si>
    <t>Sloup v Čechách</t>
  </si>
  <si>
    <t>Paceřice</t>
  </si>
  <si>
    <t>Poniklá</t>
  </si>
  <si>
    <t>Slunečná</t>
  </si>
  <si>
    <t>Sosnová</t>
  </si>
  <si>
    <t>Příkrý</t>
  </si>
  <si>
    <t>Stružnice</t>
  </si>
  <si>
    <t>Proseč pod Ještědem</t>
  </si>
  <si>
    <t>Radostná pod Kozákovem</t>
  </si>
  <si>
    <t>Stvolínky</t>
  </si>
  <si>
    <t>Příšovice</t>
  </si>
  <si>
    <t>Rakousy</t>
  </si>
  <si>
    <t>Svojkov</t>
  </si>
  <si>
    <t>Radimovice</t>
  </si>
  <si>
    <t>Roprachtice</t>
  </si>
  <si>
    <t>Svor</t>
  </si>
  <si>
    <t>Rynoltice</t>
  </si>
  <si>
    <t>Rovensko pod Troskami</t>
  </si>
  <si>
    <t>Soběslavice</t>
  </si>
  <si>
    <t>Roztoky u Jilemnice</t>
  </si>
  <si>
    <t>Světlá pod Ještědem</t>
  </si>
  <si>
    <t>Roztoky u Semil</t>
  </si>
  <si>
    <t>Svijanský Újezd</t>
  </si>
  <si>
    <t>Slaná</t>
  </si>
  <si>
    <t>Velký Valtinov</t>
  </si>
  <si>
    <t>Svijany</t>
  </si>
  <si>
    <t>Stružinec</t>
  </si>
  <si>
    <t>Volfartice</t>
  </si>
  <si>
    <t>Sychrov</t>
  </si>
  <si>
    <t>Studenec</t>
  </si>
  <si>
    <t>Vrchovany</t>
  </si>
  <si>
    <t>Šimonovice</t>
  </si>
  <si>
    <t>Svojek</t>
  </si>
  <si>
    <t>Zahrádky</t>
  </si>
  <si>
    <t>Syřenov</t>
  </si>
  <si>
    <t>Žandov</t>
  </si>
  <si>
    <t>Vlastibořice</t>
  </si>
  <si>
    <t>Tatobity</t>
  </si>
  <si>
    <t>Ždírec</t>
  </si>
  <si>
    <t>Všelibice</t>
  </si>
  <si>
    <t>Troskovice</t>
  </si>
  <si>
    <t>Zdislava</t>
  </si>
  <si>
    <t>Veselá</t>
  </si>
  <si>
    <t>Žďárek</t>
  </si>
  <si>
    <t>Víchová nad Jizerou</t>
  </si>
  <si>
    <t>Vítkovice</t>
  </si>
  <si>
    <t>Všeň</t>
  </si>
  <si>
    <t>Vyskeř</t>
  </si>
  <si>
    <t>Vysoké nad Jizerou</t>
  </si>
  <si>
    <t>Záhoří</t>
  </si>
  <si>
    <t xml:space="preserve">Třebíč </t>
  </si>
  <si>
    <t>Golčův Jeníkov</t>
  </si>
  <si>
    <t>Batelov</t>
  </si>
  <si>
    <t>Hrotovice</t>
  </si>
  <si>
    <t>Bystřice nad Pernštejnem</t>
  </si>
  <si>
    <t>Brtnice</t>
  </si>
  <si>
    <t>Horní Cerekev</t>
  </si>
  <si>
    <t>Jaroměřice nad Rokytnou</t>
  </si>
  <si>
    <t>Hamry nad Sázavou</t>
  </si>
  <si>
    <t>Chotěboř</t>
  </si>
  <si>
    <t>Dobronín</t>
  </si>
  <si>
    <t>Humpolec</t>
  </si>
  <si>
    <t>Jemnice</t>
  </si>
  <si>
    <t>Křižanov</t>
  </si>
  <si>
    <t>Ledeč nad Sázavou</t>
  </si>
  <si>
    <t>Kamenice nad Lipou</t>
  </si>
  <si>
    <t>Moravské Budějovice</t>
  </si>
  <si>
    <t>Měřín</t>
  </si>
  <si>
    <t>Pacov</t>
  </si>
  <si>
    <t>Náměšť nad Oslavou</t>
  </si>
  <si>
    <t>Nové Město na Moravě</t>
  </si>
  <si>
    <t>Světlá nad Sázavou</t>
  </si>
  <si>
    <t>Luka nad Jihlavou</t>
  </si>
  <si>
    <t>Okříšky</t>
  </si>
  <si>
    <t>Velká Bíteš</t>
  </si>
  <si>
    <t>Štoky</t>
  </si>
  <si>
    <t>Polná</t>
  </si>
  <si>
    <t>Počátky</t>
  </si>
  <si>
    <t>Stařeč</t>
  </si>
  <si>
    <t>Velké Meziříčí</t>
  </si>
  <si>
    <t>Ždírec nad Doubravou</t>
  </si>
  <si>
    <t>Telč</t>
  </si>
  <si>
    <t>Žirovnice</t>
  </si>
  <si>
    <t>Třešť</t>
  </si>
  <si>
    <t>Želetava</t>
  </si>
  <si>
    <t>Bačkov</t>
  </si>
  <si>
    <t>Želiv</t>
  </si>
  <si>
    <t>Baliny</t>
  </si>
  <si>
    <t>Bartoušov</t>
  </si>
  <si>
    <t>Arnolec</t>
  </si>
  <si>
    <t>Arneštovice</t>
  </si>
  <si>
    <t>Blažkov</t>
  </si>
  <si>
    <t>Bílý Kámen</t>
  </si>
  <si>
    <t>Bácovice</t>
  </si>
  <si>
    <t>Bačice</t>
  </si>
  <si>
    <t>Blízkov</t>
  </si>
  <si>
    <t>Bezděkov</t>
  </si>
  <si>
    <t>Bítovčice</t>
  </si>
  <si>
    <t>Bačkovice</t>
  </si>
  <si>
    <t>Bobrová</t>
  </si>
  <si>
    <t>Bojiště</t>
  </si>
  <si>
    <t>Bohdalín</t>
  </si>
  <si>
    <t>Benetice</t>
  </si>
  <si>
    <t>Bobrůvka</t>
  </si>
  <si>
    <t>Boňkov</t>
  </si>
  <si>
    <t>Borovná</t>
  </si>
  <si>
    <t>Biskupice-Pulkov</t>
  </si>
  <si>
    <t>Bohdalec</t>
  </si>
  <si>
    <t>Boršov</t>
  </si>
  <si>
    <t>Bořetín</t>
  </si>
  <si>
    <t>Blatnice</t>
  </si>
  <si>
    <t>Bohdalov</t>
  </si>
  <si>
    <t>Břevnice</t>
  </si>
  <si>
    <t>Brtnička</t>
  </si>
  <si>
    <t>Božejov</t>
  </si>
  <si>
    <t>Bohušice</t>
  </si>
  <si>
    <t>Bohuňov</t>
  </si>
  <si>
    <t>Čachotín</t>
  </si>
  <si>
    <t>Brzkov</t>
  </si>
  <si>
    <t>Bratřice</t>
  </si>
  <si>
    <t>Bochovice</t>
  </si>
  <si>
    <t>Čečkovice</t>
  </si>
  <si>
    <t>Cejle</t>
  </si>
  <si>
    <t>Budíkov</t>
  </si>
  <si>
    <t>Bransouze</t>
  </si>
  <si>
    <t>Bory</t>
  </si>
  <si>
    <t>Česká Bělá</t>
  </si>
  <si>
    <t>Cerekvička-Rosice</t>
  </si>
  <si>
    <t>Buřenice</t>
  </si>
  <si>
    <t>Březník</t>
  </si>
  <si>
    <t>Březejc</t>
  </si>
  <si>
    <t>Číhošť</t>
  </si>
  <si>
    <t>Černíč</t>
  </si>
  <si>
    <t>Bystrá</t>
  </si>
  <si>
    <t>Budišov</t>
  </si>
  <si>
    <t>Dlouhá Ves</t>
  </si>
  <si>
    <t>Čížov</t>
  </si>
  <si>
    <t>Cetoraz</t>
  </si>
  <si>
    <t>Budkov</t>
  </si>
  <si>
    <t>Březí nad Oslavou</t>
  </si>
  <si>
    <t>Dlouhá Brtnice</t>
  </si>
  <si>
    <t>Čáslavsko</t>
  </si>
  <si>
    <t>Cidlina</t>
  </si>
  <si>
    <t>Březské</t>
  </si>
  <si>
    <t>Dolní Město</t>
  </si>
  <si>
    <t>Dobroutov</t>
  </si>
  <si>
    <t>Častrov</t>
  </si>
  <si>
    <t>Čáslavice</t>
  </si>
  <si>
    <t>Budeč</t>
  </si>
  <si>
    <t>Dolní Sokolovec</t>
  </si>
  <si>
    <t>Dolní Cerekev</t>
  </si>
  <si>
    <t>Čejov</t>
  </si>
  <si>
    <t>Častohostice</t>
  </si>
  <si>
    <t>Bukov</t>
  </si>
  <si>
    <t>Druhanov</t>
  </si>
  <si>
    <t>Dolní Vilímeč</t>
  </si>
  <si>
    <t>Čelistná</t>
  </si>
  <si>
    <t>Čechočovice</t>
  </si>
  <si>
    <t>Býšovec</t>
  </si>
  <si>
    <t>Habry</t>
  </si>
  <si>
    <t>Doupě</t>
  </si>
  <si>
    <t>Černov</t>
  </si>
  <si>
    <t>Čechtín</t>
  </si>
  <si>
    <t>Cikháj</t>
  </si>
  <si>
    <t>Havlíčkova Borová</t>
  </si>
  <si>
    <t>Dudín</t>
  </si>
  <si>
    <t>Červená Řečice</t>
  </si>
  <si>
    <t>Červená Lhota</t>
  </si>
  <si>
    <t>Černá</t>
  </si>
  <si>
    <t>Herálec</t>
  </si>
  <si>
    <t>Dušejov</t>
  </si>
  <si>
    <t>Čížkov</t>
  </si>
  <si>
    <t>Číhalín</t>
  </si>
  <si>
    <t>Dalečín</t>
  </si>
  <si>
    <t>Dvorce</t>
  </si>
  <si>
    <t>Dehtáře</t>
  </si>
  <si>
    <t>Číchov</t>
  </si>
  <si>
    <t>Daňkovice</t>
  </si>
  <si>
    <t>Hněvkovice</t>
  </si>
  <si>
    <t>Dyjice</t>
  </si>
  <si>
    <t>Dobrá Voda</t>
  </si>
  <si>
    <t>Čikov</t>
  </si>
  <si>
    <t>Dlouhé</t>
  </si>
  <si>
    <t>Horní Krupá</t>
  </si>
  <si>
    <t>Hladov</t>
  </si>
  <si>
    <t>Dobrá Voda u Pacova</t>
  </si>
  <si>
    <t>Číměř</t>
  </si>
  <si>
    <t>Horní Paseka</t>
  </si>
  <si>
    <t>Hodice</t>
  </si>
  <si>
    <t>Dubovice</t>
  </si>
  <si>
    <t>Dolní Heřmanice</t>
  </si>
  <si>
    <t>Hradec</t>
  </si>
  <si>
    <t>Hojkov</t>
  </si>
  <si>
    <t>Důl</t>
  </si>
  <si>
    <t>Dědice</t>
  </si>
  <si>
    <t>Dolní Libochová</t>
  </si>
  <si>
    <t>Hurtova Lhota</t>
  </si>
  <si>
    <t>Horní Dubenky</t>
  </si>
  <si>
    <t>Eš</t>
  </si>
  <si>
    <t>Dešov</t>
  </si>
  <si>
    <t>Dolní Rožínka</t>
  </si>
  <si>
    <t>Chrtníč</t>
  </si>
  <si>
    <t>Horní Myslová</t>
  </si>
  <si>
    <t>Hojanovice</t>
  </si>
  <si>
    <t>Dolní Lažany</t>
  </si>
  <si>
    <t>Fryšava pod Žákovou horou</t>
  </si>
  <si>
    <t>Chřenovice</t>
  </si>
  <si>
    <t>Hostětice</t>
  </si>
  <si>
    <t>Hojovice</t>
  </si>
  <si>
    <t>Dolní Vilémovice</t>
  </si>
  <si>
    <t>Jedlá</t>
  </si>
  <si>
    <t>Hrutov</t>
  </si>
  <si>
    <t>Horní Rápotice</t>
  </si>
  <si>
    <t>Domamil</t>
  </si>
  <si>
    <t>Jeřišno</t>
  </si>
  <si>
    <t>Hubenov</t>
  </si>
  <si>
    <t>Horní Ves</t>
  </si>
  <si>
    <t>Dukovany</t>
  </si>
  <si>
    <t>Hodíškov</t>
  </si>
  <si>
    <t>Jilem</t>
  </si>
  <si>
    <t>Hybrálec</t>
  </si>
  <si>
    <t>Hořepník</t>
  </si>
  <si>
    <t>Hartvíkovice</t>
  </si>
  <si>
    <t>Horní Libochová</t>
  </si>
  <si>
    <t>Jitkov</t>
  </si>
  <si>
    <t>Jamné</t>
  </si>
  <si>
    <t>Heraltice</t>
  </si>
  <si>
    <t>Horní Radslavice</t>
  </si>
  <si>
    <t>Jersín</t>
  </si>
  <si>
    <t>Chýstovice</t>
  </si>
  <si>
    <t>Hluboké</t>
  </si>
  <si>
    <t>Horní Rožínka</t>
  </si>
  <si>
    <t>Kamenná Lhota</t>
  </si>
  <si>
    <t>Jezdovice</t>
  </si>
  <si>
    <t>Chyšná</t>
  </si>
  <si>
    <t>Hodov</t>
  </si>
  <si>
    <t>Chlumek</t>
  </si>
  <si>
    <t>Klokočov</t>
  </si>
  <si>
    <t>Ježená</t>
  </si>
  <si>
    <t>Horní Heřmanice</t>
  </si>
  <si>
    <t>Chlumětín</t>
  </si>
  <si>
    <t>Knyk</t>
  </si>
  <si>
    <t>Jihlávka</t>
  </si>
  <si>
    <t>Horní Smrčné</t>
  </si>
  <si>
    <t>Chlum-Korouhvice</t>
  </si>
  <si>
    <t>Kochánov</t>
  </si>
  <si>
    <t>Jindřichovice</t>
  </si>
  <si>
    <t>Horní Újezd</t>
  </si>
  <si>
    <t>Jabloňov</t>
  </si>
  <si>
    <t>Kojetín</t>
  </si>
  <si>
    <t>Kalhov</t>
  </si>
  <si>
    <t>Horní Vilémovice</t>
  </si>
  <si>
    <t>Jámy</t>
  </si>
  <si>
    <t>Hornice</t>
  </si>
  <si>
    <t>Javorek</t>
  </si>
  <si>
    <t>Kozlov</t>
  </si>
  <si>
    <t>Kamenná</t>
  </si>
  <si>
    <t>Kejžlice</t>
  </si>
  <si>
    <t>Hroznatín</t>
  </si>
  <si>
    <t>Jimramov</t>
  </si>
  <si>
    <t>Kožlí</t>
  </si>
  <si>
    <t>Klatovec</t>
  </si>
  <si>
    <t>Koberovice</t>
  </si>
  <si>
    <t>Hvězdoňovice</t>
  </si>
  <si>
    <t>Jívoví</t>
  </si>
  <si>
    <t>Kraborovice</t>
  </si>
  <si>
    <t>Kojčice</t>
  </si>
  <si>
    <t>Kadolec</t>
  </si>
  <si>
    <t>Krásná Hora</t>
  </si>
  <si>
    <t>Komorovice</t>
  </si>
  <si>
    <t>Krátká Ves</t>
  </si>
  <si>
    <t>Košetice</t>
  </si>
  <si>
    <t>Chotěbudice</t>
  </si>
  <si>
    <t>Karlov</t>
  </si>
  <si>
    <t>Krucemburk</t>
  </si>
  <si>
    <t>Kostelní Myslová</t>
  </si>
  <si>
    <t>Krasíkovice</t>
  </si>
  <si>
    <t>Jakubov u Moravských Budějovic</t>
  </si>
  <si>
    <t>Kunemil</t>
  </si>
  <si>
    <t>Křeč</t>
  </si>
  <si>
    <t>Jasenice</t>
  </si>
  <si>
    <t>Koroužné</t>
  </si>
  <si>
    <t>Květinov</t>
  </si>
  <si>
    <t>Krahulčí</t>
  </si>
  <si>
    <t>Křelovice</t>
  </si>
  <si>
    <t>Jinošov</t>
  </si>
  <si>
    <t>Kotlasy</t>
  </si>
  <si>
    <t>Krasonice</t>
  </si>
  <si>
    <t>Jiratice</t>
  </si>
  <si>
    <t>Kynice</t>
  </si>
  <si>
    <t>Leskovice</t>
  </si>
  <si>
    <t>Krásné</t>
  </si>
  <si>
    <t>Malý Beranov</t>
  </si>
  <si>
    <t>Kdousov</t>
  </si>
  <si>
    <t>Krásněves</t>
  </si>
  <si>
    <t>Leškovice</t>
  </si>
  <si>
    <t>Lhota-Vlasenice</t>
  </si>
  <si>
    <t>Kladeruby nad Oslavou</t>
  </si>
  <si>
    <t>Křídla</t>
  </si>
  <si>
    <t>Leština u Světlé</t>
  </si>
  <si>
    <t>Měšín</t>
  </si>
  <si>
    <t>Libkova Voda</t>
  </si>
  <si>
    <t>Křižánky</t>
  </si>
  <si>
    <t>Libice nad Doubravou</t>
  </si>
  <si>
    <t>Milíčov</t>
  </si>
  <si>
    <t>Lidmaň</t>
  </si>
  <si>
    <t>Kojatice</t>
  </si>
  <si>
    <t>Křoví</t>
  </si>
  <si>
    <t>Lípa</t>
  </si>
  <si>
    <t>Mirošov</t>
  </si>
  <si>
    <t>Litohošť</t>
  </si>
  <si>
    <t>Kojatín</t>
  </si>
  <si>
    <t>Kuklík</t>
  </si>
  <si>
    <t>Lipnice nad Sázavou</t>
  </si>
  <si>
    <t>Mrákotín</t>
  </si>
  <si>
    <t>Kundratice</t>
  </si>
  <si>
    <t>Lučice</t>
  </si>
  <si>
    <t>Mysletice</t>
  </si>
  <si>
    <t>Martinice u Onšova</t>
  </si>
  <si>
    <t>Komárovice</t>
  </si>
  <si>
    <t>Malčín</t>
  </si>
  <si>
    <t>Mysliboř</t>
  </si>
  <si>
    <t>Koněšín</t>
  </si>
  <si>
    <t>Lavičky</t>
  </si>
  <si>
    <t>Maleč</t>
  </si>
  <si>
    <t>Nadějov</t>
  </si>
  <si>
    <t>Mezná</t>
  </si>
  <si>
    <t>Kostníky</t>
  </si>
  <si>
    <t>Nevcehle</t>
  </si>
  <si>
    <t>Mladé Bříště</t>
  </si>
  <si>
    <t>Lísek</t>
  </si>
  <si>
    <t>Modlíkov</t>
  </si>
  <si>
    <t>Nová Říše</t>
  </si>
  <si>
    <t>Mnich</t>
  </si>
  <si>
    <t>Líšná</t>
  </si>
  <si>
    <t>Nejepín</t>
  </si>
  <si>
    <t>Moraveč</t>
  </si>
  <si>
    <t>Kožichovice</t>
  </si>
  <si>
    <t>Malá Losenice</t>
  </si>
  <si>
    <t>Nová Ves u Chotěboře</t>
  </si>
  <si>
    <t>Mysletín</t>
  </si>
  <si>
    <t>Krahulov</t>
  </si>
  <si>
    <t>Martinice</t>
  </si>
  <si>
    <t>Nová Ves u Leštiny</t>
  </si>
  <si>
    <t>Opatov</t>
  </si>
  <si>
    <t>Nová Buková</t>
  </si>
  <si>
    <t>Kralice nad Oslavou</t>
  </si>
  <si>
    <t>Matějov</t>
  </si>
  <si>
    <t>Nová Ves u Světlé</t>
  </si>
  <si>
    <t>Nová Cerekev</t>
  </si>
  <si>
    <t>Kramolín</t>
  </si>
  <si>
    <t>Meziříčko</t>
  </si>
  <si>
    <t>Okrouhlice</t>
  </si>
  <si>
    <t>Otín</t>
  </si>
  <si>
    <t>Nový Rychnov</t>
  </si>
  <si>
    <t>Milasín</t>
  </si>
  <si>
    <t>Okrouhlička</t>
  </si>
  <si>
    <t>Panenská Rozsíčka</t>
  </si>
  <si>
    <t>Obrataň</t>
  </si>
  <si>
    <t>Krokočín</t>
  </si>
  <si>
    <t>Milešín</t>
  </si>
  <si>
    <t>Olešenka</t>
  </si>
  <si>
    <t>Panské Dubenky</t>
  </si>
  <si>
    <t>Kuroslepy</t>
  </si>
  <si>
    <t>Moravec</t>
  </si>
  <si>
    <t>Plandry</t>
  </si>
  <si>
    <t>Moravecké Pavlovice</t>
  </si>
  <si>
    <t>Oudoleň</t>
  </si>
  <si>
    <t>Puklice</t>
  </si>
  <si>
    <t>Lesní Jakubov</t>
  </si>
  <si>
    <t>Netín</t>
  </si>
  <si>
    <t>Ovesná Lhota</t>
  </si>
  <si>
    <t>Radkov</t>
  </si>
  <si>
    <t>Píšť</t>
  </si>
  <si>
    <t>Nížkov</t>
  </si>
  <si>
    <t>Rančířov</t>
  </si>
  <si>
    <t>Polesí</t>
  </si>
  <si>
    <t>Lesůňky</t>
  </si>
  <si>
    <t>Podmoklany</t>
  </si>
  <si>
    <t>Rantířov</t>
  </si>
  <si>
    <t>Pošná</t>
  </si>
  <si>
    <t>Lhánice</t>
  </si>
  <si>
    <t>Nová Ves u Nového Města na Moravě</t>
  </si>
  <si>
    <t>Rohozná</t>
  </si>
  <si>
    <t>Proseč</t>
  </si>
  <si>
    <t>Lhotice</t>
  </si>
  <si>
    <t>Pohled</t>
  </si>
  <si>
    <t>Rozseč</t>
  </si>
  <si>
    <t>Proseč pod Křemešníkem</t>
  </si>
  <si>
    <t>Pohleď</t>
  </si>
  <si>
    <t>Růžená</t>
  </si>
  <si>
    <t>Putimov</t>
  </si>
  <si>
    <t>Litohoř</t>
  </si>
  <si>
    <t>Nové Veselí</t>
  </si>
  <si>
    <t>Prosíčka</t>
  </si>
  <si>
    <t>Rybné</t>
  </si>
  <si>
    <t>Rodinov</t>
  </si>
  <si>
    <t>Litovany</t>
  </si>
  <si>
    <t>Nový Jimramov</t>
  </si>
  <si>
    <t>Příseka</t>
  </si>
  <si>
    <t>Řásná</t>
  </si>
  <si>
    <t>Rovná</t>
  </si>
  <si>
    <t>Lomy</t>
  </si>
  <si>
    <t>Nyklovice</t>
  </si>
  <si>
    <t>Radostín</t>
  </si>
  <si>
    <t>Řídelov</t>
  </si>
  <si>
    <t>Rynárec</t>
  </si>
  <si>
    <t>Loukovice</t>
  </si>
  <si>
    <t>Obyčtov</t>
  </si>
  <si>
    <t>Rozsochatec</t>
  </si>
  <si>
    <t>Sedlatice</t>
  </si>
  <si>
    <t>Řečice</t>
  </si>
  <si>
    <t>Lovčovice</t>
  </si>
  <si>
    <t>Rušinov</t>
  </si>
  <si>
    <t>Sedlejov</t>
  </si>
  <si>
    <t>Salačova Lhota</t>
  </si>
  <si>
    <t>Oslavice</t>
  </si>
  <si>
    <t>Smrčná</t>
  </si>
  <si>
    <t>Samšín</t>
  </si>
  <si>
    <t>Oslavička</t>
  </si>
  <si>
    <t>Sázavka</t>
  </si>
  <si>
    <t>Stáj</t>
  </si>
  <si>
    <t>Martínkov</t>
  </si>
  <si>
    <t>Osová Bítýška</t>
  </si>
  <si>
    <t>Sedletín</t>
  </si>
  <si>
    <t>Stará Říše</t>
  </si>
  <si>
    <t>Senožaty</t>
  </si>
  <si>
    <t>Mastník</t>
  </si>
  <si>
    <t>Osové</t>
  </si>
  <si>
    <t>Stonařov</t>
  </si>
  <si>
    <t>Staré Bříště</t>
  </si>
  <si>
    <t>Menhartice</t>
  </si>
  <si>
    <t>Ostrov nad Oslavou</t>
  </si>
  <si>
    <t>Strachoňovice</t>
  </si>
  <si>
    <t>Stojčín</t>
  </si>
  <si>
    <t>Střítež</t>
  </si>
  <si>
    <t>Pavlínov</t>
  </si>
  <si>
    <t>Suchá</t>
  </si>
  <si>
    <t>Střítež pod Křemešníkem</t>
  </si>
  <si>
    <t>Mladoňovice</t>
  </si>
  <si>
    <t>Slavíkov</t>
  </si>
  <si>
    <t>Svojkovice</t>
  </si>
  <si>
    <t>Svépravice</t>
  </si>
  <si>
    <t>Mohelno</t>
  </si>
  <si>
    <t>Petráveč</t>
  </si>
  <si>
    <t>Slavníč</t>
  </si>
  <si>
    <t>Šimanov</t>
  </si>
  <si>
    <t>Syrov</t>
  </si>
  <si>
    <t>Myslibořice</t>
  </si>
  <si>
    <t>Pikárec</t>
  </si>
  <si>
    <t>Švábov</t>
  </si>
  <si>
    <t>Těchobuz</t>
  </si>
  <si>
    <t>Naloučany</t>
  </si>
  <si>
    <t>Písečné</t>
  </si>
  <si>
    <t>Služátky</t>
  </si>
  <si>
    <t>Třeštice</t>
  </si>
  <si>
    <t>Nárameč</t>
  </si>
  <si>
    <t>Počítky</t>
  </si>
  <si>
    <t>Sobíňov</t>
  </si>
  <si>
    <t>Urbanov</t>
  </si>
  <si>
    <t>Ústrašín</t>
  </si>
  <si>
    <t>Nimpšov</t>
  </si>
  <si>
    <t>Poděšín</t>
  </si>
  <si>
    <t>Stříbrné Hory</t>
  </si>
  <si>
    <t>Ústí</t>
  </si>
  <si>
    <t>Útěchovice</t>
  </si>
  <si>
    <t>Šlapanov</t>
  </si>
  <si>
    <t>Vanov</t>
  </si>
  <si>
    <t>Útěchovice pod Stražištěm</t>
  </si>
  <si>
    <t>Nové Syrovice</t>
  </si>
  <si>
    <t>Pokojov</t>
  </si>
  <si>
    <t>Tis</t>
  </si>
  <si>
    <t>Vanůvek</t>
  </si>
  <si>
    <t>Útěchovičky</t>
  </si>
  <si>
    <t>Nový Telečkov</t>
  </si>
  <si>
    <t>Polnička</t>
  </si>
  <si>
    <t>Trpišovice</t>
  </si>
  <si>
    <t>Vápovice</t>
  </si>
  <si>
    <t>Včelnička</t>
  </si>
  <si>
    <t>Ocmanice</t>
  </si>
  <si>
    <t>Prosetín</t>
  </si>
  <si>
    <t>Uhelná Příbram</t>
  </si>
  <si>
    <t>Velký Beranov</t>
  </si>
  <si>
    <t>Velká Chyška</t>
  </si>
  <si>
    <t>Odunec</t>
  </si>
  <si>
    <t>Úhořilka</t>
  </si>
  <si>
    <t>Větrný Jeníkov</t>
  </si>
  <si>
    <t>Velký Rybník</t>
  </si>
  <si>
    <t>Okarec</t>
  </si>
  <si>
    <t>Račín</t>
  </si>
  <si>
    <t>Úsobí</t>
  </si>
  <si>
    <t>Věžnice</t>
  </si>
  <si>
    <t>Okřešice</t>
  </si>
  <si>
    <t>Radenice</t>
  </si>
  <si>
    <t>Vepříkov</t>
  </si>
  <si>
    <t>Věžnička</t>
  </si>
  <si>
    <t>Věžná</t>
  </si>
  <si>
    <t>Radešín</t>
  </si>
  <si>
    <t>Veselý Žďár</t>
  </si>
  <si>
    <t>Vílanec</t>
  </si>
  <si>
    <t>Vojslavice</t>
  </si>
  <si>
    <t>Oponešice</t>
  </si>
  <si>
    <t>Radešínská Svratka</t>
  </si>
  <si>
    <t>Věž</t>
  </si>
  <si>
    <t>Vokov</t>
  </si>
  <si>
    <t>Ostašov</t>
  </si>
  <si>
    <t>Vyskytná nad Jihlavou</t>
  </si>
  <si>
    <t>Vyklantice</t>
  </si>
  <si>
    <t>Pálovice</t>
  </si>
  <si>
    <t>Radňoves</t>
  </si>
  <si>
    <t>Vysoké Studnice</t>
  </si>
  <si>
    <t>Vyskytná</t>
  </si>
  <si>
    <t>Radňovice</t>
  </si>
  <si>
    <t>Vystrčenovice</t>
  </si>
  <si>
    <t>Vysoká Lhota</t>
  </si>
  <si>
    <t>Petrůvky</t>
  </si>
  <si>
    <t>Víska</t>
  </si>
  <si>
    <t>Záborná</t>
  </si>
  <si>
    <t>Vystrkov</t>
  </si>
  <si>
    <t>Pokojovice</t>
  </si>
  <si>
    <t>Radostín nad Oslavou</t>
  </si>
  <si>
    <t>Vlkanov</t>
  </si>
  <si>
    <t>Zadní Vydří</t>
  </si>
  <si>
    <t>Zachotín</t>
  </si>
  <si>
    <t>Police</t>
  </si>
  <si>
    <t>Rodkov</t>
  </si>
  <si>
    <t>Zbilidy</t>
  </si>
  <si>
    <t>Zajíčkov</t>
  </si>
  <si>
    <t>Rosička</t>
  </si>
  <si>
    <t>Zvěstovice</t>
  </si>
  <si>
    <t>Zbinohy</t>
  </si>
  <si>
    <t>Zhořec</t>
  </si>
  <si>
    <t>Pozďatín</t>
  </si>
  <si>
    <t>Rousměrov</t>
  </si>
  <si>
    <t>Zdeňkov</t>
  </si>
  <si>
    <t>Zlátenka</t>
  </si>
  <si>
    <t>Přeckov</t>
  </si>
  <si>
    <t>Rovečné</t>
  </si>
  <si>
    <t>Žižkovo Pole</t>
  </si>
  <si>
    <t>Žirov</t>
  </si>
  <si>
    <t>Předín</t>
  </si>
  <si>
    <t>Zvolenovice</t>
  </si>
  <si>
    <t>Přešovice</t>
  </si>
  <si>
    <t>Rozsochy</t>
  </si>
  <si>
    <t>Rožná</t>
  </si>
  <si>
    <t>Příštpo</t>
  </si>
  <si>
    <t>Pucov</t>
  </si>
  <si>
    <t>Rudolec</t>
  </si>
  <si>
    <t>Pyšel</t>
  </si>
  <si>
    <t>Rácovice</t>
  </si>
  <si>
    <t>Sazomín</t>
  </si>
  <si>
    <t>Radkovice u Budče</t>
  </si>
  <si>
    <t>Sejřek</t>
  </si>
  <si>
    <t>Radkovice u Hrotovic</t>
  </si>
  <si>
    <t>Sirákov</t>
  </si>
  <si>
    <t>Radonín</t>
  </si>
  <si>
    <t>Sklené</t>
  </si>
  <si>
    <t>Radošov</t>
  </si>
  <si>
    <t>Sklené nad Oslavou</t>
  </si>
  <si>
    <t>Radotice</t>
  </si>
  <si>
    <t>Skorotice</t>
  </si>
  <si>
    <t>Rapotice</t>
  </si>
  <si>
    <t>Skřinářov</t>
  </si>
  <si>
    <t>Rohy</t>
  </si>
  <si>
    <t>Rokytnice nad Rokytnou</t>
  </si>
  <si>
    <t>Spělkov</t>
  </si>
  <si>
    <t>Rouchovany</t>
  </si>
  <si>
    <t>Strachujov</t>
  </si>
  <si>
    <t>Rudíkov</t>
  </si>
  <si>
    <t>Stránecká Zhoř</t>
  </si>
  <si>
    <t>Římov</t>
  </si>
  <si>
    <t>Strážek</t>
  </si>
  <si>
    <t>Slavětice</t>
  </si>
  <si>
    <t>Sulkovec</t>
  </si>
  <si>
    <t>Slavičky</t>
  </si>
  <si>
    <t>Světnov</t>
  </si>
  <si>
    <t>Slavíkovice</t>
  </si>
  <si>
    <t>Sviny</t>
  </si>
  <si>
    <t>Smrk</t>
  </si>
  <si>
    <t>Svratka</t>
  </si>
  <si>
    <t>Stropešín</t>
  </si>
  <si>
    <t>Škrdlovice</t>
  </si>
  <si>
    <t>Štěpánov nad Svratkou</t>
  </si>
  <si>
    <t>Tři Studně</t>
  </si>
  <si>
    <t>Ubušínek</t>
  </si>
  <si>
    <t>Uhřínov</t>
  </si>
  <si>
    <t>Šebkovice</t>
  </si>
  <si>
    <t>Ujčov</t>
  </si>
  <si>
    <t>Štěměchy</t>
  </si>
  <si>
    <t>Štěpkov</t>
  </si>
  <si>
    <t>Unčín</t>
  </si>
  <si>
    <t>Trnava</t>
  </si>
  <si>
    <t>Vatín</t>
  </si>
  <si>
    <t>Třebelovice</t>
  </si>
  <si>
    <t>Věcov</t>
  </si>
  <si>
    <t>Věchnov</t>
  </si>
  <si>
    <t>Třesov</t>
  </si>
  <si>
    <t>Velká Losenice</t>
  </si>
  <si>
    <t>Valdíkov</t>
  </si>
  <si>
    <t>Velké Janovice</t>
  </si>
  <si>
    <t>Valeč</t>
  </si>
  <si>
    <t>Velké Tresné</t>
  </si>
  <si>
    <t>Vícenice</t>
  </si>
  <si>
    <t>Vepřová</t>
  </si>
  <si>
    <t>Vícenice u Náměště nad Oslavou</t>
  </si>
  <si>
    <t>Věstín</t>
  </si>
  <si>
    <t>Vladislav</t>
  </si>
  <si>
    <t>Vlčatín</t>
  </si>
  <si>
    <t>Vídeň</t>
  </si>
  <si>
    <t>Výčapy</t>
  </si>
  <si>
    <t>Vidonín</t>
  </si>
  <si>
    <t>Zahrádka</t>
  </si>
  <si>
    <t>Vír</t>
  </si>
  <si>
    <t>Zárubice</t>
  </si>
  <si>
    <t>Vlachovice</t>
  </si>
  <si>
    <t>Zašovice</t>
  </si>
  <si>
    <t>Zvěrkovice</t>
  </si>
  <si>
    <t>Vojnův Městec</t>
  </si>
  <si>
    <t>Vysoké</t>
  </si>
  <si>
    <t>Záblatí</t>
  </si>
  <si>
    <t>Zadní Zhořec</t>
  </si>
  <si>
    <t>Znětínek</t>
  </si>
  <si>
    <t>Zubří</t>
  </si>
  <si>
    <t>Hlubočky</t>
  </si>
  <si>
    <t>Konice</t>
  </si>
  <si>
    <t>Hranice</t>
  </si>
  <si>
    <t>Litovel</t>
  </si>
  <si>
    <t>Kostelec na Hané</t>
  </si>
  <si>
    <t>Hanušovice</t>
  </si>
  <si>
    <t>Zlaté hory</t>
  </si>
  <si>
    <t>Lutín</t>
  </si>
  <si>
    <t>Lipník nad Bečvou</t>
  </si>
  <si>
    <t>Libina</t>
  </si>
  <si>
    <t>Moravský Beroun</t>
  </si>
  <si>
    <t>Mohelnice</t>
  </si>
  <si>
    <t>Bělá pod Pradědem</t>
  </si>
  <si>
    <t>Alojzov</t>
  </si>
  <si>
    <t>Nový Malín</t>
  </si>
  <si>
    <t>Štěpánov</t>
  </si>
  <si>
    <t>Bedihošť</t>
  </si>
  <si>
    <t>Bělotín</t>
  </si>
  <si>
    <t>Postřelmov</t>
  </si>
  <si>
    <t>Bílá Voda</t>
  </si>
  <si>
    <t>Šternberk</t>
  </si>
  <si>
    <t>Bílovice-Lutotín</t>
  </si>
  <si>
    <t>Beňov</t>
  </si>
  <si>
    <t>Rapotín</t>
  </si>
  <si>
    <t>Černá Voda</t>
  </si>
  <si>
    <t>Uničov</t>
  </si>
  <si>
    <t>Biskupice</t>
  </si>
  <si>
    <t>Bezuchov</t>
  </si>
  <si>
    <t>Česká Ves</t>
  </si>
  <si>
    <t>Velká Bystřice</t>
  </si>
  <si>
    <t>Bohuslávky</t>
  </si>
  <si>
    <t>Zábřeh</t>
  </si>
  <si>
    <t>Hradec-Nová Ves</t>
  </si>
  <si>
    <t>Bousín</t>
  </si>
  <si>
    <t>Bochoř</t>
  </si>
  <si>
    <t>Kobylá nad Vidnavkou</t>
  </si>
  <si>
    <t>Brodek u Konice</t>
  </si>
  <si>
    <t>Brodek u Přerova</t>
  </si>
  <si>
    <t>Bohdíkov</t>
  </si>
  <si>
    <t>Lipová-lázně</t>
  </si>
  <si>
    <t>Bělkovice-Lašťany</t>
  </si>
  <si>
    <t>Brodek u Prostějova</t>
  </si>
  <si>
    <t>Buk</t>
  </si>
  <si>
    <t>Bílá Lhota</t>
  </si>
  <si>
    <t>Březsko</t>
  </si>
  <si>
    <t>Býškovice</t>
  </si>
  <si>
    <t>Ostružná</t>
  </si>
  <si>
    <t>Bílsko</t>
  </si>
  <si>
    <t>Budětsko</t>
  </si>
  <si>
    <t>Císařov</t>
  </si>
  <si>
    <t>Branná</t>
  </si>
  <si>
    <t>Písečná</t>
  </si>
  <si>
    <t>Blatec</t>
  </si>
  <si>
    <t>Buková</t>
  </si>
  <si>
    <t>Citov</t>
  </si>
  <si>
    <t>Bratrušov</t>
  </si>
  <si>
    <t>Skorošice</t>
  </si>
  <si>
    <t>Bohuňovice</t>
  </si>
  <si>
    <t>Čehovice</t>
  </si>
  <si>
    <t>Čechy</t>
  </si>
  <si>
    <t>Brníčko</t>
  </si>
  <si>
    <t>Stará Červená Voda</t>
  </si>
  <si>
    <t>Bouzov</t>
  </si>
  <si>
    <t>Čechy pod Kosířem</t>
  </si>
  <si>
    <t>Čelechovice</t>
  </si>
  <si>
    <t>Bušín</t>
  </si>
  <si>
    <t>Supíkovice</t>
  </si>
  <si>
    <t>Čelčice</t>
  </si>
  <si>
    <t>Černotín</t>
  </si>
  <si>
    <t>Dlouhomilov</t>
  </si>
  <si>
    <t>Uhelná</t>
  </si>
  <si>
    <t>Bystročice</t>
  </si>
  <si>
    <t>Čelechovice na Hané</t>
  </si>
  <si>
    <t>Dobrčice</t>
  </si>
  <si>
    <t>Dolní Studénky</t>
  </si>
  <si>
    <t>Vápenná</t>
  </si>
  <si>
    <t>Bystrovany</t>
  </si>
  <si>
    <t>Dolní Nětčice</t>
  </si>
  <si>
    <t>Velká Kraš</t>
  </si>
  <si>
    <t>Červenka</t>
  </si>
  <si>
    <t>Dobrochov</t>
  </si>
  <si>
    <t>Dolní Těšice</t>
  </si>
  <si>
    <t>Dubicko</t>
  </si>
  <si>
    <t>Velké Kunětice</t>
  </si>
  <si>
    <t>Daskabát</t>
  </si>
  <si>
    <t>Dobromilice</t>
  </si>
  <si>
    <t>Dolní Újezd</t>
  </si>
  <si>
    <t>Horní Studénky</t>
  </si>
  <si>
    <t>Vidnava</t>
  </si>
  <si>
    <t>Dlouhá Loučka</t>
  </si>
  <si>
    <t>Doloplazy</t>
  </si>
  <si>
    <t>Domaželice</t>
  </si>
  <si>
    <t>Hoštejn</t>
  </si>
  <si>
    <t>Drahany</t>
  </si>
  <si>
    <t>Dřevohostice</t>
  </si>
  <si>
    <t>Hraběšice</t>
  </si>
  <si>
    <t>Žulová</t>
  </si>
  <si>
    <t>Držovice</t>
  </si>
  <si>
    <t>Grymov</t>
  </si>
  <si>
    <t>Hrabišín</t>
  </si>
  <si>
    <t>Domašov nad Bystřicí</t>
  </si>
  <si>
    <t>Dřevnovice</t>
  </si>
  <si>
    <t>Hlinsko</t>
  </si>
  <si>
    <t>Hrabová</t>
  </si>
  <si>
    <t>Domašov u Šternberka</t>
  </si>
  <si>
    <t>Dzbel</t>
  </si>
  <si>
    <t>Horní Moštěnice</t>
  </si>
  <si>
    <t>Hynčina</t>
  </si>
  <si>
    <t>Drahanovice</t>
  </si>
  <si>
    <t>Hačky</t>
  </si>
  <si>
    <t>Horní Nětčice</t>
  </si>
  <si>
    <t>Chromeč</t>
  </si>
  <si>
    <t>Dub nad Moravou</t>
  </si>
  <si>
    <t>Hluchov</t>
  </si>
  <si>
    <t>Horní Těšice</t>
  </si>
  <si>
    <t>Jakubovice</t>
  </si>
  <si>
    <t>Dubčany</t>
  </si>
  <si>
    <t>Horní Štěpánov</t>
  </si>
  <si>
    <t>Janoušov</t>
  </si>
  <si>
    <t>Grygov</t>
  </si>
  <si>
    <t>Hradčany-Kobeřice</t>
  </si>
  <si>
    <t>Hrabůvka</t>
  </si>
  <si>
    <t>Jedlí</t>
  </si>
  <si>
    <t>Haňovice</t>
  </si>
  <si>
    <t>Hrdibořice</t>
  </si>
  <si>
    <t>Hlásnice</t>
  </si>
  <si>
    <t>Hrubčice</t>
  </si>
  <si>
    <t>Hustopeče nad Bečvou</t>
  </si>
  <si>
    <t>Jindřichov</t>
  </si>
  <si>
    <t>Hlušovice</t>
  </si>
  <si>
    <t>Hruška</t>
  </si>
  <si>
    <t>Jezernice</t>
  </si>
  <si>
    <t>Hněvotín</t>
  </si>
  <si>
    <t>Klopina</t>
  </si>
  <si>
    <t>Hnojice</t>
  </si>
  <si>
    <t>Kladníky</t>
  </si>
  <si>
    <t>Kolšov</t>
  </si>
  <si>
    <t>Horka nad Moravou</t>
  </si>
  <si>
    <t>Jesenec</t>
  </si>
  <si>
    <t>Kopřivná</t>
  </si>
  <si>
    <t>Horní Loděnice</t>
  </si>
  <si>
    <t>Kladky</t>
  </si>
  <si>
    <t>Kokory</t>
  </si>
  <si>
    <t>Kosov</t>
  </si>
  <si>
    <t>Hraničné Petrovice</t>
  </si>
  <si>
    <t>Klenovice na Hané</t>
  </si>
  <si>
    <t>Huzová</t>
  </si>
  <si>
    <t>Klopotovice</t>
  </si>
  <si>
    <t>Křtomil</t>
  </si>
  <si>
    <t>Lesnice</t>
  </si>
  <si>
    <t>Charváty</t>
  </si>
  <si>
    <t>Koválovice-Osíčany</t>
  </si>
  <si>
    <t>Lazníčky</t>
  </si>
  <si>
    <t>Leština</t>
  </si>
  <si>
    <t>Cholina</t>
  </si>
  <si>
    <t>Kralice na Hané</t>
  </si>
  <si>
    <t>Lazníky</t>
  </si>
  <si>
    <t>Jívová</t>
  </si>
  <si>
    <t>Krumsín</t>
  </si>
  <si>
    <t>Loštice</t>
  </si>
  <si>
    <t>Laškov</t>
  </si>
  <si>
    <t>Loučná nad Desnou</t>
  </si>
  <si>
    <t>Kožušany-Tážaly</t>
  </si>
  <si>
    <t>Malá Morava</t>
  </si>
  <si>
    <t>Krčmaň</t>
  </si>
  <si>
    <t>Ludmírov</t>
  </si>
  <si>
    <t>Lobodice</t>
  </si>
  <si>
    <t>Maletín</t>
  </si>
  <si>
    <t>Křelov-Břuchotín</t>
  </si>
  <si>
    <t>Malé Hradisko</t>
  </si>
  <si>
    <t>Luboměř pod Strážnou</t>
  </si>
  <si>
    <t>Mírov</t>
  </si>
  <si>
    <t>Liboš</t>
  </si>
  <si>
    <t>Mořice</t>
  </si>
  <si>
    <t>Malhotice</t>
  </si>
  <si>
    <t>Moravičany</t>
  </si>
  <si>
    <t>Lipina</t>
  </si>
  <si>
    <t>Mostkovice</t>
  </si>
  <si>
    <t>Měrovice nad Hanou</t>
  </si>
  <si>
    <t>Nemile</t>
  </si>
  <si>
    <t>Lipinka</t>
  </si>
  <si>
    <t>Myslejovice</t>
  </si>
  <si>
    <t>Milenov</t>
  </si>
  <si>
    <t>Loučany</t>
  </si>
  <si>
    <t>Němčice nad Hanou</t>
  </si>
  <si>
    <t>Milotice nad Bečvou</t>
  </si>
  <si>
    <t>Oskava</t>
  </si>
  <si>
    <t>Loučka</t>
  </si>
  <si>
    <t>Nezamyslice</t>
  </si>
  <si>
    <t>Nahošovice</t>
  </si>
  <si>
    <t>Palonín</t>
  </si>
  <si>
    <t>Luběnice</t>
  </si>
  <si>
    <t>Niva</t>
  </si>
  <si>
    <t>Nelešovice</t>
  </si>
  <si>
    <t>Luká</t>
  </si>
  <si>
    <t>Obědkovice</t>
  </si>
  <si>
    <t>Oldřichov</t>
  </si>
  <si>
    <t>Petrov nad Desnou</t>
  </si>
  <si>
    <t>Ohrozim</t>
  </si>
  <si>
    <t>Olšovec</t>
  </si>
  <si>
    <t>Písařov</t>
  </si>
  <si>
    <t>Majetín</t>
  </si>
  <si>
    <t>Ochoz</t>
  </si>
  <si>
    <t>Olšany u Prostějova</t>
  </si>
  <si>
    <t>Oplocany</t>
  </si>
  <si>
    <t>Postřelmůvek</t>
  </si>
  <si>
    <t>Měrotín</t>
  </si>
  <si>
    <t>Ondratice</t>
  </si>
  <si>
    <t>Oprostovice</t>
  </si>
  <si>
    <t>Rájec</t>
  </si>
  <si>
    <t>Město Libavá</t>
  </si>
  <si>
    <t>Otaslavice</t>
  </si>
  <si>
    <t>Osek nad Bečvou</t>
  </si>
  <si>
    <t>Rejchartice</t>
  </si>
  <si>
    <t>Mladeč</t>
  </si>
  <si>
    <t>Otinoves</t>
  </si>
  <si>
    <t>Paršovice</t>
  </si>
  <si>
    <t>Rohle</t>
  </si>
  <si>
    <t>Mladějovice</t>
  </si>
  <si>
    <t>Pavlovice u Kojetína</t>
  </si>
  <si>
    <t>Partutovice</t>
  </si>
  <si>
    <t>Rovensko</t>
  </si>
  <si>
    <t>Mrsklesy</t>
  </si>
  <si>
    <t>Pavlovice u Přerova</t>
  </si>
  <si>
    <t>Ruda nad Moravou</t>
  </si>
  <si>
    <t>Mutkov</t>
  </si>
  <si>
    <t>Pivín</t>
  </si>
  <si>
    <t>Sobotín</t>
  </si>
  <si>
    <t>Náklo</t>
  </si>
  <si>
    <t>Plumlov</t>
  </si>
  <si>
    <t>Polkovice</t>
  </si>
  <si>
    <t>Staré Město</t>
  </si>
  <si>
    <t>Náměšť na Hané</t>
  </si>
  <si>
    <t>Polomí</t>
  </si>
  <si>
    <t>Stavenice</t>
  </si>
  <si>
    <t>Norberčany</t>
  </si>
  <si>
    <t>Prostějovičky</t>
  </si>
  <si>
    <t>Potštát</t>
  </si>
  <si>
    <t>Sudkov</t>
  </si>
  <si>
    <t>Nová Hradečná</t>
  </si>
  <si>
    <t>Protivanov</t>
  </si>
  <si>
    <t>Prosenice</t>
  </si>
  <si>
    <t>Svébohov</t>
  </si>
  <si>
    <t>Olbramice</t>
  </si>
  <si>
    <t>Přemyslovice</t>
  </si>
  <si>
    <t>Provodovice</t>
  </si>
  <si>
    <t>Šléglov</t>
  </si>
  <si>
    <t>Paseka</t>
  </si>
  <si>
    <t>Ptení</t>
  </si>
  <si>
    <t>Štíty</t>
  </si>
  <si>
    <t>Pňovice</t>
  </si>
  <si>
    <t>Raková u Konice</t>
  </si>
  <si>
    <t>Radíkov</t>
  </si>
  <si>
    <t>Třeština</t>
  </si>
  <si>
    <t>Přáslavice</t>
  </si>
  <si>
    <t>Rakůvka</t>
  </si>
  <si>
    <t>Radkova Lhota</t>
  </si>
  <si>
    <t>Úsov</t>
  </si>
  <si>
    <t>Příkazy</t>
  </si>
  <si>
    <t>Rozstání</t>
  </si>
  <si>
    <t>Radkovy</t>
  </si>
  <si>
    <t>Velké Losiny</t>
  </si>
  <si>
    <t>Řídeč</t>
  </si>
  <si>
    <t>Seloutky</t>
  </si>
  <si>
    <t>Radotín</t>
  </si>
  <si>
    <t>Vernířovice</t>
  </si>
  <si>
    <t>Samotišky</t>
  </si>
  <si>
    <t>Vikantice</t>
  </si>
  <si>
    <t>Senice na Hané</t>
  </si>
  <si>
    <t>Skřípov</t>
  </si>
  <si>
    <t>Vikýřovice</t>
  </si>
  <si>
    <t>Senička</t>
  </si>
  <si>
    <t>Slatinky</t>
  </si>
  <si>
    <t>Rakov</t>
  </si>
  <si>
    <t>Vyšehoří</t>
  </si>
  <si>
    <t>Skrbeň</t>
  </si>
  <si>
    <t>Smržice</t>
  </si>
  <si>
    <t>Rokytnice</t>
  </si>
  <si>
    <t>Zborov</t>
  </si>
  <si>
    <t>Slatinice</t>
  </si>
  <si>
    <t>Srbce</t>
  </si>
  <si>
    <t>Rouské</t>
  </si>
  <si>
    <t>Stařechovice</t>
  </si>
  <si>
    <t>Říkovice</t>
  </si>
  <si>
    <t>Strukov</t>
  </si>
  <si>
    <t>Stínava</t>
  </si>
  <si>
    <t>Střeň</t>
  </si>
  <si>
    <t>Stražisko</t>
  </si>
  <si>
    <t>Soběchleby</t>
  </si>
  <si>
    <t>Suchonice</t>
  </si>
  <si>
    <t>Sobíšky</t>
  </si>
  <si>
    <t>Svésedlice</t>
  </si>
  <si>
    <t>Šubířov</t>
  </si>
  <si>
    <t>Stará Ves</t>
  </si>
  <si>
    <t>Štarnov</t>
  </si>
  <si>
    <t>Tištín</t>
  </si>
  <si>
    <t>Stříbrnice</t>
  </si>
  <si>
    <t>Šumvald</t>
  </si>
  <si>
    <t>Tvorovice</t>
  </si>
  <si>
    <t>Střítež nad Ludinou</t>
  </si>
  <si>
    <t>Určice</t>
  </si>
  <si>
    <t>Sušice</t>
  </si>
  <si>
    <t>Tovéř</t>
  </si>
  <si>
    <t>Víceměřice</t>
  </si>
  <si>
    <t>Šišma</t>
  </si>
  <si>
    <t>Troubelice</t>
  </si>
  <si>
    <t>Vícov</t>
  </si>
  <si>
    <t>Špičky</t>
  </si>
  <si>
    <t>Tršice</t>
  </si>
  <si>
    <t>Vincencov</t>
  </si>
  <si>
    <t>Teplice nad Bečvou</t>
  </si>
  <si>
    <t>Vitčice</t>
  </si>
  <si>
    <t>Tovačov</t>
  </si>
  <si>
    <t>Ústín</t>
  </si>
  <si>
    <t>Vranovice-Kelčice</t>
  </si>
  <si>
    <t>Troubky</t>
  </si>
  <si>
    <t>Velký Týnec</t>
  </si>
  <si>
    <t>Vrbátky</t>
  </si>
  <si>
    <t>Tučín</t>
  </si>
  <si>
    <t>Velký Újezd</t>
  </si>
  <si>
    <t>Vrchoslavice</t>
  </si>
  <si>
    <t>Turovice</t>
  </si>
  <si>
    <t>Věrovany</t>
  </si>
  <si>
    <t>Týn nad Bečvou</t>
  </si>
  <si>
    <t>Výšovice</t>
  </si>
  <si>
    <t>Uhřičice</t>
  </si>
  <si>
    <t>Želechovice</t>
  </si>
  <si>
    <t>Želeč</t>
  </si>
  <si>
    <t>Veselíčko</t>
  </si>
  <si>
    <t>Věžky</t>
  </si>
  <si>
    <t>Výkleky</t>
  </si>
  <si>
    <t>Zábeštní Lhota</t>
  </si>
  <si>
    <t>Zámrsky</t>
  </si>
  <si>
    <t>Žákovice</t>
  </si>
  <si>
    <t>Želatovice</t>
  </si>
  <si>
    <t>Bystřice pod Hostýnem</t>
  </si>
  <si>
    <t>Bojkovice</t>
  </si>
  <si>
    <t>Hovězí</t>
  </si>
  <si>
    <t>Brumov-Bylnice</t>
  </si>
  <si>
    <t>Holešov</t>
  </si>
  <si>
    <t>Hluk</t>
  </si>
  <si>
    <t>Karolinka</t>
  </si>
  <si>
    <t>Fryšták</t>
  </si>
  <si>
    <t>Hulín</t>
  </si>
  <si>
    <t>Kunovice</t>
  </si>
  <si>
    <t>Kelč</t>
  </si>
  <si>
    <t>Luhačovice</t>
  </si>
  <si>
    <t>Chropyně</t>
  </si>
  <si>
    <t>Nivnice</t>
  </si>
  <si>
    <t>Nový Hrozenkov</t>
  </si>
  <si>
    <t>Napajedla</t>
  </si>
  <si>
    <t>Koryčany</t>
  </si>
  <si>
    <t>Ostrožská Nová Ves</t>
  </si>
  <si>
    <t>Rožnov pod Radhoštěm</t>
  </si>
  <si>
    <t>Otrokovice</t>
  </si>
  <si>
    <t>Valašské Meziříčí</t>
  </si>
  <si>
    <t>Slavičín</t>
  </si>
  <si>
    <t>Kvasice</t>
  </si>
  <si>
    <t>Strání</t>
  </si>
  <si>
    <t>Velké Karlovice</t>
  </si>
  <si>
    <t>Slušovice</t>
  </si>
  <si>
    <t>Morkovice-Slížany</t>
  </si>
  <si>
    <t>Valašské Klobouky</t>
  </si>
  <si>
    <t>Zdounky</t>
  </si>
  <si>
    <t>Uherský Brod</t>
  </si>
  <si>
    <t>Zašová</t>
  </si>
  <si>
    <t>Vizovice</t>
  </si>
  <si>
    <t>Uherský Ostroh</t>
  </si>
  <si>
    <t>Bařice-Velké Těšany</t>
  </si>
  <si>
    <t>Bezměrov</t>
  </si>
  <si>
    <t>Branky</t>
  </si>
  <si>
    <t>Bělov</t>
  </si>
  <si>
    <t>Blazice</t>
  </si>
  <si>
    <t>Bánov</t>
  </si>
  <si>
    <t>Bystřička</t>
  </si>
  <si>
    <t>Bořenovice</t>
  </si>
  <si>
    <t>Bílovice</t>
  </si>
  <si>
    <t>Dolní Bečva</t>
  </si>
  <si>
    <t>Bohuslavice nad Vláří</t>
  </si>
  <si>
    <t>Brusné</t>
  </si>
  <si>
    <t>Boršice</t>
  </si>
  <si>
    <t>Francova Lhota</t>
  </si>
  <si>
    <t>Bohuslavice u Zlína</t>
  </si>
  <si>
    <t>Břest</t>
  </si>
  <si>
    <t>Boršice u Blatnice</t>
  </si>
  <si>
    <t>Halenkov</t>
  </si>
  <si>
    <t>Bratřejov</t>
  </si>
  <si>
    <t>Cetechovice</t>
  </si>
  <si>
    <t>Břestek</t>
  </si>
  <si>
    <t>Horní Bečva</t>
  </si>
  <si>
    <t>Březolupy</t>
  </si>
  <si>
    <t>Horní Lideč</t>
  </si>
  <si>
    <t>Honětice</t>
  </si>
  <si>
    <t>Hošťálková</t>
  </si>
  <si>
    <t>Březůvky</t>
  </si>
  <si>
    <t>Horní Lapač</t>
  </si>
  <si>
    <t>Buchlovice</t>
  </si>
  <si>
    <t>Huslenky</t>
  </si>
  <si>
    <t>Dešná</t>
  </si>
  <si>
    <t>Hoštice</t>
  </si>
  <si>
    <t>Bystřice pod Lopeníkem</t>
  </si>
  <si>
    <t>Hutisko-Solanec</t>
  </si>
  <si>
    <t>Dobrkovice</t>
  </si>
  <si>
    <t>Chomýž</t>
  </si>
  <si>
    <t>Částkov</t>
  </si>
  <si>
    <t>Choryně</t>
  </si>
  <si>
    <t>Dolní Lhota</t>
  </si>
  <si>
    <t>Chvalčov</t>
  </si>
  <si>
    <t>Dolní Němčí</t>
  </si>
  <si>
    <t>Jablůnka</t>
  </si>
  <si>
    <t>Doubravy</t>
  </si>
  <si>
    <t>Chvalnov-Lísky</t>
  </si>
  <si>
    <t>Drslavice</t>
  </si>
  <si>
    <t>Janová</t>
  </si>
  <si>
    <t>Jankovice</t>
  </si>
  <si>
    <t>Horní Němčí</t>
  </si>
  <si>
    <t>Jarcová</t>
  </si>
  <si>
    <t>Držková</t>
  </si>
  <si>
    <t>Jarohněvice</t>
  </si>
  <si>
    <t>Hostějov</t>
  </si>
  <si>
    <t>Kateřinice</t>
  </si>
  <si>
    <t>Halenkovice</t>
  </si>
  <si>
    <t>Karolín</t>
  </si>
  <si>
    <t>Hostětín</t>
  </si>
  <si>
    <t>Kladeruby</t>
  </si>
  <si>
    <t>Haluzice</t>
  </si>
  <si>
    <t>Komárno</t>
  </si>
  <si>
    <t>Hradčovice</t>
  </si>
  <si>
    <t>Krhová</t>
  </si>
  <si>
    <t>Horní Lhota</t>
  </si>
  <si>
    <t>Kostelany</t>
  </si>
  <si>
    <t>Huštěnovice</t>
  </si>
  <si>
    <t>Hostišová</t>
  </si>
  <si>
    <t>Kostelec u Holešova</t>
  </si>
  <si>
    <t>Jalubí</t>
  </si>
  <si>
    <t>Lačnov</t>
  </si>
  <si>
    <t>Hrobice</t>
  </si>
  <si>
    <t>Kunkovice</t>
  </si>
  <si>
    <t>Leskovec</t>
  </si>
  <si>
    <t>Hřivínův Újezd</t>
  </si>
  <si>
    <t>Kurovice</t>
  </si>
  <si>
    <t>Kněžpole</t>
  </si>
  <si>
    <t>Lešná</t>
  </si>
  <si>
    <t>Hvozdná</t>
  </si>
  <si>
    <t>Kyselovice</t>
  </si>
  <si>
    <t>Komňa</t>
  </si>
  <si>
    <t>Lhota u Vsetína</t>
  </si>
  <si>
    <t>Lechotice</t>
  </si>
  <si>
    <t>Korytná</t>
  </si>
  <si>
    <t>Lidečko</t>
  </si>
  <si>
    <t>Jestřabí</t>
  </si>
  <si>
    <t>Litenčice</t>
  </si>
  <si>
    <t>Kostelany nad Moravou</t>
  </si>
  <si>
    <t>Liptál</t>
  </si>
  <si>
    <t>Kaňovice</t>
  </si>
  <si>
    <t>Košíky</t>
  </si>
  <si>
    <t>Kudlovice</t>
  </si>
  <si>
    <t>Kašava</t>
  </si>
  <si>
    <t>Ludslavice</t>
  </si>
  <si>
    <t>Lopeník</t>
  </si>
  <si>
    <t>Malá Bystřice</t>
  </si>
  <si>
    <t>Kelníky</t>
  </si>
  <si>
    <t>Lutopecny</t>
  </si>
  <si>
    <t>Mikulůvka</t>
  </si>
  <si>
    <t>Mistřice</t>
  </si>
  <si>
    <t>Oznice</t>
  </si>
  <si>
    <t>Křekov</t>
  </si>
  <si>
    <t>Míškovice</t>
  </si>
  <si>
    <t>Modrá</t>
  </si>
  <si>
    <t>Mrlínek</t>
  </si>
  <si>
    <t>Nedachlebice</t>
  </si>
  <si>
    <t>Lhotsko</t>
  </si>
  <si>
    <t>Nedakonice</t>
  </si>
  <si>
    <t>Poličná</t>
  </si>
  <si>
    <t>Nítkovice</t>
  </si>
  <si>
    <t>Nezdenice</t>
  </si>
  <si>
    <t>Pozděchov</t>
  </si>
  <si>
    <t>Nová Dědina</t>
  </si>
  <si>
    <t>Prlov</t>
  </si>
  <si>
    <t>Osíčko</t>
  </si>
  <si>
    <t>Ostrožská Lhota</t>
  </si>
  <si>
    <t>Prostřední Bečva</t>
  </si>
  <si>
    <t>Ludkovice</t>
  </si>
  <si>
    <t>Pacetluky</t>
  </si>
  <si>
    <t>Osvětimany</t>
  </si>
  <si>
    <t>Pržno</t>
  </si>
  <si>
    <t>Pačlavice</t>
  </si>
  <si>
    <t>Pašovice</t>
  </si>
  <si>
    <t>Ratiboř</t>
  </si>
  <si>
    <t>Lukoveček</t>
  </si>
  <si>
    <t>Počenice-Tetětice</t>
  </si>
  <si>
    <t>Pitín</t>
  </si>
  <si>
    <t>Růžďka</t>
  </si>
  <si>
    <t>Lutonina</t>
  </si>
  <si>
    <t>Podhradní Lhota</t>
  </si>
  <si>
    <t>Seninka</t>
  </si>
  <si>
    <t>Machová</t>
  </si>
  <si>
    <t>Prasklice</t>
  </si>
  <si>
    <t>Polešovice</t>
  </si>
  <si>
    <t>Střelná</t>
  </si>
  <si>
    <t>Mysločovice</t>
  </si>
  <si>
    <t>Pravčice</t>
  </si>
  <si>
    <t>Střítež nad Bečvou</t>
  </si>
  <si>
    <t>Návojná</t>
  </si>
  <si>
    <t>Prusinovice</t>
  </si>
  <si>
    <t>Prakšice</t>
  </si>
  <si>
    <t>Študlov</t>
  </si>
  <si>
    <t>Nedašov</t>
  </si>
  <si>
    <t>Nedašova Lhota</t>
  </si>
  <si>
    <t>Rajnochovice</t>
  </si>
  <si>
    <t>Salaš</t>
  </si>
  <si>
    <t>Valašská Bystřice</t>
  </si>
  <si>
    <t>Neubuz</t>
  </si>
  <si>
    <t>Slavkov</t>
  </si>
  <si>
    <t>Valašská Polanka</t>
  </si>
  <si>
    <t>Oldřichovice</t>
  </si>
  <si>
    <t>Roštění</t>
  </si>
  <si>
    <t>Staré Hutě</t>
  </si>
  <si>
    <t>Valašská Senice</t>
  </si>
  <si>
    <t>Ostrata</t>
  </si>
  <si>
    <t>Roštín</t>
  </si>
  <si>
    <t>Starý Hrozenkov</t>
  </si>
  <si>
    <t>Valašské Příkazy</t>
  </si>
  <si>
    <t>Petrůvka</t>
  </si>
  <si>
    <t>Rusava</t>
  </si>
  <si>
    <t>Velká Lhota</t>
  </si>
  <si>
    <t>Rymice</t>
  </si>
  <si>
    <t>Stupava</t>
  </si>
  <si>
    <t>Vidče</t>
  </si>
  <si>
    <t>Podkopná Lhota</t>
  </si>
  <si>
    <t>Skaštice</t>
  </si>
  <si>
    <t>Suchá Loz</t>
  </si>
  <si>
    <t>Vigantice</t>
  </si>
  <si>
    <t>Slavkov pod Hostýnem</t>
  </si>
  <si>
    <t>Zděchov</t>
  </si>
  <si>
    <t>Poteč</t>
  </si>
  <si>
    <t>Soběsuky</t>
  </si>
  <si>
    <t>Pozlovice</t>
  </si>
  <si>
    <t>Střílky</t>
  </si>
  <si>
    <t>Provodov</t>
  </si>
  <si>
    <t>Střížovice</t>
  </si>
  <si>
    <t>Topolná</t>
  </si>
  <si>
    <t>Racková</t>
  </si>
  <si>
    <t>Sulimov</t>
  </si>
  <si>
    <t>Traplice</t>
  </si>
  <si>
    <t>Šelešovice</t>
  </si>
  <si>
    <t>Rudimov</t>
  </si>
  <si>
    <t>Troubky-Zdislavice</t>
  </si>
  <si>
    <t>Tupesy</t>
  </si>
  <si>
    <t>Sazovice</t>
  </si>
  <si>
    <t>Třebětice</t>
  </si>
  <si>
    <t>Sehradice</t>
  </si>
  <si>
    <t>Vápenice</t>
  </si>
  <si>
    <t>Slopné</t>
  </si>
  <si>
    <t>Spytihněv</t>
  </si>
  <si>
    <t>Velehrad</t>
  </si>
  <si>
    <t>Vrbka</t>
  </si>
  <si>
    <t>Veletiny</t>
  </si>
  <si>
    <t>Šarovy</t>
  </si>
  <si>
    <t>Zahnašovice</t>
  </si>
  <si>
    <t>Vlčnov</t>
  </si>
  <si>
    <t>Štítná nad Vláří-Popov</t>
  </si>
  <si>
    <t>Záříčí</t>
  </si>
  <si>
    <t>Vyškovec</t>
  </si>
  <si>
    <t>Tečovice</t>
  </si>
  <si>
    <t>Zástřizly</t>
  </si>
  <si>
    <t>Záhorovice</t>
  </si>
  <si>
    <t>Tichov</t>
  </si>
  <si>
    <t>Zborovice</t>
  </si>
  <si>
    <t>Zlámanec</t>
  </si>
  <si>
    <t>Tlumačov</t>
  </si>
  <si>
    <t>Zlobice</t>
  </si>
  <si>
    <t>Zlechov</t>
  </si>
  <si>
    <t>Žalkovice</t>
  </si>
  <si>
    <t>Žítková</t>
  </si>
  <si>
    <t>Ublo</t>
  </si>
  <si>
    <t>Žeranovice</t>
  </si>
  <si>
    <t>Velký Ořechov</t>
  </si>
  <si>
    <t>Vlachova Lhota</t>
  </si>
  <si>
    <t>Vlčková</t>
  </si>
  <si>
    <t>Všemina</t>
  </si>
  <si>
    <t>Vysoké Pole</t>
  </si>
  <si>
    <t>Zádveřice-Raková</t>
  </si>
  <si>
    <t>Želechovice nad Dřevnicí</t>
  </si>
  <si>
    <t>Žlutava</t>
  </si>
  <si>
    <t>Borovany</t>
  </si>
  <si>
    <t>České Velenice</t>
  </si>
  <si>
    <t>Kovářov</t>
  </si>
  <si>
    <t>Čkyně</t>
  </si>
  <si>
    <t>Bavorov</t>
  </si>
  <si>
    <t>Bechyně</t>
  </si>
  <si>
    <t>Horní Planá</t>
  </si>
  <si>
    <t>Dačice</t>
  </si>
  <si>
    <t>Milevsko</t>
  </si>
  <si>
    <t>Lhenice</t>
  </si>
  <si>
    <t>Blatná</t>
  </si>
  <si>
    <t>Chýnov</t>
  </si>
  <si>
    <t>Dobrá Voda u Českých Budějovic</t>
  </si>
  <si>
    <t>Kájov</t>
  </si>
  <si>
    <t>Mirovice</t>
  </si>
  <si>
    <t>Netolice</t>
  </si>
  <si>
    <t>Jistebnice</t>
  </si>
  <si>
    <t>Hluboká nad Vltavou</t>
  </si>
  <si>
    <t>Kaplice</t>
  </si>
  <si>
    <t>Kardašova Řečice</t>
  </si>
  <si>
    <t>Vodňany</t>
  </si>
  <si>
    <t>Malšice</t>
  </si>
  <si>
    <t>Lišov</t>
  </si>
  <si>
    <t>Křemže</t>
  </si>
  <si>
    <t>Nová Bystřice</t>
  </si>
  <si>
    <t>Protivín</t>
  </si>
  <si>
    <t>Vimperk</t>
  </si>
  <si>
    <t>Volyně</t>
  </si>
  <si>
    <t>Mladá Vožice</t>
  </si>
  <si>
    <t>Rudolfov</t>
  </si>
  <si>
    <t>Loučovice</t>
  </si>
  <si>
    <t>Nová Včelnice</t>
  </si>
  <si>
    <t>Vlachovo Březí</t>
  </si>
  <si>
    <t>Planá nad Lužnicí</t>
  </si>
  <si>
    <t>Srubec</t>
  </si>
  <si>
    <t>Velešín</t>
  </si>
  <si>
    <t>Slavonice</t>
  </si>
  <si>
    <t>Albrechtice nad Vltavou</t>
  </si>
  <si>
    <t>Volary</t>
  </si>
  <si>
    <t>Bělčice</t>
  </si>
  <si>
    <t>Sezimovo Ústí</t>
  </si>
  <si>
    <t>Trhové Sviny</t>
  </si>
  <si>
    <t>Větřní</t>
  </si>
  <si>
    <t>Studená</t>
  </si>
  <si>
    <t>Zdíkov</t>
  </si>
  <si>
    <t>Bezdědovice</t>
  </si>
  <si>
    <t>Soběslav</t>
  </si>
  <si>
    <t>Týn nad Vltavou</t>
  </si>
  <si>
    <t>Vyšší Brod</t>
  </si>
  <si>
    <t>Suchdol nad Lužnicí</t>
  </si>
  <si>
    <t>Zliv</t>
  </si>
  <si>
    <t>Třeboň</t>
  </si>
  <si>
    <t>Boudy</t>
  </si>
  <si>
    <t>Veselí nad Lužnicí</t>
  </si>
  <si>
    <t>Benešov nad Černou</t>
  </si>
  <si>
    <t>Božetice</t>
  </si>
  <si>
    <t>Bohumilice</t>
  </si>
  <si>
    <t>Besednice</t>
  </si>
  <si>
    <t>Báňovice</t>
  </si>
  <si>
    <t>Branice</t>
  </si>
  <si>
    <t>Bohunice</t>
  </si>
  <si>
    <t>Budyně</t>
  </si>
  <si>
    <t>Balkova Lhota</t>
  </si>
  <si>
    <t>Bečice</t>
  </si>
  <si>
    <t>Bohdalovice</t>
  </si>
  <si>
    <t>Bednárec</t>
  </si>
  <si>
    <t>Cerhonice</t>
  </si>
  <si>
    <t>Borová Lada</t>
  </si>
  <si>
    <t>Buzice</t>
  </si>
  <si>
    <t>Brloh</t>
  </si>
  <si>
    <t>Bednáreček</t>
  </si>
  <si>
    <t>Čimelice</t>
  </si>
  <si>
    <t>Bošice</t>
  </si>
  <si>
    <t>Cehnice</t>
  </si>
  <si>
    <t>Bujanov</t>
  </si>
  <si>
    <t>Blažejov</t>
  </si>
  <si>
    <t>Čížová</t>
  </si>
  <si>
    <t>Čečelovice</t>
  </si>
  <si>
    <t>Borkovice</t>
  </si>
  <si>
    <t>Boršov nad Vltavou</t>
  </si>
  <si>
    <t>Černá v Pošumaví</t>
  </si>
  <si>
    <t>Dobev</t>
  </si>
  <si>
    <t>Čejetice</t>
  </si>
  <si>
    <t>Bošilec</t>
  </si>
  <si>
    <t>Dolní Dvořiště</t>
  </si>
  <si>
    <t>Dolní Novosedly</t>
  </si>
  <si>
    <t>Bušanovice</t>
  </si>
  <si>
    <t>Čepřovice</t>
  </si>
  <si>
    <t>Bradáčov</t>
  </si>
  <si>
    <t>Branišov</t>
  </si>
  <si>
    <t>Dolní Třebonín</t>
  </si>
  <si>
    <t>Drhovle</t>
  </si>
  <si>
    <t>Břehov</t>
  </si>
  <si>
    <t>Frymburk</t>
  </si>
  <si>
    <t>Budíškovice</t>
  </si>
  <si>
    <t>Heřmaň</t>
  </si>
  <si>
    <t>Dub</t>
  </si>
  <si>
    <t>Číčenice</t>
  </si>
  <si>
    <t>Budislav</t>
  </si>
  <si>
    <t>Holubov</t>
  </si>
  <si>
    <t>Cep</t>
  </si>
  <si>
    <t>Horosedly</t>
  </si>
  <si>
    <t>Černýšovice</t>
  </si>
  <si>
    <t>Horní Dvořiště</t>
  </si>
  <si>
    <t>Cizkrajov</t>
  </si>
  <si>
    <t>Hrazany</t>
  </si>
  <si>
    <t>Horní Vltavice</t>
  </si>
  <si>
    <t>Drahonice</t>
  </si>
  <si>
    <t>Dírná</t>
  </si>
  <si>
    <t>Čenkov u Bechyně</t>
  </si>
  <si>
    <t>Hořice na Šumavě</t>
  </si>
  <si>
    <t>Červený Hrádek</t>
  </si>
  <si>
    <t>Hrejkovice</t>
  </si>
  <si>
    <t>Drachkov</t>
  </si>
  <si>
    <t>Čížkrajice</t>
  </si>
  <si>
    <t>Český Rudolec</t>
  </si>
  <si>
    <t>Chyšky</t>
  </si>
  <si>
    <t>Drážov</t>
  </si>
  <si>
    <t>Dobronice u Bechyně</t>
  </si>
  <si>
    <t>Dasný</t>
  </si>
  <si>
    <t>Chvalšiny</t>
  </si>
  <si>
    <t>Jetětice</t>
  </si>
  <si>
    <t>Chlumany</t>
  </si>
  <si>
    <t>Droužetice</t>
  </si>
  <si>
    <t>Dolní Hořice</t>
  </si>
  <si>
    <t>Dívčice</t>
  </si>
  <si>
    <t>Lipno nad Vltavou</t>
  </si>
  <si>
    <t>Člunek</t>
  </si>
  <si>
    <t>Jickovice</t>
  </si>
  <si>
    <t>Chroboly</t>
  </si>
  <si>
    <t>Dřešín</t>
  </si>
  <si>
    <t>Dolní Hrachovice</t>
  </si>
  <si>
    <t>Malonty</t>
  </si>
  <si>
    <t>Kestřany</t>
  </si>
  <si>
    <t>Drahov</t>
  </si>
  <si>
    <t>Dolní Bukovsko</t>
  </si>
  <si>
    <t>Malšín</t>
  </si>
  <si>
    <t>Kratušín</t>
  </si>
  <si>
    <t>Hájek</t>
  </si>
  <si>
    <t>Dráchov</t>
  </si>
  <si>
    <t>Mirkovice</t>
  </si>
  <si>
    <t>Dívčí Kopy</t>
  </si>
  <si>
    <t>Kostelec nad Vltavou</t>
  </si>
  <si>
    <t>Křišťanov</t>
  </si>
  <si>
    <t>Hlupín</t>
  </si>
  <si>
    <t>Dražice</t>
  </si>
  <si>
    <t>Doudleby</t>
  </si>
  <si>
    <t>Mojné</t>
  </si>
  <si>
    <t>Dobrohošť</t>
  </si>
  <si>
    <t>Ktiš</t>
  </si>
  <si>
    <t>Dražičky</t>
  </si>
  <si>
    <t>Drahotěšice</t>
  </si>
  <si>
    <t>Dolní Pěna</t>
  </si>
  <si>
    <t>Kubova Huť</t>
  </si>
  <si>
    <t>Hornosín</t>
  </si>
  <si>
    <t>Drhovice</t>
  </si>
  <si>
    <t>Dražíč</t>
  </si>
  <si>
    <t>Dolní Žďár</t>
  </si>
  <si>
    <t>Kvilda</t>
  </si>
  <si>
    <t>Hoslovice</t>
  </si>
  <si>
    <t>Haškovcova Lhota</t>
  </si>
  <si>
    <t>Dříteň</t>
  </si>
  <si>
    <t>Omlenice</t>
  </si>
  <si>
    <t>Lažiště</t>
  </si>
  <si>
    <t>Hlasivo</t>
  </si>
  <si>
    <t>Dubičné</t>
  </si>
  <si>
    <t>Pohorská Ves</t>
  </si>
  <si>
    <t>Doňov</t>
  </si>
  <si>
    <t>Kučeř</t>
  </si>
  <si>
    <t>Lčovice</t>
  </si>
  <si>
    <t>Chelčice</t>
  </si>
  <si>
    <t>Hlavatce</t>
  </si>
  <si>
    <t>Dubné</t>
  </si>
  <si>
    <t>Polná na Šumavě</t>
  </si>
  <si>
    <t>Drunče</t>
  </si>
  <si>
    <t>Květov</t>
  </si>
  <si>
    <t>Lenora</t>
  </si>
  <si>
    <t>Hodětín</t>
  </si>
  <si>
    <t>Dynín</t>
  </si>
  <si>
    <t>Přední Výtoň</t>
  </si>
  <si>
    <t>Dunajovice</t>
  </si>
  <si>
    <t>Lipovice</t>
  </si>
  <si>
    <t>Chobot</t>
  </si>
  <si>
    <t>Habří</t>
  </si>
  <si>
    <t>Přídolí</t>
  </si>
  <si>
    <t>Dvory nad Lužnicí</t>
  </si>
  <si>
    <t>Minice</t>
  </si>
  <si>
    <t>Chrášťovice</t>
  </si>
  <si>
    <t>Chotěmice</t>
  </si>
  <si>
    <t>Hartmanice</t>
  </si>
  <si>
    <t>Přísečná</t>
  </si>
  <si>
    <t>Frahelž</t>
  </si>
  <si>
    <t>Mirotice</t>
  </si>
  <si>
    <t>Mahouš</t>
  </si>
  <si>
    <t>Jinín</t>
  </si>
  <si>
    <t>Chotoviny</t>
  </si>
  <si>
    <t>Rožmberk nad Vltavou</t>
  </si>
  <si>
    <t>Hadravova Rosička</t>
  </si>
  <si>
    <t>Mišovice</t>
  </si>
  <si>
    <t>Malovice</t>
  </si>
  <si>
    <t>Choustník</t>
  </si>
  <si>
    <t>Rožmitál na Šumavě</t>
  </si>
  <si>
    <t>Halámky</t>
  </si>
  <si>
    <t>Myslín</t>
  </si>
  <si>
    <t>Mičovice</t>
  </si>
  <si>
    <t>Kalenice</t>
  </si>
  <si>
    <t>Chrbonín</t>
  </si>
  <si>
    <t>Hlincová Hora</t>
  </si>
  <si>
    <t>Soběnov</t>
  </si>
  <si>
    <t>Hamr</t>
  </si>
  <si>
    <t>Nerestce</t>
  </si>
  <si>
    <t>Nebahovy</t>
  </si>
  <si>
    <t>Katovice</t>
  </si>
  <si>
    <t>Jedlany</t>
  </si>
  <si>
    <t>Homole</t>
  </si>
  <si>
    <t>Srnín</t>
  </si>
  <si>
    <t>Hatín</t>
  </si>
  <si>
    <t>Nevězice</t>
  </si>
  <si>
    <t>Horní Kněžeklady</t>
  </si>
  <si>
    <t>Heřmaneč</t>
  </si>
  <si>
    <t>Nicov</t>
  </si>
  <si>
    <t>Kocelovice</t>
  </si>
  <si>
    <t>Klenovice</t>
  </si>
  <si>
    <t>Horní Stropnice</t>
  </si>
  <si>
    <t>Světlík</t>
  </si>
  <si>
    <t>Horní Meziříčko</t>
  </si>
  <si>
    <t>Nová Pec</t>
  </si>
  <si>
    <t>Krajníčko</t>
  </si>
  <si>
    <t>Hosín</t>
  </si>
  <si>
    <t>Věžovatá Pláně</t>
  </si>
  <si>
    <t>Horní Němčice</t>
  </si>
  <si>
    <t>Orlík nad Vltavou</t>
  </si>
  <si>
    <t>Nové Hutě</t>
  </si>
  <si>
    <t>Kraselov</t>
  </si>
  <si>
    <t>Hosty</t>
  </si>
  <si>
    <t>Zlatá Koruna</t>
  </si>
  <si>
    <t>Horní Pěna</t>
  </si>
  <si>
    <t>Olšovice</t>
  </si>
  <si>
    <t>Krašlovice</t>
  </si>
  <si>
    <t>Košín</t>
  </si>
  <si>
    <t>Hradce</t>
  </si>
  <si>
    <t>Zubčice</t>
  </si>
  <si>
    <t>Horní Radouň</t>
  </si>
  <si>
    <t>Oslov</t>
  </si>
  <si>
    <t>Pěčnov</t>
  </si>
  <si>
    <t>Krejnice</t>
  </si>
  <si>
    <t>Krátošice</t>
  </si>
  <si>
    <t>Zvíkov</t>
  </si>
  <si>
    <t>Horní Skrýchov</t>
  </si>
  <si>
    <t>Ostrovec</t>
  </si>
  <si>
    <t>Radhostice</t>
  </si>
  <si>
    <t>Krty-Hradec</t>
  </si>
  <si>
    <t>Krtov</t>
  </si>
  <si>
    <t>Hrdějovice</t>
  </si>
  <si>
    <t>Horní Slatina</t>
  </si>
  <si>
    <t>Paseky</t>
  </si>
  <si>
    <t>Stachy</t>
  </si>
  <si>
    <t>Kuřimany</t>
  </si>
  <si>
    <t>Libějice</t>
  </si>
  <si>
    <t>Hůry</t>
  </si>
  <si>
    <t>Hospříz</t>
  </si>
  <si>
    <t>Podolí I</t>
  </si>
  <si>
    <t>Stožec</t>
  </si>
  <si>
    <t>Kváskovice</t>
  </si>
  <si>
    <t>Hrachoviště</t>
  </si>
  <si>
    <t>Probulov</t>
  </si>
  <si>
    <t>Strážný</t>
  </si>
  <si>
    <t>Mažice</t>
  </si>
  <si>
    <t>Chotýčany</t>
  </si>
  <si>
    <t>Hříšice</t>
  </si>
  <si>
    <t>Přeborov</t>
  </si>
  <si>
    <t>Strunkovice nad Blanicí</t>
  </si>
  <si>
    <t>Meziříčí</t>
  </si>
  <si>
    <t>Chlum u Třeboně</t>
  </si>
  <si>
    <t>Předotice</t>
  </si>
  <si>
    <t>Svatá Maří</t>
  </si>
  <si>
    <t>Libějovice</t>
  </si>
  <si>
    <t>Jarošov nad Nežárkou</t>
  </si>
  <si>
    <t>Přeštěnice</t>
  </si>
  <si>
    <t>Šumavské Hoštice</t>
  </si>
  <si>
    <t>Libětice</t>
  </si>
  <si>
    <t>Mlýny</t>
  </si>
  <si>
    <t>Putim</t>
  </si>
  <si>
    <t>Těšovice</t>
  </si>
  <si>
    <t>Litochovice</t>
  </si>
  <si>
    <t>Myslkovice</t>
  </si>
  <si>
    <t>Jivno</t>
  </si>
  <si>
    <t>Kačlehy</t>
  </si>
  <si>
    <t>Rakovice</t>
  </si>
  <si>
    <t>Tvrzice</t>
  </si>
  <si>
    <t>Lnáře</t>
  </si>
  <si>
    <t>Nadějkov</t>
  </si>
  <si>
    <t>Kamenný Malíkov</t>
  </si>
  <si>
    <t>Ražice</t>
  </si>
  <si>
    <t>Nasavrky</t>
  </si>
  <si>
    <t>Kamenný Újezd</t>
  </si>
  <si>
    <t>Klec</t>
  </si>
  <si>
    <t>Sepekov</t>
  </si>
  <si>
    <t>Vacov</t>
  </si>
  <si>
    <t>Mačkov</t>
  </si>
  <si>
    <t>Nemyšl</t>
  </si>
  <si>
    <t>Komařice</t>
  </si>
  <si>
    <t>Kostelní Radouň</t>
  </si>
  <si>
    <t>Skály</t>
  </si>
  <si>
    <t>Vitějovice</t>
  </si>
  <si>
    <t>Malenice</t>
  </si>
  <si>
    <t>Nová Ves u Chýnova</t>
  </si>
  <si>
    <t>Kvítkovice</t>
  </si>
  <si>
    <t>Kostelní Vydří</t>
  </si>
  <si>
    <t>Slabčice</t>
  </si>
  <si>
    <t>Mečichov</t>
  </si>
  <si>
    <t>Nová Ves u Mladé Vožice</t>
  </si>
  <si>
    <t>Ledenice</t>
  </si>
  <si>
    <t>Kunžak</t>
  </si>
  <si>
    <t>Smetanova Lhota</t>
  </si>
  <si>
    <t>Měkynec</t>
  </si>
  <si>
    <t>Libín</t>
  </si>
  <si>
    <t>Lásenice</t>
  </si>
  <si>
    <t>Stehlovice</t>
  </si>
  <si>
    <t>Zábrdí</t>
  </si>
  <si>
    <t>Milejovice</t>
  </si>
  <si>
    <t>Opařany</t>
  </si>
  <si>
    <t>Libníč</t>
  </si>
  <si>
    <t>Lodhéřov</t>
  </si>
  <si>
    <t>Tálín</t>
  </si>
  <si>
    <t>Zálezly</t>
  </si>
  <si>
    <t>Miloňovice</t>
  </si>
  <si>
    <t>Pohnánec</t>
  </si>
  <si>
    <t>Lipí</t>
  </si>
  <si>
    <t>Lomnice nad Lužnicí</t>
  </si>
  <si>
    <t>Temešvár</t>
  </si>
  <si>
    <t>Zbytiny</t>
  </si>
  <si>
    <t>Mnichov</t>
  </si>
  <si>
    <t>Pohnání</t>
  </si>
  <si>
    <t>Litvínovice</t>
  </si>
  <si>
    <t>Lužnice</t>
  </si>
  <si>
    <t>Varvažov</t>
  </si>
  <si>
    <t>Žárovná</t>
  </si>
  <si>
    <t>Pojbuky</t>
  </si>
  <si>
    <t>Ločenice</t>
  </si>
  <si>
    <t>Majdalena</t>
  </si>
  <si>
    <t>Želnava</t>
  </si>
  <si>
    <t>Myštice</t>
  </si>
  <si>
    <t>Přehořov</t>
  </si>
  <si>
    <t>Mazelov</t>
  </si>
  <si>
    <t>Nová Olešná</t>
  </si>
  <si>
    <t>Vlastec</t>
  </si>
  <si>
    <t>Žernovice</t>
  </si>
  <si>
    <t>Nebřehovice</t>
  </si>
  <si>
    <t>Psárov</t>
  </si>
  <si>
    <t>Mladošovice</t>
  </si>
  <si>
    <t>Nová Ves nad Lužnicí</t>
  </si>
  <si>
    <t>Vlksice</t>
  </si>
  <si>
    <t>Radenín</t>
  </si>
  <si>
    <t>Modrá Hůrka</t>
  </si>
  <si>
    <t>Novosedly nad Nežárkou</t>
  </si>
  <si>
    <t>Vojníkov</t>
  </si>
  <si>
    <t>Němětice</t>
  </si>
  <si>
    <t>Mokrý Lom</t>
  </si>
  <si>
    <t>Okrouhlá Radouň</t>
  </si>
  <si>
    <t>Nihošovice</t>
  </si>
  <si>
    <t>Radimovice u Tábora</t>
  </si>
  <si>
    <t>Mydlovary</t>
  </si>
  <si>
    <t>Peč</t>
  </si>
  <si>
    <t>Vrcovice</t>
  </si>
  <si>
    <t>Nišovice</t>
  </si>
  <si>
    <t>Radimovice u Želče</t>
  </si>
  <si>
    <t>Nákří</t>
  </si>
  <si>
    <t>Nedabyle</t>
  </si>
  <si>
    <t>Pístina</t>
  </si>
  <si>
    <t>Zbelítov</t>
  </si>
  <si>
    <t>Neplachov</t>
  </si>
  <si>
    <t>Plavsko</t>
  </si>
  <si>
    <t>Zběšičky</t>
  </si>
  <si>
    <t>Ratibořské Hory</t>
  </si>
  <si>
    <t>Pleše</t>
  </si>
  <si>
    <t>Paračov</t>
  </si>
  <si>
    <t>Rodná</t>
  </si>
  <si>
    <t>Nové Hrady</t>
  </si>
  <si>
    <t>Pluhův Žďár</t>
  </si>
  <si>
    <t>Zvíkovské Podhradí</t>
  </si>
  <si>
    <t>Pivkovice</t>
  </si>
  <si>
    <t>Roudná</t>
  </si>
  <si>
    <t>Polště</t>
  </si>
  <si>
    <t>Pohorovice</t>
  </si>
  <si>
    <t>Řemíčov</t>
  </si>
  <si>
    <t>Olešník</t>
  </si>
  <si>
    <t>Ponědraž</t>
  </si>
  <si>
    <t>Pracejovice</t>
  </si>
  <si>
    <t>Řepeč</t>
  </si>
  <si>
    <t>Ostrolovský Újezd</t>
  </si>
  <si>
    <t>Ponědrážka</t>
  </si>
  <si>
    <t>Předmíř</t>
  </si>
  <si>
    <t>Řípec</t>
  </si>
  <si>
    <t>Popelín</t>
  </si>
  <si>
    <t>Přední Zborovice</t>
  </si>
  <si>
    <t>Sedlečko u Soběslavě</t>
  </si>
  <si>
    <t>Pištín</t>
  </si>
  <si>
    <t>Příbraz</t>
  </si>
  <si>
    <t>Předslavice</t>
  </si>
  <si>
    <t>Planá</t>
  </si>
  <si>
    <t>Rapšach</t>
  </si>
  <si>
    <t>Přechovice</t>
  </si>
  <si>
    <t>Skopytce</t>
  </si>
  <si>
    <t>Plav</t>
  </si>
  <si>
    <t>Přešťovice</t>
  </si>
  <si>
    <t>Skrýchov u Malšic</t>
  </si>
  <si>
    <t>Rodvínov</t>
  </si>
  <si>
    <t>Slapsko</t>
  </si>
  <si>
    <t>Roudné</t>
  </si>
  <si>
    <t>Roseč</t>
  </si>
  <si>
    <t>Radomyšl</t>
  </si>
  <si>
    <t>Smilovy Hory</t>
  </si>
  <si>
    <t>Stádlec</t>
  </si>
  <si>
    <t>Slavče</t>
  </si>
  <si>
    <t>Staňkov</t>
  </si>
  <si>
    <t>Řepice</t>
  </si>
  <si>
    <t>Sudoměřice u Bechyně</t>
  </si>
  <si>
    <t>Staré Hodějovice</t>
  </si>
  <si>
    <t>Staré Hobzí</t>
  </si>
  <si>
    <t>Sudoměřice u Tábora</t>
  </si>
  <si>
    <t>Strážkovice</t>
  </si>
  <si>
    <t>Staré Město pod Landštejnem</t>
  </si>
  <si>
    <t>Strýčice</t>
  </si>
  <si>
    <t>Stráž nad Nežárkou</t>
  </si>
  <si>
    <t>Skočice</t>
  </si>
  <si>
    <t>Svrabov</t>
  </si>
  <si>
    <t>Střížov</t>
  </si>
  <si>
    <t>Strmilov</t>
  </si>
  <si>
    <t>Slaník</t>
  </si>
  <si>
    <t>Šebířov</t>
  </si>
  <si>
    <t>Svatý Jan nad Malší</t>
  </si>
  <si>
    <t>Stříbřec</t>
  </si>
  <si>
    <t>Sousedovice</t>
  </si>
  <si>
    <t>Třebějice</t>
  </si>
  <si>
    <t>Ševětín</t>
  </si>
  <si>
    <t>Stožice</t>
  </si>
  <si>
    <t>Světce</t>
  </si>
  <si>
    <t>Strašice</t>
  </si>
  <si>
    <t>Turovec</t>
  </si>
  <si>
    <t>Temelín</t>
  </si>
  <si>
    <t>Strunkovice nad Volyňkou</t>
  </si>
  <si>
    <t>Ústrašice</t>
  </si>
  <si>
    <t>Úsilné</t>
  </si>
  <si>
    <t>Střelské Hoštice</t>
  </si>
  <si>
    <t>Včelná</t>
  </si>
  <si>
    <t>Velký Ratmírov</t>
  </si>
  <si>
    <t>Škvořetice</t>
  </si>
  <si>
    <t>Vesce</t>
  </si>
  <si>
    <t>Vidov</t>
  </si>
  <si>
    <t>Vícemil</t>
  </si>
  <si>
    <t>Vilice</t>
  </si>
  <si>
    <t>Vitín</t>
  </si>
  <si>
    <t>Štěkeň</t>
  </si>
  <si>
    <t>Vlčetínec</t>
  </si>
  <si>
    <t>Tchořovice</t>
  </si>
  <si>
    <t>Vlčeves</t>
  </si>
  <si>
    <t>Vrábče</t>
  </si>
  <si>
    <t>Volfířov</t>
  </si>
  <si>
    <t>Truskovice</t>
  </si>
  <si>
    <t>Vráto</t>
  </si>
  <si>
    <t>Vydří</t>
  </si>
  <si>
    <t>Třebohostice</t>
  </si>
  <si>
    <t>Vodice</t>
  </si>
  <si>
    <t>Všemyslice</t>
  </si>
  <si>
    <t>Třešovice</t>
  </si>
  <si>
    <t>Zadní Střítež</t>
  </si>
  <si>
    <t>Záboří</t>
  </si>
  <si>
    <t>Úlehle</t>
  </si>
  <si>
    <t>Zahájí</t>
  </si>
  <si>
    <t>Únice</t>
  </si>
  <si>
    <t>Zálší</t>
  </si>
  <si>
    <t>Závraty</t>
  </si>
  <si>
    <t>Uzenice</t>
  </si>
  <si>
    <t>Zhoř u Mladé Vožice</t>
  </si>
  <si>
    <t>Uzeničky</t>
  </si>
  <si>
    <t>Zhoř u Tábora</t>
  </si>
  <si>
    <t>Žabovřesky</t>
  </si>
  <si>
    <t>Vacovice</t>
  </si>
  <si>
    <t>Zlukov</t>
  </si>
  <si>
    <t>Žár</t>
  </si>
  <si>
    <t>Velká Turná</t>
  </si>
  <si>
    <t>Zvěrotice</t>
  </si>
  <si>
    <t>Žimutice</t>
  </si>
  <si>
    <t>Žíšov</t>
  </si>
  <si>
    <t>Zahorčice</t>
  </si>
  <si>
    <t>Zvotoky</t>
  </si>
  <si>
    <t>Heřmanův Městec</t>
  </si>
  <si>
    <t>Dašice</t>
  </si>
  <si>
    <t>Jevíčko</t>
  </si>
  <si>
    <t>Červená Voda</t>
  </si>
  <si>
    <t>Holice</t>
  </si>
  <si>
    <t>Litomyšl</t>
  </si>
  <si>
    <t>Česká Třebová</t>
  </si>
  <si>
    <t>Chrast</t>
  </si>
  <si>
    <t>Chvaletice</t>
  </si>
  <si>
    <t>Moravská Třebová</t>
  </si>
  <si>
    <t>Choceň</t>
  </si>
  <si>
    <t>Lázně Bohdaneč</t>
  </si>
  <si>
    <t>Polička</t>
  </si>
  <si>
    <t>Jablonné nad Orlicí</t>
  </si>
  <si>
    <t>Luže</t>
  </si>
  <si>
    <t>Opatovice nad Labem</t>
  </si>
  <si>
    <t>Skuteč</t>
  </si>
  <si>
    <t>Lanškroun</t>
  </si>
  <si>
    <t>Slatiňany</t>
  </si>
  <si>
    <t>Přelouč</t>
  </si>
  <si>
    <t>Banín</t>
  </si>
  <si>
    <t>Letohrad</t>
  </si>
  <si>
    <t>Třemošnice</t>
  </si>
  <si>
    <t>Bělá nad Svitavou</t>
  </si>
  <si>
    <t>Bělá u Jevíčka</t>
  </si>
  <si>
    <t>Vysoké Mýto</t>
  </si>
  <si>
    <t>Běstvina</t>
  </si>
  <si>
    <t>Žamberk</t>
  </si>
  <si>
    <t>Bezděčí u Trnávky</t>
  </si>
  <si>
    <t>Bítovany</t>
  </si>
  <si>
    <t>Albrechtice</t>
  </si>
  <si>
    <t>Bojanov</t>
  </si>
  <si>
    <t>Anenská Studánka</t>
  </si>
  <si>
    <t>Bor u Skutče</t>
  </si>
  <si>
    <t>Břehy</t>
  </si>
  <si>
    <t>Běstovice</t>
  </si>
  <si>
    <t>Bořice</t>
  </si>
  <si>
    <t>Bukovina nad Labem</t>
  </si>
  <si>
    <t>Bošín</t>
  </si>
  <si>
    <t>Bousov</t>
  </si>
  <si>
    <t>Bukovina u Přelouče</t>
  </si>
  <si>
    <t>Borušov</t>
  </si>
  <si>
    <t>Brandýs nad Orlicí</t>
  </si>
  <si>
    <t>Bylany</t>
  </si>
  <si>
    <t>Bukovka</t>
  </si>
  <si>
    <t>Brněnec</t>
  </si>
  <si>
    <t>Bučina</t>
  </si>
  <si>
    <t>Ctětín</t>
  </si>
  <si>
    <t>Býšť</t>
  </si>
  <si>
    <t>Bystřec</t>
  </si>
  <si>
    <t>Čankovice</t>
  </si>
  <si>
    <t>Časy</t>
  </si>
  <si>
    <t>Březinky</t>
  </si>
  <si>
    <t>Cotkytle</t>
  </si>
  <si>
    <t>České Lhotice</t>
  </si>
  <si>
    <t>Čeperka</t>
  </si>
  <si>
    <t>Březiny</t>
  </si>
  <si>
    <t>Čenkovice</t>
  </si>
  <si>
    <t>Dědová</t>
  </si>
  <si>
    <t>Čepí</t>
  </si>
  <si>
    <t>Březová nad Svitavou</t>
  </si>
  <si>
    <t>Česká Rybná</t>
  </si>
  <si>
    <t>Dolní Bezděkov</t>
  </si>
  <si>
    <t>Černá u Bohdanče</t>
  </si>
  <si>
    <t>České Heřmanice</t>
  </si>
  <si>
    <t>Dřenice</t>
  </si>
  <si>
    <t>České Libchavy</t>
  </si>
  <si>
    <t>Dvakačovice</t>
  </si>
  <si>
    <t>Dolní Roveň</t>
  </si>
  <si>
    <t>Cerekvice nad Loučnou</t>
  </si>
  <si>
    <t>České Petrovice</t>
  </si>
  <si>
    <t>Hamry</t>
  </si>
  <si>
    <t>Dolní Ředice</t>
  </si>
  <si>
    <t>Damníkov</t>
  </si>
  <si>
    <t>Hluboká</t>
  </si>
  <si>
    <t>Dříteč</t>
  </si>
  <si>
    <t>Dlouhá Třebová</t>
  </si>
  <si>
    <t>Dubany</t>
  </si>
  <si>
    <t>Dlouhoňovice</t>
  </si>
  <si>
    <t>Holetín</t>
  </si>
  <si>
    <t>Hlavečník</t>
  </si>
  <si>
    <t>Dětřichov u Moravské Třebové</t>
  </si>
  <si>
    <t>Dobříkov</t>
  </si>
  <si>
    <t>Honbice</t>
  </si>
  <si>
    <t>Holotín</t>
  </si>
  <si>
    <t>Dolní Čermná</t>
  </si>
  <si>
    <t>Horka</t>
  </si>
  <si>
    <t>Horní Jelení</t>
  </si>
  <si>
    <t>Dolní Dobrouč</t>
  </si>
  <si>
    <t>Horní Bradlo</t>
  </si>
  <si>
    <t>Horní Ředice</t>
  </si>
  <si>
    <t>Gruna</t>
  </si>
  <si>
    <t>Dolní Morava</t>
  </si>
  <si>
    <t>Hošťalovice</t>
  </si>
  <si>
    <t>Hartinkov</t>
  </si>
  <si>
    <t>Džbánov</t>
  </si>
  <si>
    <t>Hrochův Týnec</t>
  </si>
  <si>
    <t>Choltice</t>
  </si>
  <si>
    <t>Hroubovice</t>
  </si>
  <si>
    <t>Helvíkovice</t>
  </si>
  <si>
    <t>Chroustovice</t>
  </si>
  <si>
    <t>Chrtníky</t>
  </si>
  <si>
    <t>Hnátnice</t>
  </si>
  <si>
    <t>Chvojenec</t>
  </si>
  <si>
    <t>Hradec nad Svitavou</t>
  </si>
  <si>
    <t>Horní Čermná</t>
  </si>
  <si>
    <t>Chýšť</t>
  </si>
  <si>
    <t>Chmelík</t>
  </si>
  <si>
    <t>Kameničky</t>
  </si>
  <si>
    <t>Chornice</t>
  </si>
  <si>
    <t>Horní Třešňovec</t>
  </si>
  <si>
    <t>Jaroslav</t>
  </si>
  <si>
    <t>Chotěnov</t>
  </si>
  <si>
    <t>Klešice</t>
  </si>
  <si>
    <t>Jedousov</t>
  </si>
  <si>
    <t>Hrušová</t>
  </si>
  <si>
    <t>Chrastavec</t>
  </si>
  <si>
    <t>Jamné nad Orlicí</t>
  </si>
  <si>
    <t>Jezbořice</t>
  </si>
  <si>
    <t>Kostelec u Heřmanova Městce</t>
  </si>
  <si>
    <t>Kasalice</t>
  </si>
  <si>
    <t>Janůvky</t>
  </si>
  <si>
    <t>Jehnědí</t>
  </si>
  <si>
    <t>Kladruby nad Labem</t>
  </si>
  <si>
    <t>Jaroměřice</t>
  </si>
  <si>
    <t>Kameničná</t>
  </si>
  <si>
    <t>Krouna</t>
  </si>
  <si>
    <t>Kojice</t>
  </si>
  <si>
    <t>Jarošov</t>
  </si>
  <si>
    <t>Klášterec nad Orlicí</t>
  </si>
  <si>
    <t>Kostěnice</t>
  </si>
  <si>
    <t>Koldín</t>
  </si>
  <si>
    <t>Křičeň</t>
  </si>
  <si>
    <t>Jedlová</t>
  </si>
  <si>
    <t>Kosořín</t>
  </si>
  <si>
    <t>Leštinka</t>
  </si>
  <si>
    <t>Kunětice</t>
  </si>
  <si>
    <t>Kamenec u Poličky</t>
  </si>
  <si>
    <t>Krasíkov</t>
  </si>
  <si>
    <t>Libkov</t>
  </si>
  <si>
    <t>Labské Chrčice</t>
  </si>
  <si>
    <t>Kamenná Horka</t>
  </si>
  <si>
    <t>Kunvald</t>
  </si>
  <si>
    <t>Liboměřice</t>
  </si>
  <si>
    <t>Lány u Dašic</t>
  </si>
  <si>
    <t>Karle</t>
  </si>
  <si>
    <t>Licibořice</t>
  </si>
  <si>
    <t>Libišany</t>
  </si>
  <si>
    <t>Koclířov</t>
  </si>
  <si>
    <t>Libecina</t>
  </si>
  <si>
    <t>Lipoltice</t>
  </si>
  <si>
    <t>Korouhev</t>
  </si>
  <si>
    <t>Libchavy</t>
  </si>
  <si>
    <t>Lozice</t>
  </si>
  <si>
    <t>Litošice</t>
  </si>
  <si>
    <t>Koruna</t>
  </si>
  <si>
    <t>Lichkov</t>
  </si>
  <si>
    <t>Malé Výkleky</t>
  </si>
  <si>
    <t>Křenov</t>
  </si>
  <si>
    <t>Míčov-Sušice</t>
  </si>
  <si>
    <t>Kukle</t>
  </si>
  <si>
    <t>Lubník</t>
  </si>
  <si>
    <t>Mokošín</t>
  </si>
  <si>
    <t>Kunčina</t>
  </si>
  <si>
    <t>Květná</t>
  </si>
  <si>
    <t>Luková</t>
  </si>
  <si>
    <t>Lavičné</t>
  </si>
  <si>
    <t>Mistrovice</t>
  </si>
  <si>
    <t>Linhartice</t>
  </si>
  <si>
    <t>Mladkov</t>
  </si>
  <si>
    <t>Nabočany</t>
  </si>
  <si>
    <t>Neratov</t>
  </si>
  <si>
    <t>Načešice</t>
  </si>
  <si>
    <t>Ostřešany</t>
  </si>
  <si>
    <t>Ostřetín</t>
  </si>
  <si>
    <t>Malíkov</t>
  </si>
  <si>
    <t>Nekoř</t>
  </si>
  <si>
    <t>Orel</t>
  </si>
  <si>
    <t>Plch</t>
  </si>
  <si>
    <t>Městečko Trnávka</t>
  </si>
  <si>
    <t>Poběžovice u Holic</t>
  </si>
  <si>
    <t>Mikuleč</t>
  </si>
  <si>
    <t>Orlické Podhůří</t>
  </si>
  <si>
    <t>Otradov</t>
  </si>
  <si>
    <t>Poběžovice u Přelouče</t>
  </si>
  <si>
    <t>Mladějov na Moravě</t>
  </si>
  <si>
    <t>Orličky</t>
  </si>
  <si>
    <t>Perálec</t>
  </si>
  <si>
    <t>Podůlšany</t>
  </si>
  <si>
    <t>Podhořany u Ronova</t>
  </si>
  <si>
    <t>Pravy</t>
  </si>
  <si>
    <t>Nedvězí</t>
  </si>
  <si>
    <t>Oucmanice</t>
  </si>
  <si>
    <t>Pokřikov</t>
  </si>
  <si>
    <t>Přelovice</t>
  </si>
  <si>
    <t>Pastviny</t>
  </si>
  <si>
    <t>Prachovice</t>
  </si>
  <si>
    <t>Nová Sídla</t>
  </si>
  <si>
    <t>Ráby</t>
  </si>
  <si>
    <t>Nová Ves u Jarošova</t>
  </si>
  <si>
    <t>Rohovládova Bělá</t>
  </si>
  <si>
    <t>Oldřiš</t>
  </si>
  <si>
    <t>Plchovice</t>
  </si>
  <si>
    <t>Předhradí</t>
  </si>
  <si>
    <t>Rokytno</t>
  </si>
  <si>
    <t>Opatovec</t>
  </si>
  <si>
    <t>Přívrat</t>
  </si>
  <si>
    <t>Rabštejnská Lhota</t>
  </si>
  <si>
    <t>Rybitví</t>
  </si>
  <si>
    <t>Osík</t>
  </si>
  <si>
    <t>Pustina</t>
  </si>
  <si>
    <t>Řečany nad Labem</t>
  </si>
  <si>
    <t>Pohledy</t>
  </si>
  <si>
    <t>Radhošť</t>
  </si>
  <si>
    <t>Ronov nad Doubravou</t>
  </si>
  <si>
    <t>Selmice</t>
  </si>
  <si>
    <t>Pomezí</t>
  </si>
  <si>
    <t>Rudoltice</t>
  </si>
  <si>
    <t>Semín</t>
  </si>
  <si>
    <t>Poříčí u Litomyšle</t>
  </si>
  <si>
    <t>Rybník</t>
  </si>
  <si>
    <t>Rozhovice</t>
  </si>
  <si>
    <t>Slepotice</t>
  </si>
  <si>
    <t>Příluka</t>
  </si>
  <si>
    <t>Řepníky</t>
  </si>
  <si>
    <t>Řestoky</t>
  </si>
  <si>
    <t>Sopřeč</t>
  </si>
  <si>
    <t>Pustá Kamenice</t>
  </si>
  <si>
    <t>Řetová</t>
  </si>
  <si>
    <t>Seč</t>
  </si>
  <si>
    <t>Sovolusky</t>
  </si>
  <si>
    <t>Pustá Rybná</t>
  </si>
  <si>
    <t>Řetůvka</t>
  </si>
  <si>
    <t>Smrček</t>
  </si>
  <si>
    <t>Spojil</t>
  </si>
  <si>
    <t>Radiměř</t>
  </si>
  <si>
    <t>Sobětuchy</t>
  </si>
  <si>
    <t>Srch</t>
  </si>
  <si>
    <t>Stolany</t>
  </si>
  <si>
    <t>Srnojedy</t>
  </si>
  <si>
    <t>Semanín</t>
  </si>
  <si>
    <t>Střemošice</t>
  </si>
  <si>
    <t>Staré Hradiště</t>
  </si>
  <si>
    <t>Rozhraní</t>
  </si>
  <si>
    <t>Skořenice</t>
  </si>
  <si>
    <t>Staré Jesenčany</t>
  </si>
  <si>
    <t>Staré Ždánice</t>
  </si>
  <si>
    <t>Sobkovice</t>
  </si>
  <si>
    <t>Svratouch</t>
  </si>
  <si>
    <t>Starý Mateřov</t>
  </si>
  <si>
    <t>Rychnov na Moravě</t>
  </si>
  <si>
    <t>Sopotnice</t>
  </si>
  <si>
    <t>Tisovec</t>
  </si>
  <si>
    <t>Stéblová</t>
  </si>
  <si>
    <t>Řídký</t>
  </si>
  <si>
    <t>Sruby</t>
  </si>
  <si>
    <t>Trhová Kamenice</t>
  </si>
  <si>
    <t>Stojice</t>
  </si>
  <si>
    <t>Stradouň</t>
  </si>
  <si>
    <t>Trojovice</t>
  </si>
  <si>
    <t>Strašov</t>
  </si>
  <si>
    <t>Strážná</t>
  </si>
  <si>
    <t>Třibřichy</t>
  </si>
  <si>
    <t>Svinčany</t>
  </si>
  <si>
    <t>Studené</t>
  </si>
  <si>
    <t>Tuněchody</t>
  </si>
  <si>
    <t>Sudislav nad Orlicí</t>
  </si>
  <si>
    <t>Úherčice</t>
  </si>
  <si>
    <t>Tetov</t>
  </si>
  <si>
    <t>Sudslava</t>
  </si>
  <si>
    <t>Úhřetice</t>
  </si>
  <si>
    <t>Trnávka</t>
  </si>
  <si>
    <t>Sloupnice</t>
  </si>
  <si>
    <t>Svatý Jiří</t>
  </si>
  <si>
    <t>Vápenný Podol</t>
  </si>
  <si>
    <t>Trusnov</t>
  </si>
  <si>
    <t>Šedivec</t>
  </si>
  <si>
    <t>Včelákov</t>
  </si>
  <si>
    <t>Třebosice</t>
  </si>
  <si>
    <t>Tatenice</t>
  </si>
  <si>
    <t>Vejvanovice</t>
  </si>
  <si>
    <t>Turkovice</t>
  </si>
  <si>
    <t>Strakov</t>
  </si>
  <si>
    <t>Těchonín</t>
  </si>
  <si>
    <t>Vítanov</t>
  </si>
  <si>
    <t>Uhersko</t>
  </si>
  <si>
    <t>Suchá Lhota</t>
  </si>
  <si>
    <t>Tisová</t>
  </si>
  <si>
    <t>Vojtěchov</t>
  </si>
  <si>
    <t>Úhřetická Lhota</t>
  </si>
  <si>
    <t>Svojanov</t>
  </si>
  <si>
    <t>Trpík</t>
  </si>
  <si>
    <t>Vortová</t>
  </si>
  <si>
    <t>Újezd u Přelouče</t>
  </si>
  <si>
    <t>Široký Důl</t>
  </si>
  <si>
    <t>Třebovice</t>
  </si>
  <si>
    <t>Vrbatův Kostelec</t>
  </si>
  <si>
    <t>Újezd u Sezemic</t>
  </si>
  <si>
    <t>Týnišťko</t>
  </si>
  <si>
    <t>Všeradov</t>
  </si>
  <si>
    <t>Telecí</t>
  </si>
  <si>
    <t>Újezd u Chocně</t>
  </si>
  <si>
    <t>Vysočina</t>
  </si>
  <si>
    <t>Valy</t>
  </si>
  <si>
    <t>Trpín</t>
  </si>
  <si>
    <t>Velká Skrovnice</t>
  </si>
  <si>
    <t>Vyžice</t>
  </si>
  <si>
    <t>Vápno</t>
  </si>
  <si>
    <t>Verměřovice</t>
  </si>
  <si>
    <t>Zaječice</t>
  </si>
  <si>
    <t>Veliny</t>
  </si>
  <si>
    <t>Tržek</t>
  </si>
  <si>
    <t>Zájezdec</t>
  </si>
  <si>
    <t>Veselí</t>
  </si>
  <si>
    <t>Třebařov</t>
  </si>
  <si>
    <t>Zderaz</t>
  </si>
  <si>
    <t>Vlčí Habřina</t>
  </si>
  <si>
    <t>Vraclav</t>
  </si>
  <si>
    <t>Žlebské Chvalovice</t>
  </si>
  <si>
    <t>Voleč</t>
  </si>
  <si>
    <t>Útěchov</t>
  </si>
  <si>
    <t>Vračovice-Orlov</t>
  </si>
  <si>
    <t>Žumberk</t>
  </si>
  <si>
    <t>Vysoké Chvojno</t>
  </si>
  <si>
    <t>Vendolí</t>
  </si>
  <si>
    <t>Výprachtice</t>
  </si>
  <si>
    <t>Vyšehněvice</t>
  </si>
  <si>
    <t>Vidlatá Seč</t>
  </si>
  <si>
    <t>Zádolí</t>
  </si>
  <si>
    <t>Víska u Jevíčka</t>
  </si>
  <si>
    <t>Záchlumí</t>
  </si>
  <si>
    <t>Žáravice</t>
  </si>
  <si>
    <t>Vítějeves</t>
  </si>
  <si>
    <t>Živanice</t>
  </si>
  <si>
    <t>Vlčkov</t>
  </si>
  <si>
    <t>Zámrsk</t>
  </si>
  <si>
    <t>Vranová Lhota</t>
  </si>
  <si>
    <t>Zářecká Lhota</t>
  </si>
  <si>
    <t>Vrážné</t>
  </si>
  <si>
    <t>Žampach</t>
  </si>
  <si>
    <t>Žichlínek</t>
  </si>
  <si>
    <t>Želivsko</t>
  </si>
  <si>
    <t>Nýřany</t>
  </si>
  <si>
    <t>Plzeň</t>
  </si>
  <si>
    <t>Přeštice</t>
  </si>
  <si>
    <t>Horažďovice</t>
  </si>
  <si>
    <t>Horní Bříza</t>
  </si>
  <si>
    <t>Blovice</t>
  </si>
  <si>
    <t>Břasy</t>
  </si>
  <si>
    <t>Bor</t>
  </si>
  <si>
    <t>Holýšov</t>
  </si>
  <si>
    <t>Janovice nad Úhlavou</t>
  </si>
  <si>
    <t>Kaznějov</t>
  </si>
  <si>
    <t>Starý Plzenec</t>
  </si>
  <si>
    <t>Chodová Planá</t>
  </si>
  <si>
    <t>Horšovský Týn</t>
  </si>
  <si>
    <t>Kralovice</t>
  </si>
  <si>
    <t>Šťáhlavy</t>
  </si>
  <si>
    <t>Kdyně</t>
  </si>
  <si>
    <t>Nýrsko</t>
  </si>
  <si>
    <t>Líně</t>
  </si>
  <si>
    <t>Stříbro</t>
  </si>
  <si>
    <t>Dýšina</t>
  </si>
  <si>
    <t>Plasy</t>
  </si>
  <si>
    <t>Zbiroh</t>
  </si>
  <si>
    <t>Babylon</t>
  </si>
  <si>
    <t>Běhařov</t>
  </si>
  <si>
    <t>Tlučná</t>
  </si>
  <si>
    <t>Chválenice</t>
  </si>
  <si>
    <t>Spálené Poříčí</t>
  </si>
  <si>
    <t>Benešovice</t>
  </si>
  <si>
    <t>Bělá nad Radbuzou</t>
  </si>
  <si>
    <t>Běšiny</t>
  </si>
  <si>
    <t>Třemošná</t>
  </si>
  <si>
    <t>Stod</t>
  </si>
  <si>
    <t>Bezdružice</t>
  </si>
  <si>
    <t>Blížejov</t>
  </si>
  <si>
    <t>Vejprnice</t>
  </si>
  <si>
    <t>Letkov</t>
  </si>
  <si>
    <t>Štěnovice</t>
  </si>
  <si>
    <t>Brod nad Tichou</t>
  </si>
  <si>
    <t>Brnířov</t>
  </si>
  <si>
    <t>Biřkov</t>
  </si>
  <si>
    <t>Zbůch</t>
  </si>
  <si>
    <t>Lhůta</t>
  </si>
  <si>
    <t>Bujesily</t>
  </si>
  <si>
    <t>Bukovec</t>
  </si>
  <si>
    <t>Bolešiny</t>
  </si>
  <si>
    <t>Zruč-Senec</t>
  </si>
  <si>
    <t>Losiná</t>
  </si>
  <si>
    <t>Bolkov</t>
  </si>
  <si>
    <t>Bušovice</t>
  </si>
  <si>
    <t>Cebiv</t>
  </si>
  <si>
    <t>Čečovice</t>
  </si>
  <si>
    <t>Mokrouše</t>
  </si>
  <si>
    <t>Borovno</t>
  </si>
  <si>
    <t>Cekov</t>
  </si>
  <si>
    <t>Budětice</t>
  </si>
  <si>
    <t>Bdeněves</t>
  </si>
  <si>
    <t>Nezbavětice</t>
  </si>
  <si>
    <t>Borovy</t>
  </si>
  <si>
    <t>Čilá</t>
  </si>
  <si>
    <t>Bukovník</t>
  </si>
  <si>
    <t>Bezvěrov</t>
  </si>
  <si>
    <t>Nezvěstice</t>
  </si>
  <si>
    <t>Dobřív</t>
  </si>
  <si>
    <t>Černošín</t>
  </si>
  <si>
    <t>Česká Kubice</t>
  </si>
  <si>
    <t>Čachrov</t>
  </si>
  <si>
    <t>Bílov</t>
  </si>
  <si>
    <t>Štěnovický Borek</t>
  </si>
  <si>
    <t>Čižice</t>
  </si>
  <si>
    <t>Drahoňův Újezd</t>
  </si>
  <si>
    <t>Dlouhý Újezd</t>
  </si>
  <si>
    <t>Díly</t>
  </si>
  <si>
    <t>Černíkov</t>
  </si>
  <si>
    <t>Tymákov</t>
  </si>
  <si>
    <t>Ejpovice</t>
  </si>
  <si>
    <t>Erpužice</t>
  </si>
  <si>
    <t>Drahotín</t>
  </si>
  <si>
    <t>Červené Poříčí</t>
  </si>
  <si>
    <t>Čmelíny</t>
  </si>
  <si>
    <t>Hlohovice</t>
  </si>
  <si>
    <t>Halže</t>
  </si>
  <si>
    <t>Draženov</t>
  </si>
  <si>
    <t>Číhaň</t>
  </si>
  <si>
    <t>Bohy</t>
  </si>
  <si>
    <t>Dnešice</t>
  </si>
  <si>
    <t>Holoubkov</t>
  </si>
  <si>
    <t>Horní Kozolupy</t>
  </si>
  <si>
    <t>Hlohová</t>
  </si>
  <si>
    <t>Čímice</t>
  </si>
  <si>
    <t>Brodeslavy</t>
  </si>
  <si>
    <t>Dolce</t>
  </si>
  <si>
    <t>Hošťka</t>
  </si>
  <si>
    <t>Hlohovčice</t>
  </si>
  <si>
    <t>Dešenice</t>
  </si>
  <si>
    <t>Bučí</t>
  </si>
  <si>
    <t>Dolní Lukavice</t>
  </si>
  <si>
    <t>Hůrky</t>
  </si>
  <si>
    <t>Chodský Újezd</t>
  </si>
  <si>
    <t>Hora Svatého Václava</t>
  </si>
  <si>
    <t>Dlažov</t>
  </si>
  <si>
    <t>Čeminy</t>
  </si>
  <si>
    <t>Drahkov</t>
  </si>
  <si>
    <t>Cheznovice</t>
  </si>
  <si>
    <t>Horní Kamenice</t>
  </si>
  <si>
    <t>Honezovice</t>
  </si>
  <si>
    <t>Kočov</t>
  </si>
  <si>
    <t>Dobršín</t>
  </si>
  <si>
    <t>Čerňovice</t>
  </si>
  <si>
    <t>Horní Lukavice</t>
  </si>
  <si>
    <t>Chomle</t>
  </si>
  <si>
    <t>Kokašice</t>
  </si>
  <si>
    <t>Česká Bříza</t>
  </si>
  <si>
    <t>Horšice</t>
  </si>
  <si>
    <t>Kakejcov</t>
  </si>
  <si>
    <t>Konstantinovy Lázně</t>
  </si>
  <si>
    <t>Domoraz</t>
  </si>
  <si>
    <t>Kamenec</t>
  </si>
  <si>
    <t>Chocomyšl</t>
  </si>
  <si>
    <t>Kšice</t>
  </si>
  <si>
    <t>Chodov</t>
  </si>
  <si>
    <t>Dolní Bělá</t>
  </si>
  <si>
    <t>Kařez</t>
  </si>
  <si>
    <t>Chodská Lhota</t>
  </si>
  <si>
    <t>Dolní Hradiště</t>
  </si>
  <si>
    <t>Chlumy</t>
  </si>
  <si>
    <t>Kařízek</t>
  </si>
  <si>
    <t>Lestkov</t>
  </si>
  <si>
    <t>Chrastavice</t>
  </si>
  <si>
    <t>Dražeň</t>
  </si>
  <si>
    <t>Chocenice</t>
  </si>
  <si>
    <t>Klabava</t>
  </si>
  <si>
    <t>Lom u Tachova</t>
  </si>
  <si>
    <t>Hejná</t>
  </si>
  <si>
    <t>Druztová</t>
  </si>
  <si>
    <t>Jarov</t>
  </si>
  <si>
    <t>Milíře</t>
  </si>
  <si>
    <t>Kaničky</t>
  </si>
  <si>
    <t>Hlavňovice</t>
  </si>
  <si>
    <t>Heřmanova Huť</t>
  </si>
  <si>
    <t>Kasejovice</t>
  </si>
  <si>
    <t>Kornatice</t>
  </si>
  <si>
    <t>Klenčí pod Čerchovem</t>
  </si>
  <si>
    <t>Hnačov</t>
  </si>
  <si>
    <t>Hlince</t>
  </si>
  <si>
    <t>Lhota pod Radčem</t>
  </si>
  <si>
    <t>Olbramov</t>
  </si>
  <si>
    <t>Koloveč</t>
  </si>
  <si>
    <t>Horská Kvilda</t>
  </si>
  <si>
    <t>Hněvnice</t>
  </si>
  <si>
    <t>Klášter</t>
  </si>
  <si>
    <t>Lhotka u Radnic</t>
  </si>
  <si>
    <t>Ošelín</t>
  </si>
  <si>
    <t>Kout na Šumavě</t>
  </si>
  <si>
    <t>Kotovice</t>
  </si>
  <si>
    <t>Liblín</t>
  </si>
  <si>
    <t>Prostiboř</t>
  </si>
  <si>
    <t>Křenovy</t>
  </si>
  <si>
    <t>Hradešice</t>
  </si>
  <si>
    <t>Horní Bělá</t>
  </si>
  <si>
    <t>Kozlovice</t>
  </si>
  <si>
    <t>Přimda</t>
  </si>
  <si>
    <t>Kvíčovice</t>
  </si>
  <si>
    <t>Chanovice</t>
  </si>
  <si>
    <t>Hromnice</t>
  </si>
  <si>
    <t>Litohlavy</t>
  </si>
  <si>
    <t>Rozvadov</t>
  </si>
  <si>
    <t>Chlistov</t>
  </si>
  <si>
    <t>Letiny</t>
  </si>
  <si>
    <t>Medový Újezd</t>
  </si>
  <si>
    <t>Skapce</t>
  </si>
  <si>
    <t>Loučim</t>
  </si>
  <si>
    <t>Chudenice</t>
  </si>
  <si>
    <t>Chotíkov</t>
  </si>
  <si>
    <t>Lisov</t>
  </si>
  <si>
    <t>Mešno</t>
  </si>
  <si>
    <t>Staré Sedliště</t>
  </si>
  <si>
    <t>Luženičky</t>
  </si>
  <si>
    <t>Chudenín</t>
  </si>
  <si>
    <t>Chříč</t>
  </si>
  <si>
    <t>Líšina</t>
  </si>
  <si>
    <t>Mlečice</t>
  </si>
  <si>
    <t>Staré Sedlo</t>
  </si>
  <si>
    <t>Meclov</t>
  </si>
  <si>
    <t>Javor</t>
  </si>
  <si>
    <t>Louňová</t>
  </si>
  <si>
    <t>Mýto</t>
  </si>
  <si>
    <t>Stráž</t>
  </si>
  <si>
    <t>Mezholezy</t>
  </si>
  <si>
    <t>Ježovy</t>
  </si>
  <si>
    <t>Kaceřov</t>
  </si>
  <si>
    <t>Němčovice</t>
  </si>
  <si>
    <t>Studánka</t>
  </si>
  <si>
    <t xml:space="preserve">Mezholezy </t>
  </si>
  <si>
    <t>Kašperské Hory</t>
  </si>
  <si>
    <t>Kbelany</t>
  </si>
  <si>
    <t>Nevid</t>
  </si>
  <si>
    <t>Sulislav</t>
  </si>
  <si>
    <t>Milavče</t>
  </si>
  <si>
    <t>Kejnice</t>
  </si>
  <si>
    <t>Kočín</t>
  </si>
  <si>
    <t>Merklín</t>
  </si>
  <si>
    <t>Svojšín</t>
  </si>
  <si>
    <t>Mířkov</t>
  </si>
  <si>
    <t>Klenová</t>
  </si>
  <si>
    <t>Kopidlo</t>
  </si>
  <si>
    <t>Mileč</t>
  </si>
  <si>
    <t>Ostrovec-Lhotka</t>
  </si>
  <si>
    <t>Sytno</t>
  </si>
  <si>
    <t>Kolinec</t>
  </si>
  <si>
    <t>Milínov</t>
  </si>
  <si>
    <t>Plískov</t>
  </si>
  <si>
    <t>Močerady</t>
  </si>
  <si>
    <t>Kovčín</t>
  </si>
  <si>
    <t>Míšov</t>
  </si>
  <si>
    <t>Podmokly</t>
  </si>
  <si>
    <t>Trpísty</t>
  </si>
  <si>
    <t>Mrákov</t>
  </si>
  <si>
    <t>Kozolupy</t>
  </si>
  <si>
    <t>Mladý Smolivec</t>
  </si>
  <si>
    <t>Příkosice</t>
  </si>
  <si>
    <t>Třemešné</t>
  </si>
  <si>
    <t>Mutěnín</t>
  </si>
  <si>
    <t>Kvášňovice</t>
  </si>
  <si>
    <t>Kožlany</t>
  </si>
  <si>
    <t>Přívětice</t>
  </si>
  <si>
    <t>Únehle</t>
  </si>
  <si>
    <t>Nemanice</t>
  </si>
  <si>
    <t>Lomec</t>
  </si>
  <si>
    <t>Krašovice</t>
  </si>
  <si>
    <t>Nebílovy</t>
  </si>
  <si>
    <t>Radnice</t>
  </si>
  <si>
    <t>Malý Bor</t>
  </si>
  <si>
    <t>Krsy</t>
  </si>
  <si>
    <t>Nekvasovy</t>
  </si>
  <si>
    <t>Raková</t>
  </si>
  <si>
    <t>Zadní Chodov</t>
  </si>
  <si>
    <t>Neuměř</t>
  </si>
  <si>
    <t>Maňovice</t>
  </si>
  <si>
    <t>Netunice</t>
  </si>
  <si>
    <t>Sebečice</t>
  </si>
  <si>
    <t>Nevolice</t>
  </si>
  <si>
    <t>Měčín</t>
  </si>
  <si>
    <t>Kunějovice</t>
  </si>
  <si>
    <t>Neurazy</t>
  </si>
  <si>
    <t>Sirá</t>
  </si>
  <si>
    <t>Mezihoří</t>
  </si>
  <si>
    <t>Nezdice</t>
  </si>
  <si>
    <t>Skomelno</t>
  </si>
  <si>
    <t>Nový Kramolín</t>
  </si>
  <si>
    <t>Mlýnské Struhadlo</t>
  </si>
  <si>
    <t>Nezdřev</t>
  </si>
  <si>
    <t>Skořice</t>
  </si>
  <si>
    <t>Osvračín</t>
  </si>
  <si>
    <t>Modrava</t>
  </si>
  <si>
    <t>Líté</t>
  </si>
  <si>
    <t>Smědčice</t>
  </si>
  <si>
    <t>Otov</t>
  </si>
  <si>
    <t>Mochtín</t>
  </si>
  <si>
    <t>Lochousice</t>
  </si>
  <si>
    <t>Nové Mitrovice</t>
  </si>
  <si>
    <t>Pařezov</t>
  </si>
  <si>
    <t>Mokrosuky</t>
  </si>
  <si>
    <t>Loza</t>
  </si>
  <si>
    <t>Oplot</t>
  </si>
  <si>
    <t>Štítov</t>
  </si>
  <si>
    <t>Pasečnice</t>
  </si>
  <si>
    <t>Myslív</t>
  </si>
  <si>
    <t>Manětín</t>
  </si>
  <si>
    <t>Oselce</t>
  </si>
  <si>
    <t>Těně</t>
  </si>
  <si>
    <t>Pec</t>
  </si>
  <si>
    <t>Myslovice</t>
  </si>
  <si>
    <t>Město Touškov</t>
  </si>
  <si>
    <t>Otěšice</t>
  </si>
  <si>
    <t>Terešov</t>
  </si>
  <si>
    <t>Pelechy</t>
  </si>
  <si>
    <t>Nalžovské Hory</t>
  </si>
  <si>
    <t>Mladotice</t>
  </si>
  <si>
    <t>Polánka</t>
  </si>
  <si>
    <t>Těškov</t>
  </si>
  <si>
    <t>Poběžovice</t>
  </si>
  <si>
    <t>Nehodiv</t>
  </si>
  <si>
    <t>Mrtník</t>
  </si>
  <si>
    <t>Prádlo</t>
  </si>
  <si>
    <t>Trokavec</t>
  </si>
  <si>
    <t>Pocinovice</t>
  </si>
  <si>
    <t>Myslinka</t>
  </si>
  <si>
    <t>Předenice</t>
  </si>
  <si>
    <t>Týček</t>
  </si>
  <si>
    <t>Poděvousy</t>
  </si>
  <si>
    <t>Nezdice na Šumavě</t>
  </si>
  <si>
    <t>Nadryby</t>
  </si>
  <si>
    <t>Újezd u Svatého Kříže</t>
  </si>
  <si>
    <t>Postřekov</t>
  </si>
  <si>
    <t>Obytce</t>
  </si>
  <si>
    <t>Nečtiny</t>
  </si>
  <si>
    <t>Příchovice</t>
  </si>
  <si>
    <t>Vejvanov</t>
  </si>
  <si>
    <t>Puclice</t>
  </si>
  <si>
    <t>Nekmíř</t>
  </si>
  <si>
    <t>Ptenín</t>
  </si>
  <si>
    <t>Ostřetice</t>
  </si>
  <si>
    <t>Nevřeň</t>
  </si>
  <si>
    <t>Radkovice</t>
  </si>
  <si>
    <t>Semněvice</t>
  </si>
  <si>
    <t>Pačejov</t>
  </si>
  <si>
    <t>Roupov</t>
  </si>
  <si>
    <t>Volduchy</t>
  </si>
  <si>
    <t>Spáňov</t>
  </si>
  <si>
    <t>Petrovice u Sušice</t>
  </si>
  <si>
    <t>Ostrov u Bezdružic</t>
  </si>
  <si>
    <t>Řenče</t>
  </si>
  <si>
    <t>Všenice</t>
  </si>
  <si>
    <t>Plánice</t>
  </si>
  <si>
    <t>Pastuchovice</t>
  </si>
  <si>
    <t>Zvíkovec</t>
  </si>
  <si>
    <t>Srby</t>
  </si>
  <si>
    <t>Pernarec</t>
  </si>
  <si>
    <t>Poleň</t>
  </si>
  <si>
    <t>Pláně</t>
  </si>
  <si>
    <t>Skašov</t>
  </si>
  <si>
    <t>Štichov</t>
  </si>
  <si>
    <t>Prášily</t>
  </si>
  <si>
    <t>Plešnice</t>
  </si>
  <si>
    <t>Soběkury</t>
  </si>
  <si>
    <t>Předslav</t>
  </si>
  <si>
    <t>Pňovany</t>
  </si>
  <si>
    <t>Trhanov</t>
  </si>
  <si>
    <t>Rabí</t>
  </si>
  <si>
    <t>Potvorov</t>
  </si>
  <si>
    <t>Úboč</t>
  </si>
  <si>
    <t>Rejštejn</t>
  </si>
  <si>
    <t>Přehýšov</t>
  </si>
  <si>
    <t>Příšov</t>
  </si>
  <si>
    <t>Tojice</t>
  </si>
  <si>
    <t>Únějovice</t>
  </si>
  <si>
    <t>Soběšice</t>
  </si>
  <si>
    <t>Rochlov</t>
  </si>
  <si>
    <t>Třebčice</t>
  </si>
  <si>
    <t>Úsilov</t>
  </si>
  <si>
    <t>Srní</t>
  </si>
  <si>
    <t>Rybnice</t>
  </si>
  <si>
    <t>Týniště</t>
  </si>
  <si>
    <t>Velký Malahov</t>
  </si>
  <si>
    <t>Strašín</t>
  </si>
  <si>
    <t>Strážov</t>
  </si>
  <si>
    <t>Útušice</t>
  </si>
  <si>
    <t>Svéradice</t>
  </si>
  <si>
    <t>Ves Touškov</t>
  </si>
  <si>
    <t>Všekary</t>
  </si>
  <si>
    <t>Štichovice</t>
  </si>
  <si>
    <t>Vlčí</t>
  </si>
  <si>
    <t>Všepadly</t>
  </si>
  <si>
    <t>Tužice</t>
  </si>
  <si>
    <t>Tatiná</t>
  </si>
  <si>
    <t>Vlčtejn</t>
  </si>
  <si>
    <t>Všeruby</t>
  </si>
  <si>
    <t>Tis u Blatna</t>
  </si>
  <si>
    <t>Vrčeň</t>
  </si>
  <si>
    <t>Újezd u Plánice</t>
  </si>
  <si>
    <t>Vstiš</t>
  </si>
  <si>
    <t>Ždánov</t>
  </si>
  <si>
    <t>Velhartice</t>
  </si>
  <si>
    <t>Úherce</t>
  </si>
  <si>
    <t>Zdemyslice</t>
  </si>
  <si>
    <t>Velké Hydčice</t>
  </si>
  <si>
    <t>Újezd nade Mží</t>
  </si>
  <si>
    <t>Zemětice</t>
  </si>
  <si>
    <t>Velký Bor</t>
  </si>
  <si>
    <t>Úlice</t>
  </si>
  <si>
    <t>Žákava</t>
  </si>
  <si>
    <t>Vrhaveč</t>
  </si>
  <si>
    <t>Úněšov</t>
  </si>
  <si>
    <t>Vřeskovice</t>
  </si>
  <si>
    <t>Úterý</t>
  </si>
  <si>
    <t>Žinkovy</t>
  </si>
  <si>
    <t>Zavlekov</t>
  </si>
  <si>
    <t>Velečín</t>
  </si>
  <si>
    <t>Životice</t>
  </si>
  <si>
    <t>Zborovy</t>
  </si>
  <si>
    <t>Vochov</t>
  </si>
  <si>
    <t>Železná Ruda</t>
  </si>
  <si>
    <t>Žihobce</t>
  </si>
  <si>
    <t>Žichovice</t>
  </si>
  <si>
    <t>Výrov</t>
  </si>
  <si>
    <t>Vysoká Libyně</t>
  </si>
  <si>
    <t>Žihle</t>
  </si>
  <si>
    <t>Žilov</t>
  </si>
  <si>
    <t>Ostrava</t>
  </si>
  <si>
    <t>Andělská Hora</t>
  </si>
  <si>
    <t>Brušperk</t>
  </si>
  <si>
    <t>Bohumín</t>
  </si>
  <si>
    <t>Bílovec</t>
  </si>
  <si>
    <t>Budišov nad Budišovkou</t>
  </si>
  <si>
    <t>Klimkovice</t>
  </si>
  <si>
    <t>Český Těšín</t>
  </si>
  <si>
    <t>Frenštát pod Radhoštěm</t>
  </si>
  <si>
    <t>Dolní Benešov</t>
  </si>
  <si>
    <t>Horní Benešov</t>
  </si>
  <si>
    <t>Frýdlant nad Ostravicí</t>
  </si>
  <si>
    <t>Havířov</t>
  </si>
  <si>
    <t>Fulnek</t>
  </si>
  <si>
    <t>Hlučín</t>
  </si>
  <si>
    <t>Šenov</t>
  </si>
  <si>
    <t>Jablunkov</t>
  </si>
  <si>
    <t>Kopřivnice</t>
  </si>
  <si>
    <t>Hradec nad Moravicí</t>
  </si>
  <si>
    <t>Vratimov</t>
  </si>
  <si>
    <t>Krnov</t>
  </si>
  <si>
    <t>Paskov</t>
  </si>
  <si>
    <t>Orlová</t>
  </si>
  <si>
    <t>Město Albrechtice</t>
  </si>
  <si>
    <t>Třinec</t>
  </si>
  <si>
    <t>Petřvald</t>
  </si>
  <si>
    <t>Příbor</t>
  </si>
  <si>
    <t>Čavisov</t>
  </si>
  <si>
    <t>Rýmařov</t>
  </si>
  <si>
    <t>Rychvald</t>
  </si>
  <si>
    <t>Studénka</t>
  </si>
  <si>
    <t>Vítkov</t>
  </si>
  <si>
    <t>Vrbno pod Pradědem</t>
  </si>
  <si>
    <t>Baška</t>
  </si>
  <si>
    <t>Štramberk</t>
  </si>
  <si>
    <t>Bílčice</t>
  </si>
  <si>
    <t>Bocanovice</t>
  </si>
  <si>
    <t>Dětmarovice</t>
  </si>
  <si>
    <t>Albrechtičky</t>
  </si>
  <si>
    <t>Stará Ves nad Ondřejnicí</t>
  </si>
  <si>
    <t>Bohušov</t>
  </si>
  <si>
    <t>Bruzovice</t>
  </si>
  <si>
    <t>Dolní Lutyně</t>
  </si>
  <si>
    <t>Bartošovice</t>
  </si>
  <si>
    <t>Bolatice</t>
  </si>
  <si>
    <t>Václavovice</t>
  </si>
  <si>
    <t>Brantice</t>
  </si>
  <si>
    <t>Doubrava</t>
  </si>
  <si>
    <t>Bernartice nad Odrou</t>
  </si>
  <si>
    <t>Branka u Opavy</t>
  </si>
  <si>
    <t>Velká Polom</t>
  </si>
  <si>
    <t>Břidličná</t>
  </si>
  <si>
    <t>Horní Bludovice</t>
  </si>
  <si>
    <t>Bratříkovice</t>
  </si>
  <si>
    <t>Vřesina</t>
  </si>
  <si>
    <t>Býkov-Láryšov</t>
  </si>
  <si>
    <t>Čeladná</t>
  </si>
  <si>
    <t>Horní Suchá</t>
  </si>
  <si>
    <t>Zbyslavice</t>
  </si>
  <si>
    <t>Čaková</t>
  </si>
  <si>
    <t>Dobrá</t>
  </si>
  <si>
    <t>Chotěbuz</t>
  </si>
  <si>
    <t>Bordovice</t>
  </si>
  <si>
    <t>Dětřichov nad Bystřicí</t>
  </si>
  <si>
    <t>Dobratice</t>
  </si>
  <si>
    <t>Petrovice u Karviné</t>
  </si>
  <si>
    <t>Bravantice</t>
  </si>
  <si>
    <t>Budišovice</t>
  </si>
  <si>
    <t>Dívčí Hrad</t>
  </si>
  <si>
    <t>Dolní Domaslavice</t>
  </si>
  <si>
    <t>Stonava</t>
  </si>
  <si>
    <t>Heřmanice u Oder</t>
  </si>
  <si>
    <t>Čermná ve Slezsku</t>
  </si>
  <si>
    <t>Dlouhá Stráň</t>
  </si>
  <si>
    <t>Dolní Lomná</t>
  </si>
  <si>
    <t>Těrlicko</t>
  </si>
  <si>
    <t>Heřmánky</t>
  </si>
  <si>
    <t>Darkovice</t>
  </si>
  <si>
    <t>Dolní Moravice</t>
  </si>
  <si>
    <t>Dolní Tošanovice</t>
  </si>
  <si>
    <t>Hladké Životice</t>
  </si>
  <si>
    <t>Děhylov</t>
  </si>
  <si>
    <t>Fryčovice</t>
  </si>
  <si>
    <t>Hodslavice</t>
  </si>
  <si>
    <t>Dobroslavice</t>
  </si>
  <si>
    <t>Heřmanovice</t>
  </si>
  <si>
    <t>Hnojník</t>
  </si>
  <si>
    <t>Hostašovice</t>
  </si>
  <si>
    <t>Dolní Životice</t>
  </si>
  <si>
    <t>Hlinka</t>
  </si>
  <si>
    <t>Horní Domaslavice</t>
  </si>
  <si>
    <t>Jakubčovice nad Odrou</t>
  </si>
  <si>
    <t>Háj ve Slezsku</t>
  </si>
  <si>
    <t>Holčovice</t>
  </si>
  <si>
    <t>Horní Lomná</t>
  </si>
  <si>
    <t>Jeseník nad Odrou</t>
  </si>
  <si>
    <t>Hať</t>
  </si>
  <si>
    <t>Horní Město</t>
  </si>
  <si>
    <t>Horní Tošanovice</t>
  </si>
  <si>
    <t>Jistebník</t>
  </si>
  <si>
    <t>Hlavnice</t>
  </si>
  <si>
    <t>Horní Životice</t>
  </si>
  <si>
    <t>Hlubočec</t>
  </si>
  <si>
    <t>Hošťálkovy</t>
  </si>
  <si>
    <t>Hrčava</t>
  </si>
  <si>
    <t>Kujavy</t>
  </si>
  <si>
    <t>Hněvošice</t>
  </si>
  <si>
    <t>Hukvaldy</t>
  </si>
  <si>
    <t>Kunín</t>
  </si>
  <si>
    <t>Holasovice</t>
  </si>
  <si>
    <t>Janovice</t>
  </si>
  <si>
    <t>Libhošť</t>
  </si>
  <si>
    <t>Hrabyně</t>
  </si>
  <si>
    <t>Karlova Studánka</t>
  </si>
  <si>
    <t>Lichnov</t>
  </si>
  <si>
    <t>Chlebičov</t>
  </si>
  <si>
    <t>Komorní Lhotka</t>
  </si>
  <si>
    <t>Luboměř</t>
  </si>
  <si>
    <t>Chuchelná</t>
  </si>
  <si>
    <t>Krasov</t>
  </si>
  <si>
    <t>Košařiska</t>
  </si>
  <si>
    <t>Mankovice</t>
  </si>
  <si>
    <t>Chvalíkovice</t>
  </si>
  <si>
    <t>Křišťanovice</t>
  </si>
  <si>
    <t>Mořkov</t>
  </si>
  <si>
    <t>Jakartovice</t>
  </si>
  <si>
    <t>Leskovec nad Moravicí</t>
  </si>
  <si>
    <t>Krásná</t>
  </si>
  <si>
    <t>Mošnov</t>
  </si>
  <si>
    <t>Jezdkovice</t>
  </si>
  <si>
    <t>Krmelín</t>
  </si>
  <si>
    <t>Odry</t>
  </si>
  <si>
    <t>Kobeřice</t>
  </si>
  <si>
    <t>Liptaň</t>
  </si>
  <si>
    <t>Kunčice pod Ondřejníkem</t>
  </si>
  <si>
    <t>Pustějov</t>
  </si>
  <si>
    <t>Kružberk</t>
  </si>
  <si>
    <t>Ludvíkov</t>
  </si>
  <si>
    <t>Lučina</t>
  </si>
  <si>
    <t>Rybí</t>
  </si>
  <si>
    <t>Malá Morávka</t>
  </si>
  <si>
    <t>Malenovice</t>
  </si>
  <si>
    <t>Sedlnice</t>
  </si>
  <si>
    <t>Lhotka u Litultovic</t>
  </si>
  <si>
    <t>Malá Štáhle</t>
  </si>
  <si>
    <t>Metylovice</t>
  </si>
  <si>
    <t>Skotnice</t>
  </si>
  <si>
    <t>Litultovice</t>
  </si>
  <si>
    <t>Mezina</t>
  </si>
  <si>
    <t>Milíkov</t>
  </si>
  <si>
    <t>Ludgeřovice</t>
  </si>
  <si>
    <t>Milotice nad Opavou</t>
  </si>
  <si>
    <t>Morávka</t>
  </si>
  <si>
    <t>Spálov</t>
  </si>
  <si>
    <t>Markvartovice</t>
  </si>
  <si>
    <t>Moravskoslezský Kočov</t>
  </si>
  <si>
    <t>Mosty u Jablunkova</t>
  </si>
  <si>
    <t>Starý Jičín</t>
  </si>
  <si>
    <t>Melč</t>
  </si>
  <si>
    <t>Nová Pláň</t>
  </si>
  <si>
    <t>Návsí</t>
  </si>
  <si>
    <t>Suchdol nad Odrou</t>
  </si>
  <si>
    <t>Mikolajice</t>
  </si>
  <si>
    <t>Nové Heřminovy</t>
  </si>
  <si>
    <t>Nižní Lhoty</t>
  </si>
  <si>
    <t>Šenov u Nového Jičína</t>
  </si>
  <si>
    <t>Mladecko</t>
  </si>
  <si>
    <t>Oborná</t>
  </si>
  <si>
    <t>Nošovice</t>
  </si>
  <si>
    <t>Tichá</t>
  </si>
  <si>
    <t>Mokré Lazce</t>
  </si>
  <si>
    <t>Osoblaha</t>
  </si>
  <si>
    <t>Nýdek</t>
  </si>
  <si>
    <t>Tísek</t>
  </si>
  <si>
    <t>Moravice</t>
  </si>
  <si>
    <t>Ostravice</t>
  </si>
  <si>
    <t>Neplachovice</t>
  </si>
  <si>
    <t>Razová</t>
  </si>
  <si>
    <t>Palkovice</t>
  </si>
  <si>
    <t>Trojanovice</t>
  </si>
  <si>
    <t>Nové Lublice</t>
  </si>
  <si>
    <t>Roudno</t>
  </si>
  <si>
    <t>Pazderna</t>
  </si>
  <si>
    <t>Velké Albrechtice</t>
  </si>
  <si>
    <t>Nové Sedlice</t>
  </si>
  <si>
    <t>Rudná pod Pradědem</t>
  </si>
  <si>
    <t>Veřovice</t>
  </si>
  <si>
    <t>Oldřišov</t>
  </si>
  <si>
    <t>Rusín</t>
  </si>
  <si>
    <t>Vražné</t>
  </si>
  <si>
    <t>Otice</t>
  </si>
  <si>
    <t>Ryžoviště</t>
  </si>
  <si>
    <t>Pražmo</t>
  </si>
  <si>
    <t>Vrchy</t>
  </si>
  <si>
    <t>Slezské Pavlovice</t>
  </si>
  <si>
    <t>Závišice</t>
  </si>
  <si>
    <t>Pustá Polom</t>
  </si>
  <si>
    <t>Slezské Rudoltice</t>
  </si>
  <si>
    <t>Pstruží</t>
  </si>
  <si>
    <t>Ženklava</t>
  </si>
  <si>
    <t>Raškovice</t>
  </si>
  <si>
    <t>Životice u Nového Jičína</t>
  </si>
  <si>
    <t>Raduň</t>
  </si>
  <si>
    <t>Staré Heřminovy</t>
  </si>
  <si>
    <t>Ropice</t>
  </si>
  <si>
    <t>Rohov</t>
  </si>
  <si>
    <t>Řeka</t>
  </si>
  <si>
    <t>Skřipov</t>
  </si>
  <si>
    <t>Světlá Hora</t>
  </si>
  <si>
    <t>Řepiště</t>
  </si>
  <si>
    <t>Svobodné Heřmanice</t>
  </si>
  <si>
    <t>Služovice</t>
  </si>
  <si>
    <t>Široká Niva</t>
  </si>
  <si>
    <t>Třemešná</t>
  </si>
  <si>
    <t>Soběšovice</t>
  </si>
  <si>
    <t>Staré Těchanovice</t>
  </si>
  <si>
    <t>Tvrdkov</t>
  </si>
  <si>
    <t>Staré Hamry</t>
  </si>
  <si>
    <t>Stěbořice</t>
  </si>
  <si>
    <t>Úvalno</t>
  </si>
  <si>
    <t>Strahovice</t>
  </si>
  <si>
    <t>Václavov u Bruntálu</t>
  </si>
  <si>
    <t>Staříč</t>
  </si>
  <si>
    <t>Valšov</t>
  </si>
  <si>
    <t>Svatoňovice</t>
  </si>
  <si>
    <t>Velká Štáhle</t>
  </si>
  <si>
    <t>Sviadnov</t>
  </si>
  <si>
    <t>Šilheřovice</t>
  </si>
  <si>
    <t>Třanovice</t>
  </si>
  <si>
    <t>Štáblovice</t>
  </si>
  <si>
    <t>Zátor</t>
  </si>
  <si>
    <t>Vělopolí</t>
  </si>
  <si>
    <t>Štěpánkovice</t>
  </si>
  <si>
    <t>Vendryně</t>
  </si>
  <si>
    <t>Štítina</t>
  </si>
  <si>
    <t>Těškovice</t>
  </si>
  <si>
    <t>Vyšní Lhoty</t>
  </si>
  <si>
    <t>Třebom</t>
  </si>
  <si>
    <t>Žabeň</t>
  </si>
  <si>
    <t>Uhlířov</t>
  </si>
  <si>
    <t>Žermanice</t>
  </si>
  <si>
    <t>Velké Heraltice</t>
  </si>
  <si>
    <t>Velké Hoštice</t>
  </si>
  <si>
    <t>Větřkovice</t>
  </si>
  <si>
    <t>Závada</t>
  </si>
  <si>
    <t>Aš</t>
  </si>
  <si>
    <t>Bochov</t>
  </si>
  <si>
    <t>Františkovy Lázně</t>
  </si>
  <si>
    <t>Hroznětín</t>
  </si>
  <si>
    <t>Habartov</t>
  </si>
  <si>
    <t>Jáchymov</t>
  </si>
  <si>
    <t>Horní Slavkov</t>
  </si>
  <si>
    <t>Luby</t>
  </si>
  <si>
    <t>Nejdek</t>
  </si>
  <si>
    <t>Kraslice</t>
  </si>
  <si>
    <t>Mariánské Lázně</t>
  </si>
  <si>
    <t>Nová Role</t>
  </si>
  <si>
    <t>Kynšperk nad Ohří</t>
  </si>
  <si>
    <t>Teplá</t>
  </si>
  <si>
    <t>Velká Hleďsebe</t>
  </si>
  <si>
    <t>Toužim</t>
  </si>
  <si>
    <t>Žlutice</t>
  </si>
  <si>
    <t>Rotava</t>
  </si>
  <si>
    <t>Dolní Žandov</t>
  </si>
  <si>
    <t>Drmoul</t>
  </si>
  <si>
    <t>Abertamy</t>
  </si>
  <si>
    <t>Hazlov</t>
  </si>
  <si>
    <t>Bublava</t>
  </si>
  <si>
    <t>Bečov nad Teplou</t>
  </si>
  <si>
    <t>Křižovatka</t>
  </si>
  <si>
    <t>Boží Dar</t>
  </si>
  <si>
    <t>Citice</t>
  </si>
  <si>
    <t>Lázně Kynžvart</t>
  </si>
  <si>
    <t>Božičany</t>
  </si>
  <si>
    <t>Dasnice</t>
  </si>
  <si>
    <t>Libá</t>
  </si>
  <si>
    <t>Bražec</t>
  </si>
  <si>
    <t>Dolní Nivy</t>
  </si>
  <si>
    <t>Dolní Rychnov</t>
  </si>
  <si>
    <t>Milhostov</t>
  </si>
  <si>
    <t>Černava</t>
  </si>
  <si>
    <t>Chlum Svaté Maří</t>
  </si>
  <si>
    <t>Čichalov</t>
  </si>
  <si>
    <t>Děpoltovice</t>
  </si>
  <si>
    <t>Nebanice</t>
  </si>
  <si>
    <t>Doupovské Hradiště</t>
  </si>
  <si>
    <t xml:space="preserve">Nový Kostel </t>
  </si>
  <si>
    <t>Krajková</t>
  </si>
  <si>
    <t>Odrava</t>
  </si>
  <si>
    <t>Horní Blatná</t>
  </si>
  <si>
    <t>Královské Poříčí</t>
  </si>
  <si>
    <t>Hory</t>
  </si>
  <si>
    <t>Krásno</t>
  </si>
  <si>
    <t>Ovesné Kladruby</t>
  </si>
  <si>
    <t>Libavské Údolí</t>
  </si>
  <si>
    <t>Plesná</t>
  </si>
  <si>
    <t>Chyše</t>
  </si>
  <si>
    <t>Pomezí nad Ohří</t>
  </si>
  <si>
    <t>Jenišov</t>
  </si>
  <si>
    <t>Oloví</t>
  </si>
  <si>
    <t>Poustka</t>
  </si>
  <si>
    <t>Kolová</t>
  </si>
  <si>
    <t>Přebuz</t>
  </si>
  <si>
    <t>Prameny</t>
  </si>
  <si>
    <t>Krásné Údolí</t>
  </si>
  <si>
    <t>Skalná</t>
  </si>
  <si>
    <t>Krásný Les</t>
  </si>
  <si>
    <t>Kyselka</t>
  </si>
  <si>
    <t>Stříbrná</t>
  </si>
  <si>
    <t>Svatava</t>
  </si>
  <si>
    <t>Třebeň</t>
  </si>
  <si>
    <t>Mírová</t>
  </si>
  <si>
    <t>Šabina</t>
  </si>
  <si>
    <t>Tři Sekery</t>
  </si>
  <si>
    <t>Nové Hamry</t>
  </si>
  <si>
    <t>Šindelová</t>
  </si>
  <si>
    <t>Tatrovice</t>
  </si>
  <si>
    <t>Otročín</t>
  </si>
  <si>
    <t>Velký Luh</t>
  </si>
  <si>
    <t>Pernink</t>
  </si>
  <si>
    <t>Vintířov</t>
  </si>
  <si>
    <t>Vlkovice</t>
  </si>
  <si>
    <t>Pila</t>
  </si>
  <si>
    <t>Vřesová</t>
  </si>
  <si>
    <t>Vojtanov</t>
  </si>
  <si>
    <t>Potůčky</t>
  </si>
  <si>
    <t>Zádub-Závišín</t>
  </si>
  <si>
    <t>Pšov</t>
  </si>
  <si>
    <t>Sadov</t>
  </si>
  <si>
    <t>Smolné Pece</t>
  </si>
  <si>
    <t>Stráž nad Ohří</t>
  </si>
  <si>
    <t>Stružná</t>
  </si>
  <si>
    <t>Šemnice</t>
  </si>
  <si>
    <t>Štědrá</t>
  </si>
  <si>
    <t>Teplička</t>
  </si>
  <si>
    <t>Útvina</t>
  </si>
  <si>
    <t>Velichov</t>
  </si>
  <si>
    <t>Verušičky</t>
  </si>
  <si>
    <t>'Hlavní město Praha'!$A2:$A2</t>
  </si>
  <si>
    <t>'Jihočeský kraj'!$A2:$A112</t>
  </si>
  <si>
    <t>'Jihočeský kraj'!$B2:$B49</t>
  </si>
  <si>
    <t>'Jihočeský kraj'!$C2:$C109</t>
  </si>
  <si>
    <t>'Jihočeský kraj'!$D2:$D78</t>
  </si>
  <si>
    <t>'Jihočeský kraj'!$E2:$E68</t>
  </si>
  <si>
    <t>'Jihočeský kraj'!$F2:$F115</t>
  </si>
  <si>
    <t>'Jihočeský kraj'!$G2:$G113</t>
  </si>
  <si>
    <t>'Jihomoravský kraj'!$A2:$A119</t>
  </si>
  <si>
    <t>'Jihomoravský kraj'!$B2:$B2</t>
  </si>
  <si>
    <t>'Jihomoravský kraj'!$C2:$C190</t>
  </si>
  <si>
    <t>'Jihomoravský kraj'!$D2:$D66</t>
  </si>
  <si>
    <t>'Jihomoravský kraj'!$E2:$E85</t>
  </si>
  <si>
    <t>'Jihomoravský kraj'!$F2:$F83</t>
  </si>
  <si>
    <t>'Jihomoravský kraj'!$G2:$G147</t>
  </si>
  <si>
    <t>'Karlovarský kraj'!$A2:$A43</t>
  </si>
  <si>
    <t>'Karlovarský kraj'!$B2:$B58</t>
  </si>
  <si>
    <t>'Karlovarský kraj'!$C2:$C41</t>
  </si>
  <si>
    <t>'Kraj Vysočina'!$A2:$A123</t>
  </si>
  <si>
    <t>'Kraj Vysočina'!$B2:$B126</t>
  </si>
  <si>
    <t>'Kraj Vysočina'!$C2:$C123</t>
  </si>
  <si>
    <t>'Kraj Vysočina'!$D2:$D170</t>
  </si>
  <si>
    <t>'Kraj Vysočina'!$E2:$E177</t>
  </si>
  <si>
    <t>'Královéhradecký kraj'!$A2:$A107</t>
  </si>
  <si>
    <t>'Královéhradecký kraj'!$B2:$B114</t>
  </si>
  <si>
    <t>'Královéhradecký kraj'!$C2:$C81</t>
  </si>
  <si>
    <t>'Liberecký kraj'!$A2:$A60</t>
  </si>
  <si>
    <t>'Liberecký kraj'!$B2:$B37</t>
  </si>
  <si>
    <t>'Liberecký kraj'!$C2:$C62</t>
  </si>
  <si>
    <t>'Liberecký kraj'!$D2:$D68</t>
  </si>
  <si>
    <t>'Moravskoslezský kraj'!$A2:$A70</t>
  </si>
  <si>
    <t>'Moravskoslezský kraj'!$B2:$B75</t>
  </si>
  <si>
    <t>'Moravskoslezský kraj'!$C2:$C20</t>
  </si>
  <si>
    <t>'Moravskoslezský kraj'!$D2:$D57</t>
  </si>
  <si>
    <t>'Moravskoslezský kraj'!$E2:$E80</t>
  </si>
  <si>
    <t>'Moravskoslezský kraj'!$F2:$F16</t>
  </si>
  <si>
    <t>'Olomoucký kraj'!$A2:$A27</t>
  </si>
  <si>
    <t>'Olomoucký kraj'!$B2:$B100</t>
  </si>
  <si>
    <t>'Olomoucký kraj'!$C2:$C100</t>
  </si>
  <si>
    <t>'Olomoucký kraj'!$D2:$D108</t>
  </si>
  <si>
    <t>'Olomoucký kraj'!$E2:$E81</t>
  </si>
  <si>
    <t>'Pardubický kraj'!$A2:$A111</t>
  </si>
  <si>
    <t>'Pardubický kraj'!$B2:$B115</t>
  </si>
  <si>
    <t>'Pardubický kraj'!$C2:$C119</t>
  </si>
  <si>
    <t>'Pardubický kraj'!$D2:$D118</t>
  </si>
  <si>
    <t>'Plzeňský kraj'!$A2:$A88</t>
  </si>
  <si>
    <t>'Plzeňský kraj'!$B2:$B97</t>
  </si>
  <si>
    <t>'Plzeňský kraj'!$D2:$D18</t>
  </si>
  <si>
    <t>'Plzeňský kraj'!$F2:$F71</t>
  </si>
  <si>
    <t>'Plzeňský kraj'!$G2:$G54</t>
  </si>
  <si>
    <t>'Středočeský kraj'!$A2:$A117</t>
  </si>
  <si>
    <t>'Středočeský kraj'!$B2:$B89</t>
  </si>
  <si>
    <t>'Středočeský kraj'!$C2:$C103</t>
  </si>
  <si>
    <t>'Středočeský kraj'!$D2:$D92</t>
  </si>
  <si>
    <t>'Středočeský kraj'!$E2:$E91</t>
  </si>
  <si>
    <t>'Středočeský kraj'!$F2:$F72</t>
  </si>
  <si>
    <t>'Středočeský kraj'!$G2:$G123</t>
  </si>
  <si>
    <t>'Středočeský kraj'!$H2:$H90</t>
  </si>
  <si>
    <t>'Středočeský kraj'!$I2:$I114</t>
  </si>
  <si>
    <t>'Středočeský kraj'!$J2:$J83</t>
  </si>
  <si>
    <t>'Středočeský kraj'!$K2:$K123</t>
  </si>
  <si>
    <t>'Ústecký kraj'!$A2:$A55</t>
  </si>
  <si>
    <t>'Ústecký kraj'!$B2:$B47</t>
  </si>
  <si>
    <t>'Ústecký kraj'!$C2:$C108</t>
  </si>
  <si>
    <t>'Ústecký kraj'!$D2:$D73</t>
  </si>
  <si>
    <t>'Ústecký kraj'!$E2:$E29</t>
  </si>
  <si>
    <t>'Ústecký kraj'!$F2:$F37</t>
  </si>
  <si>
    <t>'Ústecký kraj'!$G2:$G26</t>
  </si>
  <si>
    <t>'Zlínský kraj'!$A2:$A82</t>
  </si>
  <si>
    <t>'Zlínský kraj'!$B2:$B81</t>
  </si>
  <si>
    <t>'Zlínský kraj'!$C2:$C64</t>
  </si>
  <si>
    <t>'Zlínský kraj'!$D2:$D92</t>
  </si>
  <si>
    <t>01 Rostlinná a živočišná výroba, myslivost a související činnosti</t>
  </si>
  <si>
    <t>02 Lesnictví a těžba dřeva</t>
  </si>
  <si>
    <t>03 Rybolov a akvakultura</t>
  </si>
  <si>
    <t>05 Těžba a úprava černého a hnědého uhlí</t>
  </si>
  <si>
    <t>06 Těžba ropy a zemního plynu</t>
  </si>
  <si>
    <t>07 Těžba a úprava rud</t>
  </si>
  <si>
    <t>08 Ostatní těžba a dobývání</t>
  </si>
  <si>
    <t>09 Podpůrné činnosti při těžbě</t>
  </si>
  <si>
    <t>10 Výroba potravinářských výrobků</t>
  </si>
  <si>
    <t>11 Výroba nápojů</t>
  </si>
  <si>
    <t>12 Výroba tabákových výrobků</t>
  </si>
  <si>
    <t>13 Výroba textilií</t>
  </si>
  <si>
    <t>14 Výroba oděvů</t>
  </si>
  <si>
    <t>15 Výroba usní a souvisejících výrobků</t>
  </si>
  <si>
    <t>16 Zpracování dřeva, výroba dřevěných, korkových, proutěných a slaměných výrobků, kromě nábytku</t>
  </si>
  <si>
    <t>17 Výroba papíru a výrobků z papíru</t>
  </si>
  <si>
    <t>18 Tisk a rozmnožování nahraných nosičů</t>
  </si>
  <si>
    <t>19 Výroba koksu a rafinovaných ropných produktů</t>
  </si>
  <si>
    <t>20 Výroba chemických látek a chemických přípravků</t>
  </si>
  <si>
    <t>21 Výroba základních farmaceutických výrobků a farmaceutických přípravků</t>
  </si>
  <si>
    <t>22 Výroba pryžových a plastových výrobků</t>
  </si>
  <si>
    <t>23 Výroba ostatních nekovových minerálních výrobků</t>
  </si>
  <si>
    <t>24 Výroba základních kovů, hutní zpracování kovů; slévárenství</t>
  </si>
  <si>
    <t>25 Výroba kovových konstrukcí a kovodělných výrobků, kromě strojů a zařízení</t>
  </si>
  <si>
    <t>26 Výroba počítačů, elektronických a optických přístrojů a zařízení</t>
  </si>
  <si>
    <t>27 Výroba elektrických zařízení</t>
  </si>
  <si>
    <t>28 Výroba strojů a zařízení j. n.</t>
  </si>
  <si>
    <t>29 Výroba motorových vozidel (kromě motocyklů), přívěsů a návěsů</t>
  </si>
  <si>
    <t>30 Výroba ostatních dopravních prostředků a zařízení</t>
  </si>
  <si>
    <t>31 Výroba nábytku</t>
  </si>
  <si>
    <t>32 Ostatní zpracovatelský průmysl</t>
  </si>
  <si>
    <t>33 Opravy a instalace strojů a zařízení</t>
  </si>
  <si>
    <t>35 Výroba a rozvod elektřiny, plynu, tepla a klimatizovaného vzduchu</t>
  </si>
  <si>
    <t>36 Shromažďování, úprava a rozvod vody</t>
  </si>
  <si>
    <t>37 Činnosti související s odpadními vodami</t>
  </si>
  <si>
    <t>38 Shromažďování, sběr a odstraňování odpadů, úprava odpadů k dalšímu využití</t>
  </si>
  <si>
    <t>39 Sanace a jiné činnosti související s odpady</t>
  </si>
  <si>
    <t>41 Výstavba budov</t>
  </si>
  <si>
    <t>42 Inženýrské stavitelství</t>
  </si>
  <si>
    <t>43 Specializované stavební činnosti</t>
  </si>
  <si>
    <t>45 Velkoobchod, maloobchod a opravy motorových vozidel</t>
  </si>
  <si>
    <t>46 Velkoobchod, kromě motorových vozidel</t>
  </si>
  <si>
    <t>47 Maloobchod, kromě motorových vozidel</t>
  </si>
  <si>
    <t>49 Pozemní a potrubní doprava</t>
  </si>
  <si>
    <t>50 Vodní doprava</t>
  </si>
  <si>
    <t>51 Letecká doprava</t>
  </si>
  <si>
    <t>52 Skladování a vedlejší činnosti v dopravě</t>
  </si>
  <si>
    <t>53 Poštovní a kurýrní činnosti</t>
  </si>
  <si>
    <t>55 Ubytování</t>
  </si>
  <si>
    <t>56 Stravování a pohostinství</t>
  </si>
  <si>
    <t>58 Vydavatelské činnosti</t>
  </si>
  <si>
    <t>59 Činnosti v oblasti filmů, videozáznamů a televizních programů, pořizování zvukových nahrávek a hudební vydavatel. čin.</t>
  </si>
  <si>
    <t>60 Tvorba programů a vysílání</t>
  </si>
  <si>
    <t>61 Telekomunikační činnosti</t>
  </si>
  <si>
    <t>62 Činnosti v oblasti informačních technologií</t>
  </si>
  <si>
    <t>63 Informační činnosti</t>
  </si>
  <si>
    <t>64 Finanční zprostředkování, kromě pojišťovnictví a penzijního financování</t>
  </si>
  <si>
    <t>65 Pojištění, zajištění a penzijní financování, kromě povinného sociálního zabezpečení</t>
  </si>
  <si>
    <t>66 Ostatní finanční činnosti</t>
  </si>
  <si>
    <t>68 Činnosti v oblasti nemovitostí</t>
  </si>
  <si>
    <t>69 Právní a účetnické činnosti</t>
  </si>
  <si>
    <t>70 Činnosti vedení podniků; poradenství v oblasti řízení</t>
  </si>
  <si>
    <t>71 Architektonické a inženýrské činnosti; technické zkoušky a analýzy</t>
  </si>
  <si>
    <t>72 Výzkum a vývoj</t>
  </si>
  <si>
    <t>73 Reklama a průzkum trhu</t>
  </si>
  <si>
    <t>74 Ostatní profesní, vědecké a technické činnosti</t>
  </si>
  <si>
    <t>75 Veterinární činnosti</t>
  </si>
  <si>
    <t>77 Činnosti v oblasti pronájmu a operativního leasingu</t>
  </si>
  <si>
    <t>78 Činnosti související se zaměstnáním</t>
  </si>
  <si>
    <t>79 Činnosti cestovních agentur, kanceláří a jiné rezervační a související činnosti</t>
  </si>
  <si>
    <t>80 Bezpečnostní a pátrací činnosti</t>
  </si>
  <si>
    <t>81 Činnosti související se stavbami a úpravou krajiny</t>
  </si>
  <si>
    <t>82 Administrativní, kancelářské a jiné podpůrné činnosti pro podnikání</t>
  </si>
  <si>
    <t>84 Veřejná správa a obrana; povinné sociální zabezpečení</t>
  </si>
  <si>
    <t>85 Vzdělávání</t>
  </si>
  <si>
    <t>86 Zdravotní péče</t>
  </si>
  <si>
    <t>87 Pobytové služby sociální péče</t>
  </si>
  <si>
    <t>88 Ambulantní nebo terénní sociální služby</t>
  </si>
  <si>
    <t>90 Tvůrčí, umělecké a zábavní činnosti</t>
  </si>
  <si>
    <t>91 Činnosti knihoven, archivů, muzeí a jiných kulturních zařízení</t>
  </si>
  <si>
    <t>92 Činnosti heren, kasin a sázkových kanceláří</t>
  </si>
  <si>
    <t>93 Sportovní, zábavní a rekreační činnosti</t>
  </si>
  <si>
    <t>94 Činnosti organizací sdružujících osoby za účelem prosazování společných zájmů</t>
  </si>
  <si>
    <t>95 Opravy počítačů a výrobků pro osobní potřebu a převážně pro domácnost</t>
  </si>
  <si>
    <t>96 Poskytování ostatních osobních služeb</t>
  </si>
  <si>
    <t>97 Činnosti domácností jako zaměstnavatelů domácího personálu</t>
  </si>
  <si>
    <t>98 Činnosti domácností produkujících blíže neurčené výrobky a služby pro vlastní potřebu</t>
  </si>
  <si>
    <t>99 Činnosti exteritoriálních organizací a orgánů</t>
  </si>
  <si>
    <t>seznam CZ NACE</t>
  </si>
  <si>
    <t>Zkárcený úvazek</t>
  </si>
  <si>
    <t>Informace: Součet mužů a žen neodpovídá celkovému počtu pracovníků v okrese.</t>
  </si>
  <si>
    <t>Příklady profesí k CZ ISCO 311: Technici v oblasti chemie, fyziky, geologie, metrologie; Stavební technici; Elektrotechnici a technici energetici, elektronici; Strojírenští technici; Chemičtí technici; Důlní technici (u všech: projektanti, konstruktéři, technologové, normovači, přípravy a realizace investic, kontroly kvality, strojů, přístrojů a zařízení); Technici kartografové, zeměměřiči, geografové</t>
  </si>
  <si>
    <t>7)</t>
  </si>
  <si>
    <t>státy cizinci</t>
  </si>
  <si>
    <t>8 spolupráce školy</t>
  </si>
  <si>
    <t>9 zam. ve výzkumu</t>
  </si>
  <si>
    <t>1 druh vlastnictví</t>
  </si>
  <si>
    <t>1 zahraniční spoluúčast</t>
  </si>
  <si>
    <t>2 počet zaměstnanců celkem</t>
  </si>
  <si>
    <t>4 agentury1</t>
  </si>
  <si>
    <t>4 agentury2</t>
  </si>
  <si>
    <t>4 agentury3</t>
  </si>
  <si>
    <t>4 agentury4</t>
  </si>
  <si>
    <t>5 struktura vzdělání</t>
  </si>
  <si>
    <t>6 struktura CZ ISCO</t>
  </si>
  <si>
    <t>7 zvýšení1</t>
  </si>
  <si>
    <t>7 zvýšení2</t>
  </si>
  <si>
    <t>7 zvýšení3</t>
  </si>
  <si>
    <t>7 zvýšení4</t>
  </si>
  <si>
    <t>7 snížení1</t>
  </si>
  <si>
    <t>7 snížení2</t>
  </si>
  <si>
    <t>7 snížení3</t>
  </si>
  <si>
    <t>přepínač</t>
  </si>
  <si>
    <t>7 celkem</t>
  </si>
  <si>
    <t>4 celkem</t>
  </si>
  <si>
    <t xml:space="preserve">Druh vlastnictví </t>
  </si>
  <si>
    <t>2 počet mužů</t>
  </si>
  <si>
    <t>2 počet žen</t>
  </si>
  <si>
    <t>3 zkrácený úvazek</t>
  </si>
  <si>
    <t>vše v pořádku?</t>
  </si>
  <si>
    <t>ano</t>
  </si>
  <si>
    <t>ne</t>
  </si>
  <si>
    <t>výchozí</t>
  </si>
  <si>
    <t>Počet mužů za okres není vyplněn. Prosíme Vás o doplnění.</t>
  </si>
  <si>
    <t>Počet žen za okres není vyplněn. Prosíme Vás o doplnění.</t>
  </si>
  <si>
    <t>Tabulka není vyplněna. Pokud je to možné, prosíme Vás o doplnění či zaškrtnutí políčka.</t>
  </si>
  <si>
    <t>3 zkrácený úvazek průběžná</t>
  </si>
  <si>
    <t>Děkujeme Vám za vyplnění. Pokud je to možné, prosíme o vyplnění vždy celého řádku.</t>
  </si>
  <si>
    <t>Zaškrtávátka "nevyužíváme"</t>
  </si>
  <si>
    <t>Rozbalovací menu Tab. 7</t>
  </si>
  <si>
    <t>výběr do vyhledávače</t>
  </si>
  <si>
    <t>hchkrdtn</t>
  </si>
  <si>
    <t>5 struktura vzdělání průběžná vyplněno</t>
  </si>
  <si>
    <t>5 struktura vzdělání průběžná vyplněno OK</t>
  </si>
  <si>
    <t>Tabulka není vyplněna. Pokud je to možné, prosíme Vás o její vyplnění.</t>
  </si>
  <si>
    <t>5 struktura CZ ISCO průběžná vyplněno OK</t>
  </si>
  <si>
    <t>5 struktura CZ ISCO průběžná vyplněno</t>
  </si>
  <si>
    <t>1 převažující NACE</t>
  </si>
  <si>
    <t>Prosím, vyberte hlavní CZ NACE. Děkujeme Vám.</t>
  </si>
  <si>
    <t>1 druh vlastnictví a spoluúčast</t>
  </si>
  <si>
    <t>9 zam. ve výzkumu průběžná</t>
  </si>
  <si>
    <t>Tabulka není úplně vyplněna. Pokud je to možné, prosíme Vás o doplnění.</t>
  </si>
  <si>
    <t>9 zam. ve výzkumu a</t>
  </si>
  <si>
    <t>3 zkrácený úvazek a</t>
  </si>
  <si>
    <t>10 spolupr. s výzkumem celkem</t>
  </si>
  <si>
    <t>10 spolupr. s výzkumem 1</t>
  </si>
  <si>
    <t>10 spolupr. s výzkumem 2</t>
  </si>
  <si>
    <t>Spolupráce ve výzkumu</t>
  </si>
  <si>
    <t>Zaměstnanci ve výzkumu</t>
  </si>
  <si>
    <t>2 počet zaměstnanců celkem, mužů a žen</t>
  </si>
  <si>
    <t>2 počet mužů a žen</t>
  </si>
  <si>
    <t>Počet zaměstnanců celkem za okres není vyplněn. Prosíme Vás o doplnění.</t>
  </si>
  <si>
    <t>2 muži+ženy&lt;&gt;okres průběžná</t>
  </si>
  <si>
    <t>2 ČR je menší než kraj</t>
  </si>
  <si>
    <t>2 ČR je menší než okres</t>
  </si>
  <si>
    <t>2 Kraj je menší než okres</t>
  </si>
  <si>
    <t>2 okres je menší, než součet obcí</t>
  </si>
  <si>
    <t>kontroly úplnosti a správnosti</t>
  </si>
  <si>
    <t>Oblast spolupráce/Typ školního zařízení</t>
  </si>
  <si>
    <t>všeobecní admin. pracovníci, sekretáři, operátoři počítačů, účetní, úředníci ve skladech, dispečeři, pracovníci poštovního provozu, recepční, knihovníci</t>
  </si>
  <si>
    <t>pěstitelé zemědělských plodin, ovocnáři, zahradníci, chovatelé a ošetřovatelé,  pracovníci v oblasti akvakultury, pracovníci v oblasti lesnictví</t>
  </si>
  <si>
    <t>kuchaři, stevardi, průvodčí, číšníci, kadeřníci, provoz. prac. v ubyt. a strav., ošetřovatelé, pokladníci, prodavači, asistenti pedagogů, policisté, hasiči</t>
  </si>
  <si>
    <t>zedníci, instalatéři, zámečníci, malíři, svářeči, klempíři, kováři, nástrojáři, seřizovači strojů, skláři, tiskaři, elektrikáři, opraváři, řezníci, pekaři, krejčí</t>
  </si>
  <si>
    <t>Nejméně kvalifikované profese - uklízeči, ruční baliči, pomocníci v kuchyni, pracovníci s odpady, nekvalif. stavební dělníci, hlídači, pomoc. v zemědělství</t>
  </si>
  <si>
    <t>horníci, strojníci, obsluha strojů (těžba, zprac. kovů, plastů, dřeva, potravin apod.), montážní dělníci, strojvedoucí, řidiči, obsluha zemních strojů, jeřábů</t>
  </si>
  <si>
    <t>Zejm. odborníci se SŠ vzděláním - mistři, technici, všeob. sestry bez spec., fyzioterapeuti, obch. zástupci, pojišť. poradci, pracovníci veřejné správy.</t>
  </si>
  <si>
    <t>Zejm. odborníci s VŠ vzděláním - lékaři, učitelé, stavební inženýři, strojní inženýři, všeob. sestry, hlavní účetní, sociální pracovníci, programátoři.</t>
  </si>
  <si>
    <t>A) vyučení bez maturity</t>
  </si>
  <si>
    <t>B) vyučení s maturitou</t>
  </si>
  <si>
    <t>C) střední s maturitou</t>
  </si>
  <si>
    <t>D) vyšší odborné</t>
  </si>
  <si>
    <t>E) vysokoškolské</t>
  </si>
  <si>
    <t>1) automatizace/robotizace procesů</t>
  </si>
  <si>
    <t>2) nové technologie</t>
  </si>
  <si>
    <t>3) informační systémy</t>
  </si>
  <si>
    <t>4) změna odbytu/poptávky trhu</t>
  </si>
  <si>
    <t>5) jiný - uveďte vedle</t>
  </si>
  <si>
    <t>Příklady profesí k tomuto CZ ISCO: Pokud je to možné, zvolte prosím podrobnější úroveň. Údaje začínající hvězdičkou slouží k rozčlenění a usnadnění orientace v seznamu. Příklady profesí budou následně vypsány. Děkujeme Vám.</t>
  </si>
  <si>
    <t>Počet zaměstnanců celkem, počet mužů a žen za okres není vyplněn. Prosíme Vás o doplnění.</t>
  </si>
  <si>
    <t>2 výběr okresu</t>
  </si>
  <si>
    <t>'Královéhradecký kraj'!$D2:$D83</t>
  </si>
  <si>
    <t>'Královéhradecký kraj'!$E2:$E78</t>
  </si>
  <si>
    <t>Informace: Počet vybraných obcí v okrese neodpovídá počtu počtů zaměstnanců za tyto obce.</t>
  </si>
  <si>
    <t>Maďarsko</t>
  </si>
  <si>
    <t>2 OZP celkem&lt;OZP těžké průběžná</t>
  </si>
  <si>
    <t>2 55+&lt;důchodci průběžná</t>
  </si>
  <si>
    <t>předsedové, předáci, generální tajemníci politických stran</t>
  </si>
  <si>
    <t>místopředsedové politických stran</t>
  </si>
  <si>
    <t>vedoucí sekretariátů (tajemníci) politických stran</t>
  </si>
  <si>
    <t>předsedové občanských sdružení</t>
  </si>
  <si>
    <t>předsedové nadací</t>
  </si>
  <si>
    <t>vedoucí pracovníci politických organizací</t>
  </si>
  <si>
    <t>vedoucí odborových organizací</t>
  </si>
  <si>
    <t>vedoucí zaměstnavatelských organizací</t>
  </si>
  <si>
    <t xml:space="preserve">výkonní tajemníci odborových organizací </t>
  </si>
  <si>
    <t>předáci odborových svazů</t>
  </si>
  <si>
    <t>vedoucí zájmových organizací</t>
  </si>
  <si>
    <t>vedoucí pracovníci odborových organizací</t>
  </si>
  <si>
    <t>vedoucí pracovníci zaměstnavatelských organizací</t>
  </si>
  <si>
    <t>vedoucí společenských organizací</t>
  </si>
  <si>
    <t>předsedové (generální tajemníci) humanitárních organizací</t>
  </si>
  <si>
    <t>předsedové organizací ochrany přírody</t>
  </si>
  <si>
    <t>předsedové organizací pro lidská práva</t>
  </si>
  <si>
    <t>předsedové organizací zvláštních zájmových skupin</t>
  </si>
  <si>
    <t>vedoucí pracovníci humanitárních organizací</t>
  </si>
  <si>
    <t>vedoucí humanitárních a podobných organizací jinde neuvedení</t>
  </si>
  <si>
    <t>vedoucí velkých zemědělských organizací</t>
  </si>
  <si>
    <t>vedoucí velkých lesnických, rybářských, mysliveckých organizací</t>
  </si>
  <si>
    <t>vedoucí velkých organizací výroby a rozvodů energií</t>
  </si>
  <si>
    <t>vedoucí velkých organizací dobývání a těžby nerostných surovin</t>
  </si>
  <si>
    <t>vedoucí velkých zpracovatelských (průmyslových, výrobních) organizací</t>
  </si>
  <si>
    <t>vedoucí velkých stavebních, zeměměřičských, projektových organizací</t>
  </si>
  <si>
    <t>vedoucí velkých stravovacích, ubytovacích organizací</t>
  </si>
  <si>
    <t>vedoucí velkých obchodních, zprostředkovatelských organizací</t>
  </si>
  <si>
    <t>vedoucí velkých dopravních, skladovacích organizací</t>
  </si>
  <si>
    <t>vedoucí velkých poštovních, telekomunikačních organizací</t>
  </si>
  <si>
    <t xml:space="preserve">vedoucí velkých poštovních, telekomunikačních organizací </t>
  </si>
  <si>
    <t>vedoucí velkých peněžních, pojišťovacích organizací</t>
  </si>
  <si>
    <t>vedoucí velkých výzkumných a vývojových, výpočetních organizací</t>
  </si>
  <si>
    <t>vedoucí velkých organizací zabezpečujících osobní, úklidové a pečovatelské služby</t>
  </si>
  <si>
    <t xml:space="preserve">vedoucí velkých zdravotnických, sociálních organizací </t>
  </si>
  <si>
    <t>vedoucí velkých veterinárních organizací</t>
  </si>
  <si>
    <t xml:space="preserve">vedoucí velkých veterinárních organizací </t>
  </si>
  <si>
    <t>vedoucí velkých vzdělávacích organizací</t>
  </si>
  <si>
    <t xml:space="preserve">vedoucí velkých vzdělávacích organizací </t>
  </si>
  <si>
    <t>vedoucí velkých kulturních, rekreačních, sportovních, cestovních organizací</t>
  </si>
  <si>
    <t xml:space="preserve">vedoucí velkých církevních organizací </t>
  </si>
  <si>
    <t>vedoucí velkých organizací jinde neuvedení</t>
  </si>
  <si>
    <t xml:space="preserve">vedoucí velkých organizací jinde neuvedení </t>
  </si>
  <si>
    <t>výrobní náměstci zemědělských, lesnických, rybářských organizací</t>
  </si>
  <si>
    <t>vedoucí výrobních (provozních) útvarů v zemědělství</t>
  </si>
  <si>
    <t>vedoucí výrobních (provozních) útvarů v lesnictví</t>
  </si>
  <si>
    <t>vedoucí výrobních (provozních) útvarů v rybářství, rybníkářství</t>
  </si>
  <si>
    <t>vedoucí výrobních (provozních) útvarů ve vodním hospodářství</t>
  </si>
  <si>
    <t>vedoucí pracovníci výrobních útvarů v zemědělství, lesnictví jinde neuvedení</t>
  </si>
  <si>
    <t xml:space="preserve">vedoucí pracovníci výrobních útvarů v zemědělství, lesnictví jinde neuvedení </t>
  </si>
  <si>
    <t>výrobní, techničtí náměstci výrobních organizací</t>
  </si>
  <si>
    <t xml:space="preserve">výrobní, techničtí náměstci výrobních organizací </t>
  </si>
  <si>
    <t>vedoucí výrobních (provozních) útvarů těžby, geologických průzkumů</t>
  </si>
  <si>
    <t>vedoucí výrobních (provozních) útvarů v energetice</t>
  </si>
  <si>
    <t>vedoucí výrobních (provozních) útvarů ve strojírenství</t>
  </si>
  <si>
    <t>vedoucí výrobních (provozních) útvarů v hutnictví</t>
  </si>
  <si>
    <t>vedoucí výrobních (provozních) útvarů chemické, farmakologické výroby</t>
  </si>
  <si>
    <t xml:space="preserve">vedoucí výrobních (provozních) útvarů výroby potravin a nápojů </t>
  </si>
  <si>
    <t>vedoucí výrobních (provozních) útvarů výroby spotřebního zboží, polygrafie</t>
  </si>
  <si>
    <t xml:space="preserve">vedoucí pracovníci výrobních útvarů v průmyslu jinde neuvedení </t>
  </si>
  <si>
    <t>hlavní stavbyvedoucí velkých organizací</t>
  </si>
  <si>
    <t>výrobní náměstci stavebních organizací (náměstci investiční)</t>
  </si>
  <si>
    <t>vedoucí velkých investičních útvarů</t>
  </si>
  <si>
    <t>vedoucí provozních útvarů ve stavebnictví</t>
  </si>
  <si>
    <t>náměstci ředitele velkých projekčních ústavů</t>
  </si>
  <si>
    <t>hlavní projektanti</t>
  </si>
  <si>
    <t>vedoucí pracovníci ve stavebnictví, zeměměřictví jinde neuvedení</t>
  </si>
  <si>
    <t>vedoucí provozních jednotek obchodů</t>
  </si>
  <si>
    <t>vedoucí oddělení, sektorů obchodních domů</t>
  </si>
  <si>
    <t>vedoucí provozu ve velkoobchodech</t>
  </si>
  <si>
    <t>vedoucí obchodních odborů (útvarů)</t>
  </si>
  <si>
    <t>vedoucí provozu velkých restaurací</t>
  </si>
  <si>
    <t>vedoucí provozu velkých hotelů</t>
  </si>
  <si>
    <t>vedoucí provozu velkých organizací společného stravování (jídelny, menzy)</t>
  </si>
  <si>
    <t>vedoucí provozu velkých ubytovacích zařízení (studentských kolejí)</t>
  </si>
  <si>
    <t>vedoucí pracovníci v restauracích, hotelích jinde neuvedení</t>
  </si>
  <si>
    <t>přednostové železničních stanic, vedoucí dep, velkých výkonných jednotek v dopravě</t>
  </si>
  <si>
    <t>vedoucí provozu velkých železničních stanic, vedoucí přepravních kanceláří</t>
  </si>
  <si>
    <t>vedoucí provozních útvarů silniční dopravy, střediska správy a údržby dálnic</t>
  </si>
  <si>
    <t>vedoucí leteckých provozů (zabezpečení letových provozů)</t>
  </si>
  <si>
    <t>vedoucí provozních útvarů lodní dopravy</t>
  </si>
  <si>
    <t>vedoucí provozních útvarů poštovních úřadů, telekomunikací</t>
  </si>
  <si>
    <t>vedoucí provozních útvarů dopravní organizace</t>
  </si>
  <si>
    <t>vedoucí provozních útvarů skladovací organizace</t>
  </si>
  <si>
    <t>vedoucí pracovníci v dopravě, skladování, telekomunikacích jinde neuvedení</t>
  </si>
  <si>
    <t>vedoucí provozů v peněžnictví, v pojišťovnictví</t>
  </si>
  <si>
    <t>vedoucí pracovníci ústředí peněžnictví</t>
  </si>
  <si>
    <t xml:space="preserve">vedoucí provozních útvarů bank, spořitelen, pojišťoven </t>
  </si>
  <si>
    <t>vedoucí provozních útvarů obchodních služeb</t>
  </si>
  <si>
    <t>vedoucí provozů velkých realitních kanceláří</t>
  </si>
  <si>
    <t>vedoucí provozních útvarů v půjčovnictví a pronájmech</t>
  </si>
  <si>
    <t>vedoucí pracovníci v organizacích poskytujících obchodní služby jinde neuvedení</t>
  </si>
  <si>
    <t>vedoucí pracovníci v oblasti organizací poskytujících obchodní služby jinde neuvedení</t>
  </si>
  <si>
    <t>vedoucí provozních útvarů velkých pečovatelských organizací</t>
  </si>
  <si>
    <t>vedoucí provozních útvarů velkých organizací zajišťujících úklidové služby</t>
  </si>
  <si>
    <t>vedoucí provozních útvarů velkých čistíren prádla a oděvů</t>
  </si>
  <si>
    <t>vedoucí provozních útvarů velkých organizací opravárenských služeb</t>
  </si>
  <si>
    <t>vedoucí provozních útvarů velkých organizací osobních služeb</t>
  </si>
  <si>
    <t>vedoucí pracovníci v organizacích pečovatelských a podobných služeb jinde neuvedení</t>
  </si>
  <si>
    <t xml:space="preserve">vedoucí pracovníci v organizacích pečovatelských a podobných služeb jinde neuvedení </t>
  </si>
  <si>
    <t>vedoucí provozních útvarů velkých kulturních, rekreačních, cestovních organizací</t>
  </si>
  <si>
    <t>vedoucí provozních útvarů velkých sportovních zařízení</t>
  </si>
  <si>
    <t>vedoucí provozních útvarů velkých zdravotnických zařízení</t>
  </si>
  <si>
    <t xml:space="preserve">vedoucí provozních útvarů velkých zdravotnických zařízení </t>
  </si>
  <si>
    <t>vedoucí provozních útvarů velkých vzdělávacích vysokoškolských zařízení</t>
  </si>
  <si>
    <t>vedoucí provozních útvarů velkých vzdělávacích zařízení (kromě vysokoškolských)</t>
  </si>
  <si>
    <t xml:space="preserve">vedoucí provozních útvarů velkých veterinárních zařízení </t>
  </si>
  <si>
    <t>vedoucí provozních útvarů velkých zařízení sociální péče</t>
  </si>
  <si>
    <t>vedoucí provozních útvarů velkých náboženských organizací</t>
  </si>
  <si>
    <t>vedoucí pracovníci dílčích celků jinde neuvedení</t>
  </si>
  <si>
    <t xml:space="preserve">vedoucí pracovníci dílčích celků jinde neuvedení </t>
  </si>
  <si>
    <t>ekonomičtí náměstci (ekonomičtí ředitelé)</t>
  </si>
  <si>
    <t>tajemníci společností</t>
  </si>
  <si>
    <t>vedoucí útvarů hospodářské správy</t>
  </si>
  <si>
    <t>vedoucí útvarů informačních soustav, účetnictví</t>
  </si>
  <si>
    <t>vedoucí útvarů kalkulací, cen, rozborů, plánování</t>
  </si>
  <si>
    <t>vedoucí útvarů financování</t>
  </si>
  <si>
    <t>vedoucí útvarů ekonomiky práce (racionalizace práce)</t>
  </si>
  <si>
    <t>vedoucí ekonomických útvarů</t>
  </si>
  <si>
    <t>vedoucí pracovníci finančních, hospodářských útvarů jinde neuvedení</t>
  </si>
  <si>
    <t>náměstci pro personální práci (personální ředitelé)</t>
  </si>
  <si>
    <t>vedoucí personálních útvarů</t>
  </si>
  <si>
    <t>vedoucí osobních útvarů</t>
  </si>
  <si>
    <t>vedoucí útvarů výchovy pracovníků</t>
  </si>
  <si>
    <t>vedoucí útvarů průmyslových vztahů</t>
  </si>
  <si>
    <t>vedoucí pracovníci personálních útvarů jinde neuvedení</t>
  </si>
  <si>
    <t>obchodní náměstci (obchodní ředitelé)</t>
  </si>
  <si>
    <t>vedoucí velkých podnikových prodejen</t>
  </si>
  <si>
    <t>vedoucí útvarů marketingu</t>
  </si>
  <si>
    <t>vedoucí útvarů odbytu (prodeje)</t>
  </si>
  <si>
    <t>vedoucí útvarů zahraničních obchodních vztahů</t>
  </si>
  <si>
    <t>vedoucí útvarů průzkumů trhu odběratelů</t>
  </si>
  <si>
    <t>vedoucí útvarů expedic (velkých organizací)</t>
  </si>
  <si>
    <t>vedoucí útvarů reklamací v odbytu</t>
  </si>
  <si>
    <t>vedoucí pracovníci odbytových útvarů jinde neuvedení</t>
  </si>
  <si>
    <t>vedoucí útvarů propagací</t>
  </si>
  <si>
    <t>vedoucí útvarů reklam velkých organizací</t>
  </si>
  <si>
    <t>vedoucí útvarů pro styk s veřejností</t>
  </si>
  <si>
    <t>vedoucí servisních služeb podniku</t>
  </si>
  <si>
    <t>vedoucí útvarů organizačně technických služeb</t>
  </si>
  <si>
    <t>vedoucí útvarů zásobování, nákupu</t>
  </si>
  <si>
    <t>vedoucí útvarů průzkumů trhu dodavatelů</t>
  </si>
  <si>
    <t>vedoucí útvarů reklamací v zásobování</t>
  </si>
  <si>
    <t>vedoucí útvarů skladového hospodářství</t>
  </si>
  <si>
    <t xml:space="preserve">vedoucí pracovníci zásobovacích útvarů jinde neuvedení </t>
  </si>
  <si>
    <t>vedoucí výpočetních středisek</t>
  </si>
  <si>
    <t>vedoucí provozů výpočetních středisek</t>
  </si>
  <si>
    <t>vedoucí směn výpočetních středisek</t>
  </si>
  <si>
    <t>vedoucí technické obsluhy výpočetních útvarů</t>
  </si>
  <si>
    <t>vedoucí útvarů automatizace řízení velkých organizací</t>
  </si>
  <si>
    <t>vedoucí útvarů organizací a technik řízení</t>
  </si>
  <si>
    <t>vedoucí pracovníci výpočetních útvarů jinde neuvedení</t>
  </si>
  <si>
    <t>náměstci pro technický rozvoj</t>
  </si>
  <si>
    <t>vedoucí útvarů vědeckých, výzkumných a vývojových organizací</t>
  </si>
  <si>
    <t>vedoucí výzkumných a vývojových základen podniků</t>
  </si>
  <si>
    <t>vedoucí útvarů technického rozvoje</t>
  </si>
  <si>
    <t>vedoucí pracovníci výzkumných a vývojových útvarů jinde neuvedení</t>
  </si>
  <si>
    <t>vedoucí sekretariátů ředitelů velkých organizací (asistenti ředitele)</t>
  </si>
  <si>
    <t>vedoucí administrativních útvarů velkých organizací</t>
  </si>
  <si>
    <t>vedoucí útvarů příprav obrany velkých organizací</t>
  </si>
  <si>
    <t>vedoucí útvarů reprografických služeb velkých organizací</t>
  </si>
  <si>
    <t>vedoucí pracovníci velkých univerzálních útvarů jinde neuvedení</t>
  </si>
  <si>
    <t>vedoucí malých zemědělských organizací</t>
  </si>
  <si>
    <t>vedoucí malých lesnických organizací</t>
  </si>
  <si>
    <t>vedoucí malých rybářských, rybníkářských organizací</t>
  </si>
  <si>
    <t>vedoucí malých mysliveckých organizací</t>
  </si>
  <si>
    <t xml:space="preserve">vedoucí malých mysliveckých organizací </t>
  </si>
  <si>
    <t>vedoucí malých organizací v zemědělství, lesnictví, rybářství jinde neuvedení</t>
  </si>
  <si>
    <t>vedoucí malých průmyslových organizací</t>
  </si>
  <si>
    <t>vedoucí samostatných výrobních provozů</t>
  </si>
  <si>
    <t>vedoucí samostatných výrobních dílen</t>
  </si>
  <si>
    <t>vedoucí malých elektráren, tepláren, vodáren</t>
  </si>
  <si>
    <t>vedoucí malých výrobních organizací jinde neuvedených</t>
  </si>
  <si>
    <t>vedoucí malých stavebních podniků</t>
  </si>
  <si>
    <t>vedoucí samostatných stavebních provozů</t>
  </si>
  <si>
    <t>vedoucí malých montážně-stavebních organizací</t>
  </si>
  <si>
    <t>vedoucí malých projektových organizací</t>
  </si>
  <si>
    <t>vedoucí malých zeměměřičských organizací</t>
  </si>
  <si>
    <t>vedoucí malých stavebních organizací jinde neuvedených</t>
  </si>
  <si>
    <t>vedoucí malých velkoobchodních organizací</t>
  </si>
  <si>
    <t>vedoucí maloobchodních prodejen</t>
  </si>
  <si>
    <t>vedoucí malých obchodních domů</t>
  </si>
  <si>
    <t>vedoucí výkupních organizací</t>
  </si>
  <si>
    <t>vedoucí malých organizací zahraničního obchodu</t>
  </si>
  <si>
    <t>vedoucí malých dodavatelských (zásobovacích) organizací</t>
  </si>
  <si>
    <t>vedoucí malých zásilkových organizací</t>
  </si>
  <si>
    <t>vedoucí pracovníci - obchodníci</t>
  </si>
  <si>
    <t>vedoucí malé obchodní organizace jinde neuvedený</t>
  </si>
  <si>
    <t>vedoucí malých hotelů, motelů, botelů</t>
  </si>
  <si>
    <t>vedoucí malých ubytovacích zařízení</t>
  </si>
  <si>
    <t>vedoucí malých pohostinských, stravovacích zařízení</t>
  </si>
  <si>
    <t>vedoucí malých restauračních, hotelových organizací jinde neuvedených</t>
  </si>
  <si>
    <t>vedoucí malých dopravních organizací</t>
  </si>
  <si>
    <t>vedoucí samostatných skladů (překladišť)</t>
  </si>
  <si>
    <t>vedoucí malých organizací telekomunikací</t>
  </si>
  <si>
    <t>vedoucí, přednostové malých poštovních úřadů</t>
  </si>
  <si>
    <t>vedoucí malých organizací pro distribuci tisku</t>
  </si>
  <si>
    <t>vedoucí malých dopravních a skladovacích organizací jinde neuvedených</t>
  </si>
  <si>
    <t>vedoucí malých bank, pojišťoven, spořitelen</t>
  </si>
  <si>
    <t>vedoucí malých podniků obchodních, zprostředkovatelských služeb</t>
  </si>
  <si>
    <t>vedoucí malých poboček bank, pojišťoven, spořitelen</t>
  </si>
  <si>
    <t>vedoucí malých organizací poskytující obchodní služby jinde neuvedených</t>
  </si>
  <si>
    <t>vedoucí malých pečovatelských organizací</t>
  </si>
  <si>
    <t>vedoucí malých provozoven (organizací) osobních služeb</t>
  </si>
  <si>
    <t>vedoucí malých provozoven (organizací) oprav</t>
  </si>
  <si>
    <t>vedoucí malých organizací poskytující úklidové služby</t>
  </si>
  <si>
    <t>vedoucí malých půjčoven</t>
  </si>
  <si>
    <t>vedoucí malých čistíren, prádelen</t>
  </si>
  <si>
    <t>vedoucí malých organizací pečovatelských, úklidových a jiných služeb jinde neuvedených</t>
  </si>
  <si>
    <t>vedoucí malých kulturních, rekreačních, sportovních, cestovních, zábavních organizací</t>
  </si>
  <si>
    <t>vedoucí malých agentur bezpečnostních služeb</t>
  </si>
  <si>
    <t>vedoucí malých zdravotnických zařízení, zotavoven, lázeňských organizací</t>
  </si>
  <si>
    <t>vedoucí malých výzkumných a vývojových, výpočetních organizací</t>
  </si>
  <si>
    <t>vedoucí malých vzdělávacích zařízení</t>
  </si>
  <si>
    <t>vedoucí malých veterinárních zařízení</t>
  </si>
  <si>
    <t>vedoucí malých zařízení sociálních péčí</t>
  </si>
  <si>
    <t>vedoucí, představitelé malých náboženských organizací</t>
  </si>
  <si>
    <t>vedoucí malých organizací jinde neuvedených</t>
  </si>
  <si>
    <t>vědečtí (výzkumní a vývojoví) pracovníci v oborech fyzikálních</t>
  </si>
  <si>
    <t>fyzici mechanici</t>
  </si>
  <si>
    <t>fyzici termodynamik, akustik, optik</t>
  </si>
  <si>
    <t>fyzici elektřiny a magnetismů</t>
  </si>
  <si>
    <t>balistici</t>
  </si>
  <si>
    <t>astronomové, astrofyzici</t>
  </si>
  <si>
    <t>fyzici hydrodynamik</t>
  </si>
  <si>
    <t>fyzici jinde neuvedení</t>
  </si>
  <si>
    <t>vědečtí (výzkumní a vývojoví) pracovníci v oborech meteorologie</t>
  </si>
  <si>
    <t>meteorologové prognostici (předpovědí) počasí</t>
  </si>
  <si>
    <t>meteorologové klimatologové</t>
  </si>
  <si>
    <t>meteorologové jinde neuvedení</t>
  </si>
  <si>
    <t>vědečtí (výzkumní a vývojoví) pracovníci v oborech chemických</t>
  </si>
  <si>
    <t>chemici atomoví</t>
  </si>
  <si>
    <t>chemii farmakologové</t>
  </si>
  <si>
    <t>chemici technických látek</t>
  </si>
  <si>
    <t>chemici korozních procesů</t>
  </si>
  <si>
    <t>chemici jinde neuvedení</t>
  </si>
  <si>
    <t>vědečtí (výzkumní a vývojoví) pracovníci v oborech geologických a příbuzných</t>
  </si>
  <si>
    <t>geodeti (zeměměřiči - geodeti)</t>
  </si>
  <si>
    <t>geomorfologové, geomagnetici</t>
  </si>
  <si>
    <t>geologové, mineralogové, petrologové</t>
  </si>
  <si>
    <t>glaciologové</t>
  </si>
  <si>
    <t>vulkanologové, seismologové</t>
  </si>
  <si>
    <t>paleontologové, speleologové apod.</t>
  </si>
  <si>
    <t>vědečtí (výzkumní a vývojoví) pracovníci v oborech technických jinde neuvedených</t>
  </si>
  <si>
    <t>vědečtí (výzkumní a vývojoví) pracovníci v oborech matematických</t>
  </si>
  <si>
    <t>matematici vědeckých analýz</t>
  </si>
  <si>
    <t>matematici pojistných</t>
  </si>
  <si>
    <t>matematici aplikovaných matematik</t>
  </si>
  <si>
    <t>matematici teoretických matematik</t>
  </si>
  <si>
    <t>matematici technických věd</t>
  </si>
  <si>
    <t>analytici operačních výzkumů</t>
  </si>
  <si>
    <t>vědečtí (výzkumní a vývojoví) pracovníci v oborech statistik</t>
  </si>
  <si>
    <t>statistici matematici</t>
  </si>
  <si>
    <t>statistici analytici</t>
  </si>
  <si>
    <t>statistici metodici</t>
  </si>
  <si>
    <t>statistici ekonomové</t>
  </si>
  <si>
    <t>statistici demografové</t>
  </si>
  <si>
    <t>statistici biometrici</t>
  </si>
  <si>
    <t>statistici průzkumů veřejných mínění</t>
  </si>
  <si>
    <t>statistici odborní jinde neuvedení</t>
  </si>
  <si>
    <t>vědečtí (výzkumní a vývojoví) pracovníci v oborech matematik a statistik jinde neuvedení</t>
  </si>
  <si>
    <t>projektanti a analytici operačních systémů</t>
  </si>
  <si>
    <t>projektanti a analytici informačních systémů</t>
  </si>
  <si>
    <t>projektanti a analytici pro řízení bází dat</t>
  </si>
  <si>
    <t>projektanti a analytici vývojových nástrojů a programovacích jazyků</t>
  </si>
  <si>
    <t>projektanti a analytici komunikačních systémů</t>
  </si>
  <si>
    <t>projektanti a analytici multimediálních systémů</t>
  </si>
  <si>
    <t>projektanti a analytici technických a inženýrských aplikací</t>
  </si>
  <si>
    <t>projektanti a analytici výpočetních systémů jinde neuvedení</t>
  </si>
  <si>
    <t>programátoři operačních systémů</t>
  </si>
  <si>
    <t>programátoři informačních systémů</t>
  </si>
  <si>
    <t>programátoři bází dat, datových základen</t>
  </si>
  <si>
    <t>programátoři komunikací, spojů</t>
  </si>
  <si>
    <t>programátoři pro aplikace počítačových systémů</t>
  </si>
  <si>
    <t>inženýři správci operačních systémů</t>
  </si>
  <si>
    <t>inženýři správci integrovaných, informačních systémů, sítí</t>
  </si>
  <si>
    <t>inženýři správci databází</t>
  </si>
  <si>
    <t>inženýři správci uživatelských aplikací počítačových systémů</t>
  </si>
  <si>
    <t>inženýři správci komunikačních systémů</t>
  </si>
  <si>
    <t>systémoví inženýři výpočetní techniky</t>
  </si>
  <si>
    <t>odborní pracovníci inženýrsko-technických služeb</t>
  </si>
  <si>
    <t>odborníci zabývající se výpočetní technikou jinde neuvedení</t>
  </si>
  <si>
    <t>vědečtí (výzkumní a vývojoví) pracovníci v oboru architektury a urbanismu</t>
  </si>
  <si>
    <t>hlavní architekti</t>
  </si>
  <si>
    <t>architekti plánovači měst, urbanisté</t>
  </si>
  <si>
    <t>inženýři projektanti měst a obcí, dopravních sítí</t>
  </si>
  <si>
    <t>projektanti územní a plánovací dokumentace</t>
  </si>
  <si>
    <t>architekti krajiny, zahradní architekti</t>
  </si>
  <si>
    <t>architekti výstav, interiérů</t>
  </si>
  <si>
    <t>architekti stavební</t>
  </si>
  <si>
    <t>architekti jinde neuvedení</t>
  </si>
  <si>
    <t>stavební inženýři ve výzkumu a vývoji</t>
  </si>
  <si>
    <t>projektanti staveb, areálů</t>
  </si>
  <si>
    <t>projektanti, konstruktéři dopravních komunikací</t>
  </si>
  <si>
    <t>stavební inženýři staveb, areálů</t>
  </si>
  <si>
    <t>stavební inženýři technologové, normalizátoři</t>
  </si>
  <si>
    <t>stavební inženýři pro mechaniku zemin</t>
  </si>
  <si>
    <t>stavební inženýři dopravních komunikací, systémů, sítí</t>
  </si>
  <si>
    <t>stavební inženýři investiční</t>
  </si>
  <si>
    <t>stavební inženýři jinde neuvedení</t>
  </si>
  <si>
    <t>inženýři elektrotechnici ve výzkumu a vývoji</t>
  </si>
  <si>
    <t>inženýři projektanti, konstruktéři elektrotechnických zařízení, systémů</t>
  </si>
  <si>
    <t>inženýři projektanti, konstruktéři energetických zařízení, rozvodů</t>
  </si>
  <si>
    <t>inženýři elektrotechnici výroby a rozvodu energie, operátoři bloku jaderné elektrárny</t>
  </si>
  <si>
    <t>inženýři elektrotechnici technologové, normalizátoři</t>
  </si>
  <si>
    <t>inženýři elektrotechnici přístrojů, strojů a zařízení</t>
  </si>
  <si>
    <t>inženýři energetici, energoinženýři</t>
  </si>
  <si>
    <t>inženýři elektrotechnici jinde neuvedení</t>
  </si>
  <si>
    <t>inženýři elektronici ve výzkumu a vývoji</t>
  </si>
  <si>
    <t>inženýři konstruktéři, projektanti elektronických přístrojů, zařízení, systémů</t>
  </si>
  <si>
    <t>inženýři konstruktéři, projektanti jaderných elektronických systémů</t>
  </si>
  <si>
    <t>inženýři projektanti telekomunikačních sítí</t>
  </si>
  <si>
    <t>inženýři elektronici technologové, normalizátoři</t>
  </si>
  <si>
    <t>inženýři elektronici telekomunikace, radiokomunikace</t>
  </si>
  <si>
    <t>inženýři astronautici</t>
  </si>
  <si>
    <t>inženýři elektronici vybavení počítačů, informačních systémů</t>
  </si>
  <si>
    <t>inženýři elektronici jinde neuvedení</t>
  </si>
  <si>
    <t>strojní inženýři ve výzkumu a vývoji</t>
  </si>
  <si>
    <t>inženýři projektanti, konstruktéři průmyslových zařízení, strojů, motorů, pohonů</t>
  </si>
  <si>
    <t>inženýři projektanti konstruktéři dopravních prostředků, leteckých (lodních)</t>
  </si>
  <si>
    <t>inženýři projektanti, konstruktéři klimatizačních systémů</t>
  </si>
  <si>
    <t>strojní inženýři technologové, normalizátoři</t>
  </si>
  <si>
    <t>strojní inženýři přístrojů, strojů a zařízení</t>
  </si>
  <si>
    <t>inženýři jaderných strojů a zařízení</t>
  </si>
  <si>
    <t>strojní inženýři investiční</t>
  </si>
  <si>
    <t>strojní inženýři jinde neuvedení</t>
  </si>
  <si>
    <t>chemičtí inženýři ve výzkumu a vývoji</t>
  </si>
  <si>
    <t>inženýři projektanti, konstruktéři chemických, potravinářských zařízení, systémů</t>
  </si>
  <si>
    <t>inženýři chemických, potravinářských zařízení</t>
  </si>
  <si>
    <t>chemičtí inženýři technologové, normalizátoři</t>
  </si>
  <si>
    <t>chemičtí inženýři řízení kvality</t>
  </si>
  <si>
    <t>chemičtí inženýři pro chemickou a potravinářskou výrobu</t>
  </si>
  <si>
    <t>chemičtí inženýři investiční</t>
  </si>
  <si>
    <t>chemičtí inženýři jinde neuvedení</t>
  </si>
  <si>
    <t>důlní, hutní inženýři ve výzkumu a vývoji</t>
  </si>
  <si>
    <t>inženýři projektanti, konstruktéři těžby surovin a materiálů</t>
  </si>
  <si>
    <t>inženýři projektanti, konstruktéři hutní</t>
  </si>
  <si>
    <t>inženýři metalurgové</t>
  </si>
  <si>
    <t>důlní inženýři technologové, normalizátoři</t>
  </si>
  <si>
    <t>hutní inženýři technologové, normalizátoři</t>
  </si>
  <si>
    <t>důlní, hutní inženýři investiční</t>
  </si>
  <si>
    <t>důlní inženýři jinde neuvedení</t>
  </si>
  <si>
    <t>hutní inženýři jinde neuvedení</t>
  </si>
  <si>
    <t>vědečtí (výzkumní a vývojoví) pracovníci v oboru zeměměřičství - kartografie</t>
  </si>
  <si>
    <t>zeměměřiči - kartografové</t>
  </si>
  <si>
    <t>zeměměřiči - kartografové průzkumníci</t>
  </si>
  <si>
    <t>zeměměřiči - kartografové letečtí, námořní</t>
  </si>
  <si>
    <t>zeměměřiči - kartografové fotografové</t>
  </si>
  <si>
    <t>zeměměřiči - kartografové pevniny, topografové, hydrografové</t>
  </si>
  <si>
    <t>zeměměřiči - kartografové důlní</t>
  </si>
  <si>
    <t>zeměměřiči - geodetové katastrů nemovitostí odborní</t>
  </si>
  <si>
    <t>kartografové a zeměměřiči jinde neuvedení</t>
  </si>
  <si>
    <t>inženýři ve výzkumu a vývoji jinde neuvedení</t>
  </si>
  <si>
    <t>inženýři robotici</t>
  </si>
  <si>
    <t>inženýři silniční, potrubní dopravy a přepravy</t>
  </si>
  <si>
    <t>inženýři železniční dopravy a přepravy</t>
  </si>
  <si>
    <t>inženýři technologové dřeva, stavebních hmot, skla, keramiky, kůže, textilu, papíru, obuvi</t>
  </si>
  <si>
    <t>inženýři analytici rozborů, studií, racionalizace výroby</t>
  </si>
  <si>
    <t>inženýři bezpečnosti práce a ochrany zdraví</t>
  </si>
  <si>
    <t>inženýři jinde neuvedení</t>
  </si>
  <si>
    <t>vědečtí (výzkumní a vývojoví) pracovníci v oborech biologických a příbuzných</t>
  </si>
  <si>
    <t>bakteriologové</t>
  </si>
  <si>
    <t>genetici, embryologové</t>
  </si>
  <si>
    <t>biologové, cytologové</t>
  </si>
  <si>
    <t>botanici, histologové</t>
  </si>
  <si>
    <t>zoologové, zootechnici, ornitologové, entomologové, parazitologové</t>
  </si>
  <si>
    <t>ekologové, inspektoři životního prostředí</t>
  </si>
  <si>
    <t>imunologové</t>
  </si>
  <si>
    <t>odborní pracovníci v biologických a příbuzných oborech jinde neuvedení</t>
  </si>
  <si>
    <t>vědečtí (výzkumní a vývojoví) pracovníci v oborech farmakologických a příbuzných</t>
  </si>
  <si>
    <t>biochemici, biofyzici</t>
  </si>
  <si>
    <t>farmakologové, toxikologové</t>
  </si>
  <si>
    <t>fyziologové</t>
  </si>
  <si>
    <t>patologové</t>
  </si>
  <si>
    <t>endokrinologové</t>
  </si>
  <si>
    <t>anatomové</t>
  </si>
  <si>
    <t>epidemiologové</t>
  </si>
  <si>
    <t>odborní pracovníci ve farmakologii a příbuzných oborech jinde neuvedení</t>
  </si>
  <si>
    <t>vědečtí (výzkumní a vývojoví) pracovníci v oborech zemědělství, lesnictví</t>
  </si>
  <si>
    <t>agronomové</t>
  </si>
  <si>
    <t>zemědělští inženýři</t>
  </si>
  <si>
    <t>šlechtitelé odborní</t>
  </si>
  <si>
    <t>odborní pracovníci zelináři, ovocnáři, zahradničtí odborníci</t>
  </si>
  <si>
    <t>odborní pracovníci pěstování plodin, péče o půdu</t>
  </si>
  <si>
    <t>odborní pracovníci v lesním hospodářství</t>
  </si>
  <si>
    <t>odborní pracovníci v zemědělství, lesnictví jinde neuvedení</t>
  </si>
  <si>
    <t>vědečtí (výzkumní a vývojoví) pracovníci v oboru poruch a nemocí lidského organismu</t>
  </si>
  <si>
    <t>lékaři se specializací v oboru chirurgie</t>
  </si>
  <si>
    <t>lékaři se specializací v oboru gynekologie a porodnictví</t>
  </si>
  <si>
    <t>lékaři se specializací v oboru psychiatrie</t>
  </si>
  <si>
    <t>lékaři se specializací v oboru posudkové lékařství, soudní lékaři</t>
  </si>
  <si>
    <t>lékaři se specializací v oboru záchranná služba</t>
  </si>
  <si>
    <t>lékaři se specializací v oboru jinde neuvedeném</t>
  </si>
  <si>
    <t>lékaři jinde neuvedení</t>
  </si>
  <si>
    <t>vědečtí (výzkumní a vývojoví) pracovníci v oboru stomatologie</t>
  </si>
  <si>
    <t>lékaři zubní se specializací v oboru stomatologická chirurgie</t>
  </si>
  <si>
    <t>lékaři zubní se specializací v oboru stomatologická protetika</t>
  </si>
  <si>
    <t>lékaři zubní se specializací v oboru čelistní ortopedie</t>
  </si>
  <si>
    <t>dentisté odborní</t>
  </si>
  <si>
    <t>lékaři zubní se specializací v oboru jinde neuvedeném</t>
  </si>
  <si>
    <t>lékaři zubní jinde neuvedení</t>
  </si>
  <si>
    <t>vědečtí (výzkumní a vývojoví) pracovníci v oboru veterinární lékařství</t>
  </si>
  <si>
    <t>veterinární chirurgové</t>
  </si>
  <si>
    <t>veterináři epidemiologové</t>
  </si>
  <si>
    <t>veterinární lékaři</t>
  </si>
  <si>
    <t>odborní pracovníci ve veterinárním lékařství jinde neuvedení</t>
  </si>
  <si>
    <t>vedoucí lékárníci</t>
  </si>
  <si>
    <t>magistři v lékárnách, lékárníci</t>
  </si>
  <si>
    <t>farmaceuti</t>
  </si>
  <si>
    <t>farmaceuti v oboru veterinární farmacie</t>
  </si>
  <si>
    <t>farmaceuti jinde neuvedení</t>
  </si>
  <si>
    <t>vědečtí (výzkumní a vývojoví) pracovníci v oboru hygieny</t>
  </si>
  <si>
    <t>hygienici v oboru hygiena všeobecná a komunální</t>
  </si>
  <si>
    <t>hygienici v oboru hygiena dětí a dorostu</t>
  </si>
  <si>
    <t>hygienici v oboru hygiena práce a nemocí z povolání</t>
  </si>
  <si>
    <t>hygienici v oboru hygiena záření</t>
  </si>
  <si>
    <t>hygienici v oboru epidemiologie</t>
  </si>
  <si>
    <t>diplomovaní pracovníci pro veřejné zdraví</t>
  </si>
  <si>
    <t>hygienici jinde neuvedení</t>
  </si>
  <si>
    <t>vědečtí (výzkumní a vývojoví) pracovníci v oborech pedagogických, vědeckopedagogičtí pracovníci</t>
  </si>
  <si>
    <t>profesoři vysokoškolští, univerzitní</t>
  </si>
  <si>
    <t>docenti</t>
  </si>
  <si>
    <t>odborní asistenti vysoké školy, univerzity</t>
  </si>
  <si>
    <t>asistenti vysoké školy, univerzity</t>
  </si>
  <si>
    <t>lektoři vysoké školy, univerzity</t>
  </si>
  <si>
    <t>metodici výuky cizích jazyků</t>
  </si>
  <si>
    <t>zástupci ředitele střední, vyšší školy</t>
  </si>
  <si>
    <t>zástupci ředitele střední školy pro sportovní přípravu</t>
  </si>
  <si>
    <t>zástupci ředitele pro studijní záležitosti</t>
  </si>
  <si>
    <t>učitelé všeobecně vzdělávacích předmětů střední a vyšší školy</t>
  </si>
  <si>
    <t>výchovní poradci na střední škole</t>
  </si>
  <si>
    <t>zástupci ředitele středního odborného učiliště pro teoretické vyučování</t>
  </si>
  <si>
    <t>učitelé pověřeni řízením odloučeného pracoviště teoretického vyučování na SOU</t>
  </si>
  <si>
    <t>vedoucí učitelé místně odloučeného pracoviště SOU pro teoretické i praktické vyučování</t>
  </si>
  <si>
    <t>učitelé odborných předmětů střední, vyšší školy</t>
  </si>
  <si>
    <t>vedoucí oboru konzervatoře (střední umělecké školy) - učitelé</t>
  </si>
  <si>
    <t>vedoucí dílen - učitelé</t>
  </si>
  <si>
    <t>zástupci ředitele středního odborného učiliště pro praktické vyučování</t>
  </si>
  <si>
    <t>učitelé praktického vyučování střední školy</t>
  </si>
  <si>
    <t>zástupci ředitele základní školy</t>
  </si>
  <si>
    <t>učitelé základní školy pro 1. stupeň</t>
  </si>
  <si>
    <t>učitelé všeobecně vzdělávacích předmětů pro 2. stupeň základní školy</t>
  </si>
  <si>
    <t>výchovní poradci na základní škole</t>
  </si>
  <si>
    <t>učitelé základní školy jinde neuvedení</t>
  </si>
  <si>
    <t>zástupkyně ředitelky mateřské školy - učitelky</t>
  </si>
  <si>
    <t>učitelky mateřské školy odborné</t>
  </si>
  <si>
    <t>učitelé předškolní výchovy jinde neuvedení</t>
  </si>
  <si>
    <t>zástupci ředitele speciální, zvláštní, pomocné školy s 1. stupněm</t>
  </si>
  <si>
    <t>zástupci ředitele speciální základní školy (1. a 2. stupeň)</t>
  </si>
  <si>
    <t>zástupci ředitele speciální střední školy, odborného učiliště</t>
  </si>
  <si>
    <t>učitelky speciální mateřské školy</t>
  </si>
  <si>
    <t>učitelé 1. stupně speciální, zvláštní, pomocné školy</t>
  </si>
  <si>
    <t>učitelé všeobecně vzdělávacích předmětů 2. stupně speciální školy</t>
  </si>
  <si>
    <t>učitelé všeobecně vzdělávacích předmětů speciální střední školy, odborného učiliště</t>
  </si>
  <si>
    <t>výchovní poradci na speciálních školách</t>
  </si>
  <si>
    <t>učitelé odborných předmětů speciální školy</t>
  </si>
  <si>
    <t>učitelé odborných předmětů speciální střední školy, odborného učiliště</t>
  </si>
  <si>
    <t>vedoucí praktického vyučování, dílen na speciální střední škole, odborném učilišti</t>
  </si>
  <si>
    <t>učitelé praktického vyučování na speciální střední škole, odborném učilišti</t>
  </si>
  <si>
    <t>učitelé ve speciálním pedagogickém centru</t>
  </si>
  <si>
    <t>specialisté metod výuky</t>
  </si>
  <si>
    <t>specialisté audiovizuálních a jiných prostředků výuky</t>
  </si>
  <si>
    <t>pedagogičtí poradci pro tvorbu učebních osnov</t>
  </si>
  <si>
    <t>vrchní školní inspektoři</t>
  </si>
  <si>
    <t>školní inspektoři</t>
  </si>
  <si>
    <t>školní inspektoři výchovy mimo vyučování</t>
  </si>
  <si>
    <t>zástupci ředitele základní umělecké školy</t>
  </si>
  <si>
    <t>učitelé základní umělecké školy 1. stupně</t>
  </si>
  <si>
    <t>učitelé základní umělecké školy 2. stupně</t>
  </si>
  <si>
    <t>vedoucí oboru základních uměleckých škol - učitelé</t>
  </si>
  <si>
    <t>soukromí učitelé uměleckých předmětů</t>
  </si>
  <si>
    <t>učitelé základních uměleckých škol jinde neuvedení</t>
  </si>
  <si>
    <t>zástupci ředitelů jazykových škol (těsnopisných ústavů)</t>
  </si>
  <si>
    <t>učitelé jazykových škol</t>
  </si>
  <si>
    <t>soukromí učitelé jazyků</t>
  </si>
  <si>
    <t>učitelé jazyků jinde neuvedení</t>
  </si>
  <si>
    <t>zástupce ředitelů pedagogicko-psychologických poraden</t>
  </si>
  <si>
    <t>vedoucí oddělení pedagogicko-psychologických poraden</t>
  </si>
  <si>
    <t>pedagogičtí pracovníci pedagogicko-psychologických poraden</t>
  </si>
  <si>
    <t>učitelé pedagogických středisek</t>
  </si>
  <si>
    <t>výchovní poradci pedagogicko-psychologických poraden</t>
  </si>
  <si>
    <t>zástupci ředitelů výchovných ústavů pro mládež pro výuku</t>
  </si>
  <si>
    <t>speciální pedagogové v zařízeních pro výkony ústavních a ochranných výchov</t>
  </si>
  <si>
    <t>učitelé v zařízeních pro výkony ústavních a ochranných výchov</t>
  </si>
  <si>
    <t>odborní pedagogové zařízeních pro výkony ústavních a ochranných výuk jinde neuvedených</t>
  </si>
  <si>
    <t>zástupci ředitelů středních škol (odborných učilišť) pro výchovné činnosti mimo vyučování</t>
  </si>
  <si>
    <t>zástupci ředitelů základních škol pro výchovné činnosti - vychovatelé</t>
  </si>
  <si>
    <t>vedoucí základních informačních středisek - pedagogové</t>
  </si>
  <si>
    <t>odborní lektoři uměleckých a zájmových kurzů</t>
  </si>
  <si>
    <t>instruktoři řízení dopravních prostředků odborní</t>
  </si>
  <si>
    <t>lektoři kvalifikačních, rekvalifikačních kurzů odborní</t>
  </si>
  <si>
    <t>taneční pedagogové</t>
  </si>
  <si>
    <t>hlasoví pedagogové, logopedi odborní</t>
  </si>
  <si>
    <t>pedagogičtí pracovníci odborní jinde neuvedení</t>
  </si>
  <si>
    <t>vědečtí (výzkumní a vývojoví) pracovníci v oborech financování, rozpočtů a daní</t>
  </si>
  <si>
    <t>hlavní, vedoucí účetní</t>
  </si>
  <si>
    <t>revizoři účtů, účetní znalci, auditoři</t>
  </si>
  <si>
    <t>odborní referenti financování a úvěrování</t>
  </si>
  <si>
    <t>odborní referenti kalkulací, cen a nákladů</t>
  </si>
  <si>
    <t>odborní metodici účetnictví</t>
  </si>
  <si>
    <t>odborní referenti rozpočtů</t>
  </si>
  <si>
    <t>odborní daňový referenti, poradci</t>
  </si>
  <si>
    <t>odborní pracovníci účetnictví a financování jinde neuvedení</t>
  </si>
  <si>
    <t>vědečtí (výzkumní a vývojoví) pracovníci v oborech personalistik</t>
  </si>
  <si>
    <t>odborní referenti osobních oddělení</t>
  </si>
  <si>
    <t>odborní personalisté pro vzdělávání</t>
  </si>
  <si>
    <t>odborní personalisté pro sociální otázky a kolektivní vyjednávání</t>
  </si>
  <si>
    <t>odborní analytici (metodici) hodnocení a ověřování způsobilostí</t>
  </si>
  <si>
    <t>odborní personalisté pro pracovně-právní záležitosti</t>
  </si>
  <si>
    <t>odborní pracovníci zaměstnaneckých průzkumů</t>
  </si>
  <si>
    <t>odborní poradci pro volby povolání</t>
  </si>
  <si>
    <t>odborní pracovníci na úsecích personálních věcí jinde neuvedených</t>
  </si>
  <si>
    <t>vědečtí (výzkumní a vývojoví) pracovníci v oborech peněžnictví</t>
  </si>
  <si>
    <t>bankovní makléři, poradci, experti, dealeři</t>
  </si>
  <si>
    <t>metodici, analytici finančních trhů</t>
  </si>
  <si>
    <t>odborní pracovníci hotovostních a kapitálových operací</t>
  </si>
  <si>
    <t>odborní pracovníci pro úvěrové administrativy (úvěrových limitů)</t>
  </si>
  <si>
    <t>burzovní makléři odborní</t>
  </si>
  <si>
    <t>pojišťovací a zajišťovací experti</t>
  </si>
  <si>
    <t>odborní pracovníci v pojišťovnictví</t>
  </si>
  <si>
    <t>odborní pracovníci peněžnictví a pojišťovnictví jinde neuvedení</t>
  </si>
  <si>
    <t>vědečtí (výzkumní a vývojoví) pracovníci v oborech podnikání</t>
  </si>
  <si>
    <t>odborní pracovníci marketingu (zahraničních vztahů)</t>
  </si>
  <si>
    <t>odborní pracovníci propagací, reklam</t>
  </si>
  <si>
    <t>odborní pracovníci průzkumů trhů</t>
  </si>
  <si>
    <t>odborní pracovníci v oborech licencí, patentů a vynálezů</t>
  </si>
  <si>
    <t>odborní pracovníci vnějších vztahů</t>
  </si>
  <si>
    <t>specialisté efektivností podnikání</t>
  </si>
  <si>
    <t>odborní pracovníci pro styky s veřejností, tiskoví mluvčí</t>
  </si>
  <si>
    <t>odborní pracovníci v oblastech podnikání jinde neuvedení</t>
  </si>
  <si>
    <t>právníci ve sférách hospodářských řízení</t>
  </si>
  <si>
    <t>právní poradci</t>
  </si>
  <si>
    <t>právníci specialisté na občanská (pracovní) práva</t>
  </si>
  <si>
    <t>právníci specialisté na obchodní (správní) práva, komerční právníci</t>
  </si>
  <si>
    <t>právníci v oblasti užitých práv</t>
  </si>
  <si>
    <t>právníci jinde neuvedení</t>
  </si>
  <si>
    <t>notáři</t>
  </si>
  <si>
    <t>notáři poradci</t>
  </si>
  <si>
    <t>vedoucí advokátních poraden</t>
  </si>
  <si>
    <t>advokáti patentových politik</t>
  </si>
  <si>
    <t>advokáti v civilních sporech</t>
  </si>
  <si>
    <t>advokáti převodů a postoupení</t>
  </si>
  <si>
    <t>advokáti mezinárodních a průmyslových práv</t>
  </si>
  <si>
    <t>odborní pracovníci advokátních poraden</t>
  </si>
  <si>
    <t>advokáti - právní zástupci</t>
  </si>
  <si>
    <t>advokáti jinde neuvedení</t>
  </si>
  <si>
    <t>právní asistenti</t>
  </si>
  <si>
    <t>zástupci soudců (advokátů)</t>
  </si>
  <si>
    <t>právní asistenti (jednatelé) makléřů</t>
  </si>
  <si>
    <t>právní asistenti v bankách, pojišťovnách, spořitelnách</t>
  </si>
  <si>
    <t>koncipienti, právní praktikanti</t>
  </si>
  <si>
    <t>právní zástupci pro nároky z pojištěních</t>
  </si>
  <si>
    <t>právní zástupci pro nároky sociálních zabezpečení</t>
  </si>
  <si>
    <t>odborní pracovníci v právních oblastech jinde neuvedení</t>
  </si>
  <si>
    <t>vědečtí (výzkumní a vývojoví) pracovníci v oborech archivací</t>
  </si>
  <si>
    <t>odborní archiváři pro humanitní obory</t>
  </si>
  <si>
    <t>odborní archiváři pro technické obory</t>
  </si>
  <si>
    <t>odborní archiváři - knihovníci</t>
  </si>
  <si>
    <t>odborní archiváři pro korespondence</t>
  </si>
  <si>
    <t>odborní archiváři jinde neuvedení</t>
  </si>
  <si>
    <t>vědečtí (výzkumní a vývojoví) pracovníci v oborech knihovnictví</t>
  </si>
  <si>
    <t>knihovníci specialisté na audiovizuální materiály</t>
  </si>
  <si>
    <t>knihovníci specialisté na katalogizace</t>
  </si>
  <si>
    <t>odborní dokumentaristé</t>
  </si>
  <si>
    <t>bibliografové, knihovníci-bibliografové</t>
  </si>
  <si>
    <t>informatici obchodních služeb</t>
  </si>
  <si>
    <t>informatici technických služeb</t>
  </si>
  <si>
    <t>odborní knihovníci</t>
  </si>
  <si>
    <t>vědečtí (výzkumní a vývojoví) pracovníci v oborech informací</t>
  </si>
  <si>
    <t>odborníci v informacích (všeobecně)</t>
  </si>
  <si>
    <t>odborníci v informacích - pro vědy a výzkumy</t>
  </si>
  <si>
    <t>odborníci v informacích - pro humanitní obory</t>
  </si>
  <si>
    <t>odborníci v informacích - pro technické obory (VTI)</t>
  </si>
  <si>
    <t>odborníci v informacích - pro informační sítě</t>
  </si>
  <si>
    <t>odborní pracovníci středisek vědeckých informací (VTI)</t>
  </si>
  <si>
    <t>odborní pracovníci v informacích jinde neuvedení</t>
  </si>
  <si>
    <t>kurátoři (správci) muzeí odborní</t>
  </si>
  <si>
    <t>kurátoři (správci) galerií odborní</t>
  </si>
  <si>
    <t>kurátoři odborní jinde neuvedení</t>
  </si>
  <si>
    <t>vedoucí výrob v uměleckých tvorbách</t>
  </si>
  <si>
    <t>správci památkových objektů, kasteláni</t>
  </si>
  <si>
    <t>instruktoři programový</t>
  </si>
  <si>
    <t>odborní referenti pro kulturně - výchovné činnosti</t>
  </si>
  <si>
    <t>odborní pracovníci kultury a osvěty jinde neuvedení</t>
  </si>
  <si>
    <t>vědečtí (výzkumní a vývojoví) pracovníci v oborech ekonomických</t>
  </si>
  <si>
    <t>odborní ekonomové metodici, specialisté, experti</t>
  </si>
  <si>
    <t>odborní ekonomové rozborů, analýz a studií</t>
  </si>
  <si>
    <t>odborný ekonom práce a mezd</t>
  </si>
  <si>
    <t>odborní ekonomové marketingu, obchodů</t>
  </si>
  <si>
    <t>odborní ekonomové plánování</t>
  </si>
  <si>
    <t>odborní ekonomové prognostici</t>
  </si>
  <si>
    <t>odborní ekonomové jinde neuvedení</t>
  </si>
  <si>
    <t>vědečtí (výzkumní a vývojoví) pracovníci v oboru sociologií, archeologií, kriminologií</t>
  </si>
  <si>
    <t>sociologové</t>
  </si>
  <si>
    <t>archeologové</t>
  </si>
  <si>
    <t>geografové</t>
  </si>
  <si>
    <t>etnologové</t>
  </si>
  <si>
    <t>penologové</t>
  </si>
  <si>
    <t>kriminologové</t>
  </si>
  <si>
    <t>antropologové</t>
  </si>
  <si>
    <t>vědečtí (výzkumní a vývojoví) pracovníci v oborech filozofií, historií, politologií</t>
  </si>
  <si>
    <t>filozofologové</t>
  </si>
  <si>
    <t>politologové</t>
  </si>
  <si>
    <t>historici</t>
  </si>
  <si>
    <t>genealogové</t>
  </si>
  <si>
    <t>vědečtí (výzkumní a vývojoví) pracovníci v oborech filologie</t>
  </si>
  <si>
    <t>filologové (jazykovědci)</t>
  </si>
  <si>
    <t>fonologové</t>
  </si>
  <si>
    <t>etymologové</t>
  </si>
  <si>
    <t>semasiologové</t>
  </si>
  <si>
    <t>lingvisté</t>
  </si>
  <si>
    <t>morfologové</t>
  </si>
  <si>
    <t>grafologové (kryptologové)</t>
  </si>
  <si>
    <t>vědečtí (výzkumní a vývojoví) pracovníci v oborech psychologie</t>
  </si>
  <si>
    <t>psychologové specialisté</t>
  </si>
  <si>
    <t>sociální psychologové</t>
  </si>
  <si>
    <t>psychologové pro volbu povolání</t>
  </si>
  <si>
    <t>pedagogičtí psychologové</t>
  </si>
  <si>
    <t>kliničtí psychologové</t>
  </si>
  <si>
    <t>psychologové jinde neuvedení</t>
  </si>
  <si>
    <t>vědečtí (výzkumní a vývojoví) pracovníci v oborech sociálních věd</t>
  </si>
  <si>
    <t>odborní sociální pracovníci zdravotnických zařízení, léčeben</t>
  </si>
  <si>
    <t>odborní sociální pracovníci okresních, obecních, městských úřadů</t>
  </si>
  <si>
    <t>odborní sociální pracovníci náboženských organizací</t>
  </si>
  <si>
    <t>odborní sociální pracovníci ústavů sociální péče</t>
  </si>
  <si>
    <t>odborní sociální pracovníci v organizacích</t>
  </si>
  <si>
    <t>odborní sociální pracovníci pečovatelských služeb</t>
  </si>
  <si>
    <t>odborní sociální pracovníci jinde neuvedení</t>
  </si>
  <si>
    <t>tlumočníci a překladatelé</t>
  </si>
  <si>
    <t>tlumočníci běžných vztahů, cestovního ruchu</t>
  </si>
  <si>
    <t>tlumočníci simultánní</t>
  </si>
  <si>
    <t>překladatelé odborné, technické literatury</t>
  </si>
  <si>
    <t>překladatelé beletrie</t>
  </si>
  <si>
    <t>tlumočníci jinde neuvedení</t>
  </si>
  <si>
    <t>překladatelé jinde neuvedení</t>
  </si>
  <si>
    <t>spisovatelé</t>
  </si>
  <si>
    <t>básníci</t>
  </si>
  <si>
    <t>dramatici</t>
  </si>
  <si>
    <t>odborní kritici umění</t>
  </si>
  <si>
    <t>novináři (novináři - publicisté)</t>
  </si>
  <si>
    <t>redaktoři, redaktoři techničtí</t>
  </si>
  <si>
    <t>redaktoři - publicisté</t>
  </si>
  <si>
    <t>sochaři</t>
  </si>
  <si>
    <t>malíři (malíři výtvarníci)</t>
  </si>
  <si>
    <t>modeláři umělečtí</t>
  </si>
  <si>
    <t>scénografové</t>
  </si>
  <si>
    <t>grafici umělečtí, filmoví</t>
  </si>
  <si>
    <t>restaurátoři, preparátoři, konzervátoři umělečtí</t>
  </si>
  <si>
    <t>výtvarníci umělečtí, výtvarníci scén, kostýmů</t>
  </si>
  <si>
    <t>kontroloři kreseb v uměleckých tvorbách</t>
  </si>
  <si>
    <t>muzikologové</t>
  </si>
  <si>
    <t>sbormistři (ředitelé kůrů)</t>
  </si>
  <si>
    <t>dirigenti, kapelníci, primáši</t>
  </si>
  <si>
    <t>koncertní mistři</t>
  </si>
  <si>
    <t>hudební skladatelé (hudební aranžéři)</t>
  </si>
  <si>
    <t>hudebníci, instrumentalisté</t>
  </si>
  <si>
    <t>zpěváci sólisté</t>
  </si>
  <si>
    <t>pěvci sólisté</t>
  </si>
  <si>
    <t>členové orchestrů, hudebních souborů, sborů</t>
  </si>
  <si>
    <t>choreografové</t>
  </si>
  <si>
    <t>taneční mistři</t>
  </si>
  <si>
    <t>baletní mistři, primabaleríny</t>
  </si>
  <si>
    <t>sólisté pantomim (mimové)</t>
  </si>
  <si>
    <t>tanečníci baletu</t>
  </si>
  <si>
    <t>tanečníci (kromě baletu)</t>
  </si>
  <si>
    <t>členové baletních, tanečních souborů</t>
  </si>
  <si>
    <t>dramaturgové</t>
  </si>
  <si>
    <t>režiséři filmoví</t>
  </si>
  <si>
    <t>režiséři televizní</t>
  </si>
  <si>
    <t>režiséři rozhlasoví</t>
  </si>
  <si>
    <t>režiséři hudební, režiséři ozvučení pořadů</t>
  </si>
  <si>
    <t>režiséři divadelní</t>
  </si>
  <si>
    <t>scenáristé</t>
  </si>
  <si>
    <t>vypravěči</t>
  </si>
  <si>
    <t>režiséři, scenáristé, dramaturgové jinde neuvedení</t>
  </si>
  <si>
    <t>komentátoři televizní</t>
  </si>
  <si>
    <t>komentátoři rozhlasoví</t>
  </si>
  <si>
    <t>reportéři televizní</t>
  </si>
  <si>
    <t>reportéři rozhlasoví</t>
  </si>
  <si>
    <t>žurnalisté televizní</t>
  </si>
  <si>
    <t>žurnalisté rozhlasoví</t>
  </si>
  <si>
    <t>moderátoři</t>
  </si>
  <si>
    <t>komentátoři a žurnalisté jinde neuvedení</t>
  </si>
  <si>
    <t>herci</t>
  </si>
  <si>
    <t>loutkoherci</t>
  </si>
  <si>
    <t>animátoři odborní</t>
  </si>
  <si>
    <t>členové divadelních souborů</t>
  </si>
  <si>
    <t>vedoucí malých návrhářských (designérských) ateliérů</t>
  </si>
  <si>
    <t>designéři a návrháři umělečtí</t>
  </si>
  <si>
    <t>designéři umělečtí, techničtí</t>
  </si>
  <si>
    <t>umělečtí maskéři odborní</t>
  </si>
  <si>
    <t>návrháři umělečtí</t>
  </si>
  <si>
    <t>designéři, návrháři jinde neuvedení</t>
  </si>
  <si>
    <t>vedoucí výprav v umělecké tvorbě</t>
  </si>
  <si>
    <t>stanmistři, stájmistři</t>
  </si>
  <si>
    <t>mistři barev odborní</t>
  </si>
  <si>
    <t>umělečtí pracovníci jinde neuvedení</t>
  </si>
  <si>
    <t>vědečtí pracovníci v oborech teologických (teologové)</t>
  </si>
  <si>
    <t>senioři (církevní organizace)</t>
  </si>
  <si>
    <t>samostatní duchovní správci (kazatelé)</t>
  </si>
  <si>
    <t>duchovní</t>
  </si>
  <si>
    <t>řeholníci (vysvěcení)</t>
  </si>
  <si>
    <t>odborní pracovníci církevní a náboženské organizace jinde neuvedení</t>
  </si>
  <si>
    <t>odborní administrativní pracovníci společenských organizací</t>
  </si>
  <si>
    <t>odborní administrativní pracovníci podnikatelských organizací</t>
  </si>
  <si>
    <t>odborní administrativní pracovníci kulturních, vzdělávacích organizacích</t>
  </si>
  <si>
    <t>odborní administrativní pracovníci jinde neuvedení</t>
  </si>
  <si>
    <t>technici v geologii</t>
  </si>
  <si>
    <t>technici v meteorologii</t>
  </si>
  <si>
    <t>technici v hydrologii</t>
  </si>
  <si>
    <t>technici v astronomii</t>
  </si>
  <si>
    <t>technici v oceánografii</t>
  </si>
  <si>
    <t>technici v metrologii</t>
  </si>
  <si>
    <t>technici v geofyzice</t>
  </si>
  <si>
    <t>technici laboranti fyzikální, chemičtí</t>
  </si>
  <si>
    <t>technici ve fyzikálních a příbuzných oborech jinde neuvedení</t>
  </si>
  <si>
    <t>mistři stavební výroby</t>
  </si>
  <si>
    <t>dispečeři stavební výroby</t>
  </si>
  <si>
    <t>stavební technici pro technický rozvoj, výzkum a vývoj</t>
  </si>
  <si>
    <t>technici investiční výstavby</t>
  </si>
  <si>
    <t>stavební technici kontroloři jakosti, laboranti</t>
  </si>
  <si>
    <t>stavební technici provozní, (vedoucí hrázní-jezní)</t>
  </si>
  <si>
    <t>stavební technici technologové, normalizátoři</t>
  </si>
  <si>
    <t>stavební technici normovači</t>
  </si>
  <si>
    <t>stavební technici jinde neuvedení</t>
  </si>
  <si>
    <t>mistři elektrotechnické výroby, výroby a rozvodu energie</t>
  </si>
  <si>
    <t>dispečeři elektrotechnické výroby, výroby a rozvodu energie</t>
  </si>
  <si>
    <t>elektrotechnici pro technický rozvoj, výzkum a vývoj</t>
  </si>
  <si>
    <t>technici operátoři bloku, okruhu elektrárny</t>
  </si>
  <si>
    <t>elektrotechnici kontroloři jakosti, laboranti</t>
  </si>
  <si>
    <t>elektrotechnici výrobních, přenosových strojů a zařízení, elektropřístrojů</t>
  </si>
  <si>
    <t>elektrotechnici technologové, normalizátoři</t>
  </si>
  <si>
    <t>elektrotechnici normovači</t>
  </si>
  <si>
    <t>elektrotechnici a energetici jinde neuvedení</t>
  </si>
  <si>
    <t>mistři elektronické výroby, radiokomunikačního, telekomunikačního provozu</t>
  </si>
  <si>
    <t>dispečeři elektronické výroby, radiokomunikačního, telekomunikačního provozu</t>
  </si>
  <si>
    <t>technici elektronici pro technický rozvoj, výzkum a vývoj</t>
  </si>
  <si>
    <t>technici elektronických strojů a zařízení, přístrojů</t>
  </si>
  <si>
    <t>technici kontroloři jakosti, laboranti v elektronice</t>
  </si>
  <si>
    <t>technici, inspektoři radiokomunikací, telekomunikací</t>
  </si>
  <si>
    <t>technici elektronici technologové, normalizátoři</t>
  </si>
  <si>
    <t>technici elektronici normovači</t>
  </si>
  <si>
    <t>technici elektronici jinde neuvedení</t>
  </si>
  <si>
    <t>mistři strojírenské výroby</t>
  </si>
  <si>
    <t>dispečeři strojírenské výroby</t>
  </si>
  <si>
    <t>strojírenští technici pro technický rozvoj, výzkum a vývoj</t>
  </si>
  <si>
    <t>strojírenští technici péče o základní fondy</t>
  </si>
  <si>
    <t>strojírenští technici kontroloři jakosti, laboranti</t>
  </si>
  <si>
    <t>strojírenští technici montážní, provozní</t>
  </si>
  <si>
    <t>strojírenští technici technologové, normalizátoři</t>
  </si>
  <si>
    <t>strojírenští technici normovači</t>
  </si>
  <si>
    <t>strojírenští technici jinde neuvedení</t>
  </si>
  <si>
    <t>mistři chemické výroby</t>
  </si>
  <si>
    <t>dispečeři chemické výroby</t>
  </si>
  <si>
    <t>chemičtí technici pro technický rozvoj, výzkum a vývoj</t>
  </si>
  <si>
    <t>technici chemického inženýrství</t>
  </si>
  <si>
    <t>chemičtí technici kontroloři jakosti, laboranti</t>
  </si>
  <si>
    <t>technici chemických procesů</t>
  </si>
  <si>
    <t>chemičtí technici technologové, normalizátoři</t>
  </si>
  <si>
    <t>chemičtí technici normovači</t>
  </si>
  <si>
    <t>chemičtí technici jinde neuvedení</t>
  </si>
  <si>
    <t>mistři těžby surovin, mistři hutní výroby</t>
  </si>
  <si>
    <t>dispečeři těžby surovin, dispečeři hutní výroby</t>
  </si>
  <si>
    <t>důlní, hutní technici pro technický rozvoj, výzkum a vývoj</t>
  </si>
  <si>
    <t>důlní technici mechanici</t>
  </si>
  <si>
    <t>důlní, hutní technici kontroloři jakosti, laboranti</t>
  </si>
  <si>
    <t>důlní, hutní technici metalurgové</t>
  </si>
  <si>
    <t>důlní, hutní technici technologové, normalizátoři</t>
  </si>
  <si>
    <t>důlní technici trhacích prací, větrání, protiprašný</t>
  </si>
  <si>
    <t>důlní, hutní technici jinde neuvedení</t>
  </si>
  <si>
    <t>technici v zeměměřičství - kartografii</t>
  </si>
  <si>
    <t>technici grafických informačních systémů</t>
  </si>
  <si>
    <t>technici v geodézii, referenti katastru nemovitostí</t>
  </si>
  <si>
    <t>technici geologického průzkumu</t>
  </si>
  <si>
    <t>techničtí kresliči zeměměřiči - kartografové</t>
  </si>
  <si>
    <t>projektanti mapových děl</t>
  </si>
  <si>
    <t>technici konstruktéři strojů a zařízení, nástrojů a přístrojů</t>
  </si>
  <si>
    <t>techničtí kresliči, technici dokumentace</t>
  </si>
  <si>
    <t>techničtí kresliči, konstruktéři jinde neuvedení</t>
  </si>
  <si>
    <t>mistři jinde neuvedení</t>
  </si>
  <si>
    <t>dispečeři výrobní jinde neuvedení</t>
  </si>
  <si>
    <t>technici pro technický rozvoj, výzkum a vývoj jinde neuvedení</t>
  </si>
  <si>
    <t>technici silniční dopravy</t>
  </si>
  <si>
    <t>technici kontroloři jakosti, laboranti jinde neuvedení</t>
  </si>
  <si>
    <t>bezpečnostní technici ve výrobě</t>
  </si>
  <si>
    <t>technici technologové dřeva, stavebních hmot, skla, keramiky, kůže, textilu, papíru</t>
  </si>
  <si>
    <t>technici racionalizace výroby, ergonomických studií</t>
  </si>
  <si>
    <t>technici jinde neuvedení</t>
  </si>
  <si>
    <t>technici analytici počítačových systémů</t>
  </si>
  <si>
    <t>technici analytici počítačových datových základen</t>
  </si>
  <si>
    <t>technici analytici komunikačních systémů</t>
  </si>
  <si>
    <t>poradci, metodici pro hardware počítačových systémů</t>
  </si>
  <si>
    <t>poradci, metodici pro software počítačových systémů</t>
  </si>
  <si>
    <t>poradci, metodici, programátoři pro uživatelské aplikace počítačových systémů</t>
  </si>
  <si>
    <t>asistenti programátorů analytiků počítačových systémů</t>
  </si>
  <si>
    <t>systémový technici počítačů</t>
  </si>
  <si>
    <t>poradci, metodici ve výpočetní technice jinde neuvedení</t>
  </si>
  <si>
    <t>operátoři výpočetní techniky</t>
  </si>
  <si>
    <t>technici údržby a oprav výpočetní techniky</t>
  </si>
  <si>
    <t>operátoři zařízení počítačů</t>
  </si>
  <si>
    <t>operátoři periferních zařízení počítačů</t>
  </si>
  <si>
    <t>technici správců operačního systému, databáze, počítačových sítí</t>
  </si>
  <si>
    <t>operátoři a obsluha výpočetní techniky jinde neuvedení</t>
  </si>
  <si>
    <t>operátoři průmyslových robotů</t>
  </si>
  <si>
    <t>operátoři NC - strojů</t>
  </si>
  <si>
    <t>technici údržby průmyslových robotů a NC - strojů</t>
  </si>
  <si>
    <t>technici mechanici NC - strojů</t>
  </si>
  <si>
    <t>technici pružných výrobních systémů (technici robotici)</t>
  </si>
  <si>
    <t>technici revizoři pružných výrobních systémů (průmyslových robotů)</t>
  </si>
  <si>
    <t>technici organizace provozu výpočetní techniky</t>
  </si>
  <si>
    <t>technici provozní kontroly počítačového systému</t>
  </si>
  <si>
    <t>technici ve výpočetní technice jinde neuvedení</t>
  </si>
  <si>
    <t>fotografové vědečtí</t>
  </si>
  <si>
    <t>fotografové umělečtí</t>
  </si>
  <si>
    <t>fotografové reklamní (komerční)</t>
  </si>
  <si>
    <t>fotografové novináři (fotoreportéři)</t>
  </si>
  <si>
    <t>fotografové letečtí</t>
  </si>
  <si>
    <t>fotografové portrétní</t>
  </si>
  <si>
    <t>fotografové policejní</t>
  </si>
  <si>
    <t>fotografové specializovaní (na mikrosnímky, na architekturu ap.)</t>
  </si>
  <si>
    <t>fotografové jinde neuvedení</t>
  </si>
  <si>
    <t>mistři zvuku</t>
  </si>
  <si>
    <t>zvukaři, ruchaři</t>
  </si>
  <si>
    <t>operátoři zvukového záznamu, mixážního zvukového zařízení</t>
  </si>
  <si>
    <t>kameramani</t>
  </si>
  <si>
    <t>kameramani animovaného filmu, trikový</t>
  </si>
  <si>
    <t>kameramani televizní (filmový)</t>
  </si>
  <si>
    <t>operátoři televizního (filmového) studia, audiovizuálních zařízení, videoaparatury</t>
  </si>
  <si>
    <t>operátoři snímači obrazu, švenkři, ostřiči, kamerový mechanici</t>
  </si>
  <si>
    <t>střihači při výrobě obrazového záznamu</t>
  </si>
  <si>
    <t>vedoucí telekomunikační ústředny, vysílacího studia</t>
  </si>
  <si>
    <t>operátoři televizního, rozhlasového přenosu, promítacího zařízení</t>
  </si>
  <si>
    <t>operátoři místního rozhlasu</t>
  </si>
  <si>
    <t>operátoři retranslační stanice</t>
  </si>
  <si>
    <t>operátoři telekomunikačního zařízení</t>
  </si>
  <si>
    <t>operátoři telegrafu, technici telegrafisti</t>
  </si>
  <si>
    <t>radisti</t>
  </si>
  <si>
    <t>technici zařízení pro přenos dat v telekomunikacích</t>
  </si>
  <si>
    <t>technici operátoři vysílacího a telekomunikačního zařízení jinde neuvedení</t>
  </si>
  <si>
    <t>operátoři zařízení lékařské radiologie, radiologové</t>
  </si>
  <si>
    <t>diplomovaní radiologičtí asistenti</t>
  </si>
  <si>
    <t>operátoři elektrokardiografu (elektroencelografu)</t>
  </si>
  <si>
    <t>operátoři anesteziologického zařízení</t>
  </si>
  <si>
    <t>radiologičtí laboranti</t>
  </si>
  <si>
    <t>operátoři lékařských elektronických zařízení</t>
  </si>
  <si>
    <t>operátoři lékařského rentgenu</t>
  </si>
  <si>
    <t>operátoři optického zařízení na snímání obrazu</t>
  </si>
  <si>
    <t>operátoři lékařských zařízení jinde neuvedení</t>
  </si>
  <si>
    <t>operátoři scénického osvětlovacího zařízení</t>
  </si>
  <si>
    <t>operátoři optických a elektronických zařízení jinde neuvedení</t>
  </si>
  <si>
    <t>hlavní inženýři lodi</t>
  </si>
  <si>
    <t>hlavní lodivodi</t>
  </si>
  <si>
    <t>loďmistři (technici), strojmistři</t>
  </si>
  <si>
    <t>námořní techničtí správci</t>
  </si>
  <si>
    <t>technici lodní strojníci</t>
  </si>
  <si>
    <t>technici námořní dopravy</t>
  </si>
  <si>
    <t>technici lodní (říční) dopravy</t>
  </si>
  <si>
    <t>technici lodní mechanici jinde neuvedení</t>
  </si>
  <si>
    <t>velitelé plavidel</t>
  </si>
  <si>
    <t>kapitáni lodí, kapitáni přístavu</t>
  </si>
  <si>
    <t>vrchní lodníci</t>
  </si>
  <si>
    <t>lodní palubníci, strojní důstojníci</t>
  </si>
  <si>
    <t>lodní elektrodůstojníci</t>
  </si>
  <si>
    <t>lodní radiodůstojníci</t>
  </si>
  <si>
    <t>lodní navigační důstojníci (lodní navigátoři)</t>
  </si>
  <si>
    <t>lodní piloti</t>
  </si>
  <si>
    <t>lodní důstojníci a lodivodi jinde neuvedení</t>
  </si>
  <si>
    <t>velitelé letadel</t>
  </si>
  <si>
    <t>piloti letadel, druzí piloti letadel</t>
  </si>
  <si>
    <t>piloti vrtulníků</t>
  </si>
  <si>
    <t>palubní technici letadel, strojní důstojníci</t>
  </si>
  <si>
    <t>letečtí elektrodůstojníci</t>
  </si>
  <si>
    <t>letečtí navigační důstojníci, radiodůstojníci (letečtí navigátoři)</t>
  </si>
  <si>
    <t>technici členové letecké posádky</t>
  </si>
  <si>
    <t>piloti zkušební a zalétávací</t>
  </si>
  <si>
    <t>technici letecké dopravy jinde neuvedení</t>
  </si>
  <si>
    <t>řídící odbavovací haly letiště</t>
  </si>
  <si>
    <t>asistenti řídícího letového provozu</t>
  </si>
  <si>
    <t>řídící automatické přípravy letového provozu</t>
  </si>
  <si>
    <t>řídící letového provozu</t>
  </si>
  <si>
    <t>vedoucí stanoviště řízení letového provozu</t>
  </si>
  <si>
    <t>vedoucí přípravy letového provozu</t>
  </si>
  <si>
    <t>řídící odbavovací plochy letiště</t>
  </si>
  <si>
    <t>dispečeři leteckého provozu (letecké dopravy)</t>
  </si>
  <si>
    <t>kontroloři leteckého provozu</t>
  </si>
  <si>
    <t>operátoři letecké stanice</t>
  </si>
  <si>
    <t>operátoři systémů řízení letecké dopravy</t>
  </si>
  <si>
    <t>vedoucí dílčího zabezpečovacího letového střediska</t>
  </si>
  <si>
    <t>technici zabezpečování letového provozu</t>
  </si>
  <si>
    <t>požární technici letového provozu</t>
  </si>
  <si>
    <t>bezpečnostní technici letového provozu</t>
  </si>
  <si>
    <t>hasiči velitelé (velitelé protipožární jednotky)</t>
  </si>
  <si>
    <t>inspektoři požární služby</t>
  </si>
  <si>
    <t>požární referenti</t>
  </si>
  <si>
    <t>hasiči technici specialisté na zjišťování příčin požáru</t>
  </si>
  <si>
    <t>hasiči technici specialisté pro prevenci požáru</t>
  </si>
  <si>
    <t>kolaudační, revizní technici požární ochrany</t>
  </si>
  <si>
    <t>vyšetřovatelé požárů</t>
  </si>
  <si>
    <t>hasiči technici jinde neuvedení</t>
  </si>
  <si>
    <t>inspektoři jakostí, kvalit a zdravotních nezávadností</t>
  </si>
  <si>
    <t>inspektoři bezpečností a ochran zdraví</t>
  </si>
  <si>
    <t>inspektoři technických prohlídek vozidel</t>
  </si>
  <si>
    <t>kontroloři (referenti) jakostí, kvalit a zdravotních nezávadností</t>
  </si>
  <si>
    <t>meteorologové</t>
  </si>
  <si>
    <t>bezpečnostní technici (kromě ve výrob)</t>
  </si>
  <si>
    <t>revizní technici, kontroloři</t>
  </si>
  <si>
    <t>zkušební technici (kromě ve výrob)</t>
  </si>
  <si>
    <t>bezpečnostní technici a technici pro kontroly jakostí jinde neuvedení</t>
  </si>
  <si>
    <t>vrchní mistři, mistři železniční, vedoucí středisek</t>
  </si>
  <si>
    <t>dispečeři železniční (provozní, staniční, vlakový)</t>
  </si>
  <si>
    <t>vedoucí vozových a přepravních kanceláří, vedoucí provozů</t>
  </si>
  <si>
    <t>výpravčí (dispozičních, vnějších služeb)</t>
  </si>
  <si>
    <t>technici železničních provozů</t>
  </si>
  <si>
    <t>dozorčí přeprav, dep</t>
  </si>
  <si>
    <t>technici železničních doprav jinde neuvedení</t>
  </si>
  <si>
    <t>technici v biologiích a příbuzných oborech</t>
  </si>
  <si>
    <t>technici lékařských oborů</t>
  </si>
  <si>
    <t>technici biologové, biofyzikové, biochemici</t>
  </si>
  <si>
    <t>technici zoologové, botanici, ekologové</t>
  </si>
  <si>
    <t>laboranti transfúzních stanic</t>
  </si>
  <si>
    <t>laboranti zdravotničtí (SZP)</t>
  </si>
  <si>
    <t>laboranti v biologiích a příbuzných oborech</t>
  </si>
  <si>
    <t>laboranti pitevní, preparátoři (balzamovači) (SZP)</t>
  </si>
  <si>
    <t>technici a laboranti v biologických oborech jinde neuvedení</t>
  </si>
  <si>
    <t>technici agronomové (agronomové provozní)</t>
  </si>
  <si>
    <t>zootechnici</t>
  </si>
  <si>
    <t>technici pro technické rozvoje, výzkumy a vývoje v zemědělství (lesnictví)</t>
  </si>
  <si>
    <t>zemědělští technici</t>
  </si>
  <si>
    <t>technici šlechtitelé</t>
  </si>
  <si>
    <t>technici vodohospodáři</t>
  </si>
  <si>
    <t>technici lesních hospodářství</t>
  </si>
  <si>
    <t>technici rybářští a rybníkářští</t>
  </si>
  <si>
    <t>technici v zemědělství a lesnictví jinde neuvedení</t>
  </si>
  <si>
    <t>poradci zemědělští</t>
  </si>
  <si>
    <t>poradci zemědělští demonstrátoři</t>
  </si>
  <si>
    <t>poradci v lesnictví</t>
  </si>
  <si>
    <t>poradci v rybářství</t>
  </si>
  <si>
    <t>poradci pro ochranu životního prostředí</t>
  </si>
  <si>
    <t>asistenti zdravotničtí</t>
  </si>
  <si>
    <t>asistenti hygienických služeb (SZP)</t>
  </si>
  <si>
    <t>diplomovaní dezinfektoři(dezinsektoři)</t>
  </si>
  <si>
    <t>odborní pracovníci pro technické rozvoje, výzkumy a vývoje v hygienách</t>
  </si>
  <si>
    <t>asistenti hygienických služeb specialisté pro epidemiologie</t>
  </si>
  <si>
    <t>asistenti hygienických služeb specialisté pro hygienické dozory</t>
  </si>
  <si>
    <t>asistenti hygienických služeb specialisté pro laboratorní metody v hygienách</t>
  </si>
  <si>
    <t>poradci (metodici) výživ</t>
  </si>
  <si>
    <t>diplomované sestry dietní</t>
  </si>
  <si>
    <t>sestry dietní (SZP)</t>
  </si>
  <si>
    <t>laboranti v dietetikách</t>
  </si>
  <si>
    <t>dietetici léčebných kúr</t>
  </si>
  <si>
    <t>dietetici jinde neuvedení</t>
  </si>
  <si>
    <t>oční optici (SZP)</t>
  </si>
  <si>
    <t>diplomovaní oční technici</t>
  </si>
  <si>
    <t>odborní pracovníci pro technické rozvoje, výzkumy a vývoje v očních optikách</t>
  </si>
  <si>
    <t>oční optici specialisté pro oftalmologie</t>
  </si>
  <si>
    <t>oční optici specialisté pro optometrie, ortooptiky, pleooptiky</t>
  </si>
  <si>
    <t>oční technici laboranti</t>
  </si>
  <si>
    <t>oční technici, technici pro výroby očních pomůcek</t>
  </si>
  <si>
    <t>optici a optometrici jinde neuvedení</t>
  </si>
  <si>
    <t>diplomovaní zubní technici</t>
  </si>
  <si>
    <t>diplomované dentální hygienistky specialistky pro výzkumy</t>
  </si>
  <si>
    <t>zubní technici specialisté pro čelistní ortopedie</t>
  </si>
  <si>
    <t>zubní asistenti</t>
  </si>
  <si>
    <t>zubní technici laboranti</t>
  </si>
  <si>
    <t>zubní asistenti a technici jinde neuvedení</t>
  </si>
  <si>
    <t>rehabilitační pracovníci vč. odborných masérů (SZP)</t>
  </si>
  <si>
    <t>diplomovaní fyzioterapeuti, ergoterapeuti specialisté pro výzkumy</t>
  </si>
  <si>
    <t>rehabilitační pracovníci specialisté pro fyzioterapie, ergoterapie</t>
  </si>
  <si>
    <t>rehabilitační pracovníci specialisté pro léčby pracemi</t>
  </si>
  <si>
    <t>rehabilitační pracovníci laboranti</t>
  </si>
  <si>
    <t>rehabilitační a fyzioterapeutičtí pracovníci jinde neuvedení</t>
  </si>
  <si>
    <t>veterinární asistenti (SZP)</t>
  </si>
  <si>
    <t>odborní pracovníci pro technické rozvoje, výzkumy a vývoje ve veterinářství</t>
  </si>
  <si>
    <t>veterinární technici</t>
  </si>
  <si>
    <t>veterinární technici laboranti</t>
  </si>
  <si>
    <t>veterinární asistenti, technici jinde neuvedení</t>
  </si>
  <si>
    <t>farmaceutičtí laboranti (SZP)</t>
  </si>
  <si>
    <t>farmaceutičtí laboranti specialisté pro výzkumy</t>
  </si>
  <si>
    <t>farmaceutičtí laboranti specialisté pro farmaceutické analytiky</t>
  </si>
  <si>
    <t>farmaceutičtí laboranti specialisté pro technologie léků</t>
  </si>
  <si>
    <t>farmaceutičtí laboranti specialisté pro lékárenství</t>
  </si>
  <si>
    <t>farmaceutičtí asistenti a laboranti jinde neuvedení</t>
  </si>
  <si>
    <t>diplomovaní zdravotničtí záchranáři</t>
  </si>
  <si>
    <t>technici protetici, ortopedi</t>
  </si>
  <si>
    <t>logopedičtí asistenti</t>
  </si>
  <si>
    <t>ortoepici, ortofonici</t>
  </si>
  <si>
    <t>střední zdravotničtí pracovníci odborní jinde neuvedení</t>
  </si>
  <si>
    <t>staniční sestry všeobecné (SZP)</t>
  </si>
  <si>
    <t>diplomované sestry všeobecné</t>
  </si>
  <si>
    <t>sestry (zdravotní sestry) (SZP)</t>
  </si>
  <si>
    <t>sestry všeobecné specialistky pro ošetřování (ošetřovatelky odborné)</t>
  </si>
  <si>
    <t>sestry všeobecné specialistky pro instrumentování na operačních sálech</t>
  </si>
  <si>
    <t>sestry všeobecné specialistky pro stomatologické péče</t>
  </si>
  <si>
    <t>sestry všeobecné specialistky pro sociální služby</t>
  </si>
  <si>
    <t>sestry všeobecné (zdravotní sestry) jinde neuvedené</t>
  </si>
  <si>
    <t>staniční porodní asistentky (sestry ženské) (SZP)</t>
  </si>
  <si>
    <t>diplomované porodní asistentky</t>
  </si>
  <si>
    <t>porodní asistentky (sestry ženské) (SZP)</t>
  </si>
  <si>
    <t>porodní asistentky specialistky pro ošetřování</t>
  </si>
  <si>
    <t>porodní asistentky specialistky pro instrumentování na operačních sálech</t>
  </si>
  <si>
    <t>porodní asistentky specialistky pro endoskopie a sonografie</t>
  </si>
  <si>
    <t>porodní asistentky pro sociální služby</t>
  </si>
  <si>
    <t>porodní asistentky (sestry ženské) jinde neuvedené</t>
  </si>
  <si>
    <t>staniční sestry dětské (SZP)</t>
  </si>
  <si>
    <t>diplomované sestry dětské</t>
  </si>
  <si>
    <t>sestry dětské (SZP)</t>
  </si>
  <si>
    <t>sestry dětské specialistky pro ošetřování</t>
  </si>
  <si>
    <t>sestry dětské specialistky pro instrumentování na operačních sálech</t>
  </si>
  <si>
    <t>sestra dětské specialistky pro stomatologie</t>
  </si>
  <si>
    <t>sestry dětské specialistky pro sociální služby</t>
  </si>
  <si>
    <t>sestry dětské specialistky pro práce v poradnách</t>
  </si>
  <si>
    <t>sestry dětské jinde neuvedené</t>
  </si>
  <si>
    <t>diplomované sestry psychiatrické</t>
  </si>
  <si>
    <t>sestry pro psychiatrické péče jinde neuvedené</t>
  </si>
  <si>
    <t>staniční sestry pro intenzivní péče (SZP)</t>
  </si>
  <si>
    <t>diplomované sestry pro intenzivní péče</t>
  </si>
  <si>
    <t>sestry pro intenzivní péče (SZP)</t>
  </si>
  <si>
    <t>sestry pro intenzivní péče v pediatriích</t>
  </si>
  <si>
    <t>sestry pro intenzivní péče specialistky pro neodkladné péče</t>
  </si>
  <si>
    <t>sestry pro intenzivní péče pro anesteziologie, resuscitace</t>
  </si>
  <si>
    <t>sestry pro intenzivní péče jinde neuvedené</t>
  </si>
  <si>
    <t>lidoví léčitelé</t>
  </si>
  <si>
    <t>vedoucí (zástupci) středisek pro volné časy dětí a mládeží</t>
  </si>
  <si>
    <t>vedoucí vychovatelé v mimoškolských zařízeních</t>
  </si>
  <si>
    <t>vychovatelé v domovech mládeží, družinách, klubech</t>
  </si>
  <si>
    <t>vychovatelé v mimoškolských zařízeních jinde neuvedení</t>
  </si>
  <si>
    <t>vedoucí zájmových kroužků</t>
  </si>
  <si>
    <t>lektoři zájmových kroužků dětí a mládeží</t>
  </si>
  <si>
    <t>učitelky mateřských škol</t>
  </si>
  <si>
    <t>učitelky dětských domovů</t>
  </si>
  <si>
    <t>pedagogové pro předškolní výchovy jinde neuvedení</t>
  </si>
  <si>
    <t>vedoucí vychovatelé speciálních mateřských škol</t>
  </si>
  <si>
    <t>vedoucí vychovatelé speciálních škol, odborných učilišť</t>
  </si>
  <si>
    <t>vychovatelé speciálních mateřských škol</t>
  </si>
  <si>
    <t>vychovatelé speciálních škol, odborných učilišť</t>
  </si>
  <si>
    <t>asistenti vychovatelů speciálních škol</t>
  </si>
  <si>
    <t>vedoucí vychovatelé zařízení ústavních a ochranných výchov</t>
  </si>
  <si>
    <t>vychovatelé zařízení ústavních a ochranných výchov</t>
  </si>
  <si>
    <t>asistenti vychovatelů zařízení ústavních a ochranných výchov</t>
  </si>
  <si>
    <t>vrchní mistři místně odloučených pracovišť praktických vyučování</t>
  </si>
  <si>
    <t>vedoucí pracovišť praktických vyučování</t>
  </si>
  <si>
    <t>mistři odborných výchov středních odborných učilišť</t>
  </si>
  <si>
    <t>mistři odborných výchov výchovných ústavů pro mládeže</t>
  </si>
  <si>
    <t>instruktoři odborných výchov mládeží</t>
  </si>
  <si>
    <t>mistři odborných výchov jinde neuvedení</t>
  </si>
  <si>
    <t>pedagogové v oblastech výuk (výchov) personálu</t>
  </si>
  <si>
    <t>lektoři v podnikových vzdělávacích zařízeních</t>
  </si>
  <si>
    <t>pomocní instruktoři v autoškolách</t>
  </si>
  <si>
    <t>pomocní instruktoři létání</t>
  </si>
  <si>
    <t>pomocní instruktoři výcviků služebních zvířat</t>
  </si>
  <si>
    <t>pomocní instruktoři jinde neuvedení</t>
  </si>
  <si>
    <t>lektoři vzdělávacích, rekvalifikačních, praktických kurzů</t>
  </si>
  <si>
    <t>pedagogové jinde neuvedení</t>
  </si>
  <si>
    <t>makléři burzovní (bankovní)</t>
  </si>
  <si>
    <t>zprostředkovatelé obchodů s cennými papíry, obligacemi</t>
  </si>
  <si>
    <t>zprostředkovatelé obchodů s akciemi a podílovými listy</t>
  </si>
  <si>
    <t>zprostředkovatelé obchodů s devizami</t>
  </si>
  <si>
    <t>zprostředkovatelé obchodů s investicemi</t>
  </si>
  <si>
    <t>zprostředkovatelé úvěrů</t>
  </si>
  <si>
    <t>zprostředkovatelé finančních transakcí jinde neuvedení</t>
  </si>
  <si>
    <t>pojišťovací agenti, zprostředkovatelé pojištění</t>
  </si>
  <si>
    <t>pojišťovací poradci (metodici)</t>
  </si>
  <si>
    <t>jednatelé (zástupci) pojišťoven</t>
  </si>
  <si>
    <t>referenti pojišťoven</t>
  </si>
  <si>
    <t>správci kmenů pojištění</t>
  </si>
  <si>
    <t>zprostředkovatelé obchodů s nemovitostmi a realitami</t>
  </si>
  <si>
    <t>odborní pracovníci realitních kanceláří</t>
  </si>
  <si>
    <t>konzultanti a organizátoři zájezdů, cest</t>
  </si>
  <si>
    <t>specialisté, poradci cestovních ruchů</t>
  </si>
  <si>
    <t>odborní pracovníci cestovních kanceláří</t>
  </si>
  <si>
    <t>obchodní cestující, dealeři</t>
  </si>
  <si>
    <t>obchodní zástupci</t>
  </si>
  <si>
    <t>techničtí servisní poradci v obchodech</t>
  </si>
  <si>
    <t>poradci v obchodech</t>
  </si>
  <si>
    <t>akvizitéři</t>
  </si>
  <si>
    <t>technici v obchodech</t>
  </si>
  <si>
    <t>nákupčí (zásobovači, nákupčí)</t>
  </si>
  <si>
    <t>nákupčí ve velkoobchodech</t>
  </si>
  <si>
    <t>zprostředkovatelé nákupů, zásobování</t>
  </si>
  <si>
    <t>zprostředkovatelé dovozů</t>
  </si>
  <si>
    <t>provozáři maloobchodů, velkoobchodů</t>
  </si>
  <si>
    <t>odhadci nemovitostí</t>
  </si>
  <si>
    <t>odhadci zboží (zbožíznalci)</t>
  </si>
  <si>
    <t>odhadci škod</t>
  </si>
  <si>
    <t>likvidátoři (inspektoři likvidací) škod</t>
  </si>
  <si>
    <t>likvidátoři (inspektoři) reklamační</t>
  </si>
  <si>
    <t>odhadci a zbožíznalci jinde neuvedení</t>
  </si>
  <si>
    <t>aukcionáři</t>
  </si>
  <si>
    <t>dražitelé (dražebníci)</t>
  </si>
  <si>
    <t>aukcionáři a dražebníci jinde neuvedení</t>
  </si>
  <si>
    <t>obchodní zprostředkovatelé jinde neuvedení</t>
  </si>
  <si>
    <t>makléři komoditní</t>
  </si>
  <si>
    <t>obchodní agenti</t>
  </si>
  <si>
    <t>obchodní referenti (referenti obchodních služeb)</t>
  </si>
  <si>
    <t>referenti zahraničních obchodů (marketingu)</t>
  </si>
  <si>
    <t>zprostředkovatelé zboží</t>
  </si>
  <si>
    <t>odborní pracovníci obchodů (komerční)</t>
  </si>
  <si>
    <t>přepravní agenti</t>
  </si>
  <si>
    <t>vedoucí expedicí</t>
  </si>
  <si>
    <t>zprostředkovatelé expedicí (dopravy a přepravy)</t>
  </si>
  <si>
    <t>zprostředkovatelé odbytů (prodejů)</t>
  </si>
  <si>
    <t>referenti zúčtovacích operací</t>
  </si>
  <si>
    <t>referenti dopravy a přepravy</t>
  </si>
  <si>
    <t>zprostředkovatelé prací</t>
  </si>
  <si>
    <t>zprostředkovatelé prací specialistů</t>
  </si>
  <si>
    <t>referenti pracovních úřadů</t>
  </si>
  <si>
    <t>referenti pro zaměstnanosti mládeží</t>
  </si>
  <si>
    <t>zprostředkovatelé prací a agend pracovních úřadů jinde neuvedení</t>
  </si>
  <si>
    <t>kulturní agenti, produkční</t>
  </si>
  <si>
    <t>zprostředkovatelé kulturních vystoupení, uměleckých agentáží</t>
  </si>
  <si>
    <t>agenti reklamních obchodních služeb</t>
  </si>
  <si>
    <t>obchodní agenti a makléři jinde neuvedení</t>
  </si>
  <si>
    <t>vedoucí administrativních agend</t>
  </si>
  <si>
    <t>administrativní sekretáři</t>
  </si>
  <si>
    <t>administrativní tajemníci</t>
  </si>
  <si>
    <t>odborní sekretáři stenografů</t>
  </si>
  <si>
    <t>reportéři doslovní zapisovatelé</t>
  </si>
  <si>
    <t>sekretáři redakcí, vydavatelství, agentur</t>
  </si>
  <si>
    <t>odborní sekretáři, sekretářky jinde neuvedení</t>
  </si>
  <si>
    <t>účetní všeobecní</t>
  </si>
  <si>
    <t>účetní mzdoví</t>
  </si>
  <si>
    <t>účetní finanční</t>
  </si>
  <si>
    <t>účetní materiáloví</t>
  </si>
  <si>
    <t>účetní investiční</t>
  </si>
  <si>
    <t>fakturanti odborní</t>
  </si>
  <si>
    <t>referenti financování, úvěrování</t>
  </si>
  <si>
    <t>referenti kalkulací, cen, rozpočtů</t>
  </si>
  <si>
    <t>referenti účetnictví, financování, rozpočetnictví a kalkulací jinde neuvedení</t>
  </si>
  <si>
    <t>referenti matematických statistických metod, klasifikací</t>
  </si>
  <si>
    <t>odborní asistenti matematiky</t>
  </si>
  <si>
    <t>referenti statistiky</t>
  </si>
  <si>
    <t>odborní statistici ekonomických rozborů</t>
  </si>
  <si>
    <t>odborní evidenti</t>
  </si>
  <si>
    <t>referenti statistiky a matematiky jinde neuvedení</t>
  </si>
  <si>
    <t>ekonomové práce</t>
  </si>
  <si>
    <t>plánovači mezd a platů</t>
  </si>
  <si>
    <t>normovači, racionalizátoři práce</t>
  </si>
  <si>
    <t>referenti prací a mezd jinde neuvedení</t>
  </si>
  <si>
    <t>specialisti personálních řízení</t>
  </si>
  <si>
    <t>referenti osobních útvarů</t>
  </si>
  <si>
    <t>referenti péče o zaměstnance</t>
  </si>
  <si>
    <t>referenti personálních řízení</t>
  </si>
  <si>
    <t>referenti výchovy personálů</t>
  </si>
  <si>
    <t>referenti personálních, osobních útvarů jinde neuvedení</t>
  </si>
  <si>
    <t>výkonní úředníci sekretariátů, asistenti administrativy</t>
  </si>
  <si>
    <t>výkonní tajemníci, soudní vykonavatelé, soudní tajemníci</t>
  </si>
  <si>
    <t>referenti hospodářské správy</t>
  </si>
  <si>
    <t>referenti útvarů obrany, ochrany (referenti CO)</t>
  </si>
  <si>
    <t>referenti organizací a řízení odborní</t>
  </si>
  <si>
    <t>úředníci konzulární, diplomatičtí kurýři</t>
  </si>
  <si>
    <t>referenti ochran průmyslových práv, vynálezů a zlepšovacích návrhů</t>
  </si>
  <si>
    <t>referenti administrativy jinde neuvedení</t>
  </si>
  <si>
    <t>vyšetřovatelé soukromí</t>
  </si>
  <si>
    <t>vyšetřovatelé jinde neuvedení</t>
  </si>
  <si>
    <t>detektivové v obchodech (v obchodních domech)</t>
  </si>
  <si>
    <t>detektivové v hotelech</t>
  </si>
  <si>
    <t>detektivové soukromí</t>
  </si>
  <si>
    <t>detektivové jinde neuvedení</t>
  </si>
  <si>
    <t>správci sociálních zařízení, kolejí, probačních středisek, nápravných zařízení</t>
  </si>
  <si>
    <t>sociální pracovníci zařízení sociální péče, ve vězeňství</t>
  </si>
  <si>
    <t>sociální pracovníci církví</t>
  </si>
  <si>
    <t>sociální pracovníci okresních, městských, obecních úřadů</t>
  </si>
  <si>
    <t>sociální pracovníci organizací</t>
  </si>
  <si>
    <t>sociální pracovníci péče o postižené</t>
  </si>
  <si>
    <t>sociální pracovníci zdravotnických organizací</t>
  </si>
  <si>
    <t>sociální pracovníci, referenti sociální péče jinde neuvedení</t>
  </si>
  <si>
    <t>aranžéři</t>
  </si>
  <si>
    <t>návrháři interiérů, bytoví návrháři, bytoví architekti</t>
  </si>
  <si>
    <t>návrháři dekorací, rekvizit, kostýmů</t>
  </si>
  <si>
    <t>návrháři průmysloví, návrháři výrobků</t>
  </si>
  <si>
    <t>návrháři komerční, reklamní, propagační</t>
  </si>
  <si>
    <t>tetovači</t>
  </si>
  <si>
    <t>modeláři výstavních modelů, technici architekti výstav</t>
  </si>
  <si>
    <t>aranžéři, návrháři jinde neuvedení</t>
  </si>
  <si>
    <t>hlasatelé televizní</t>
  </si>
  <si>
    <t>hlasatelé rozhlasoví</t>
  </si>
  <si>
    <t>konferenciéři</t>
  </si>
  <si>
    <t>hlasatelé jinde neuvedení</t>
  </si>
  <si>
    <t>kapelníci, vedoucí malých hudebních, tanečních skupin</t>
  </si>
  <si>
    <t>pouliční hudebníci, zpěváci</t>
  </si>
  <si>
    <t>pouliční herci, loutkaři, tanečníci</t>
  </si>
  <si>
    <t>hudebníci, zpěváci, tanečníci v nočních klubech, v barech apod.</t>
  </si>
  <si>
    <t>hudebníci, zpěváci, tanečníci členů malých skupin</t>
  </si>
  <si>
    <t>diskžokejové</t>
  </si>
  <si>
    <t>striptérky, striptéři</t>
  </si>
  <si>
    <t>artisti, akrobati, artisti asistenti</t>
  </si>
  <si>
    <t>žongléři</t>
  </si>
  <si>
    <t>klauni, cirkusoví, estrádní komici</t>
  </si>
  <si>
    <t>kouzelníci, mágové, hypnotizéři</t>
  </si>
  <si>
    <t>drezéři, krotitelé zvířat</t>
  </si>
  <si>
    <t>estrádní a cirkusoví umělci jinde neuvedení</t>
  </si>
  <si>
    <t>vedoucí kreseb, modeláři kreseb</t>
  </si>
  <si>
    <t>korepetitoři</t>
  </si>
  <si>
    <t>asistenti uměleckých tvoreb</t>
  </si>
  <si>
    <t>odborní koloristi, konturisti</t>
  </si>
  <si>
    <t>restaurátoři, preparátoři, konzervátoři (kromě živých organismů - 3211)</t>
  </si>
  <si>
    <t>skripti, inspicienti, klapky</t>
  </si>
  <si>
    <t>fázaři, finišéři</t>
  </si>
  <si>
    <t>nápovědy, sledovači textů</t>
  </si>
  <si>
    <t>pracovníci umění a zábav jinde neuvedení</t>
  </si>
  <si>
    <t>profesionální sportovci v kolektivních sportech</t>
  </si>
  <si>
    <t>profesionální sportovci v motoristických sportech</t>
  </si>
  <si>
    <t>profesionální sportovci v individuálních sportech</t>
  </si>
  <si>
    <t>profesionální jezdci, žokejové</t>
  </si>
  <si>
    <t>profesionální sportovci jinde neuvedení</t>
  </si>
  <si>
    <t>vedoucí trenéři, koučové, cvičitelé</t>
  </si>
  <si>
    <t>sportovní odborní trenéři, cvičitelé</t>
  </si>
  <si>
    <t>sportovní instruktoři, metodici</t>
  </si>
  <si>
    <t>sportovní rozhodčí</t>
  </si>
  <si>
    <t>pořadatelé - profesionálové</t>
  </si>
  <si>
    <t>učitelé sportovních disciplín</t>
  </si>
  <si>
    <t>referenti sportovních organizací, sportovní referenti</t>
  </si>
  <si>
    <t>pomocní trenéři, cvičitelé</t>
  </si>
  <si>
    <t>odborní pracovníci tělovýchovy a sportů jinde neuvedení</t>
  </si>
  <si>
    <t>ústřední správci církevních majetků</t>
  </si>
  <si>
    <t>kazatelé, duchovní nevysvěcení</t>
  </si>
  <si>
    <t>řeholníci, řeholnice nevysvěcení (é)</t>
  </si>
  <si>
    <t>řádové sestry</t>
  </si>
  <si>
    <t>mniši</t>
  </si>
  <si>
    <t>učitelé náboženství, učitelé církevních škol (kromě 33)</t>
  </si>
  <si>
    <t>odborní církevní pracovníci nevysvěcení jinde neuvedení</t>
  </si>
  <si>
    <t>písařky, písaři</t>
  </si>
  <si>
    <t>stenotypistky, stenotypisti</t>
  </si>
  <si>
    <t>zapisovatelé</t>
  </si>
  <si>
    <t>operátoři telefaxů, dálnopisů, dálkových přenosů dat kancelářských</t>
  </si>
  <si>
    <t>operátoři zařízení na zpracování textů</t>
  </si>
  <si>
    <t>operátoři reprografických zařízení kancelářských</t>
  </si>
  <si>
    <t>spisoví manipulanti</t>
  </si>
  <si>
    <t>korespondenti</t>
  </si>
  <si>
    <t>kancelářští a manipulační pracovníci jinde neuvedení</t>
  </si>
  <si>
    <t>operátoři počítačů pro vkládání dat</t>
  </si>
  <si>
    <t>operátoři počítačů pro kontroly dat</t>
  </si>
  <si>
    <t>operátoři počítačů pro třídění a evidenci dat</t>
  </si>
  <si>
    <t>operátoři děrovacích strojů</t>
  </si>
  <si>
    <t>pomocní operátoři příprav a zpracování dat</t>
  </si>
  <si>
    <t>pracovníci příprav dat VT jinde neuvedení</t>
  </si>
  <si>
    <t>operátoři sčítacích strojů</t>
  </si>
  <si>
    <t>operátoři kalkulačních strojů</t>
  </si>
  <si>
    <t>operátoři fakturovacích strojů</t>
  </si>
  <si>
    <t>operátoři účtovacích strojů</t>
  </si>
  <si>
    <t>pomocní operátoři kalkulačních strojů</t>
  </si>
  <si>
    <t>sekretářky, sekretáři</t>
  </si>
  <si>
    <t>pomocní sekretáři</t>
  </si>
  <si>
    <t>administrativní pracovníci jinde neuvedení</t>
  </si>
  <si>
    <t>nižší účetní všeobecní</t>
  </si>
  <si>
    <t>nižší účetní mzdoví</t>
  </si>
  <si>
    <t>nižší účetní finanční</t>
  </si>
  <si>
    <t>nižší účetní materiáloví (výrobní)</t>
  </si>
  <si>
    <t>nižší účetní investiční</t>
  </si>
  <si>
    <t>nižší úředníci kalkulanti, cenaři</t>
  </si>
  <si>
    <t>fakturanti (úředníci faktur)</t>
  </si>
  <si>
    <t>nižší účetní jinde neuvedení</t>
  </si>
  <si>
    <t>nižší úředníci informačních soustav</t>
  </si>
  <si>
    <t>nižší rozboráři (rozpočtáři)</t>
  </si>
  <si>
    <t>nižší evidenti statistiky</t>
  </si>
  <si>
    <t>volební referenti</t>
  </si>
  <si>
    <t>nižší statistici jinde neuvedení</t>
  </si>
  <si>
    <t>nižší finanční úředníci</t>
  </si>
  <si>
    <t>nižší daňoví úředníci</t>
  </si>
  <si>
    <t>nižší úředníci peněžnictví</t>
  </si>
  <si>
    <t>nižší úředníci makléřských operací</t>
  </si>
  <si>
    <t>nižší úředníci zprostředkovatelských úřadů</t>
  </si>
  <si>
    <t>nižší úředníci správ cenných papírů</t>
  </si>
  <si>
    <t>nižší úředníci finančních, daňových útvarů jinde neuvedení</t>
  </si>
  <si>
    <t>vedoucí malých skladů, skladmistři</t>
  </si>
  <si>
    <t>skladníci (úředníci)</t>
  </si>
  <si>
    <t>úředníci expedicí, expedienti</t>
  </si>
  <si>
    <t>operátoři skladů</t>
  </si>
  <si>
    <t>revizoři skladových hospodářství</t>
  </si>
  <si>
    <t>vážní</t>
  </si>
  <si>
    <t>skladištní dozorci</t>
  </si>
  <si>
    <t>úředníci skladů jinde neuvedení</t>
  </si>
  <si>
    <t>nižší úředníci výrobních útvarů</t>
  </si>
  <si>
    <t>dílenští plánovači koordinačních výrob</t>
  </si>
  <si>
    <t>dílenští plánovači výrob</t>
  </si>
  <si>
    <t>dílenští (výrobní) plánovači mezd, finanční</t>
  </si>
  <si>
    <t>výrobní plánovači zásobování (prodejů)</t>
  </si>
  <si>
    <t>pomocní úředníci ve výrobách</t>
  </si>
  <si>
    <t>úředníci ve výrobách jinde neuvedení</t>
  </si>
  <si>
    <t>dispečeři dopravy a přepravy, komerční dispečeři</t>
  </si>
  <si>
    <t>dispečeři letových provozů úředníci</t>
  </si>
  <si>
    <t>operátoři dopravy a přepravy</t>
  </si>
  <si>
    <t>vozoví disponenti</t>
  </si>
  <si>
    <t>komandující</t>
  </si>
  <si>
    <t>nádražní</t>
  </si>
  <si>
    <t>revizoři, kontroloři dopravy a přepravy</t>
  </si>
  <si>
    <t>komerční pracovníci doprav a přeprav</t>
  </si>
  <si>
    <t>úředníci v dopravě jinde neuvedení</t>
  </si>
  <si>
    <t>archiváři</t>
  </si>
  <si>
    <t>dokumentátoři</t>
  </si>
  <si>
    <t>správci depozitářů</t>
  </si>
  <si>
    <t>úředníci evidencí, registratury</t>
  </si>
  <si>
    <t>administrativní pracovníci v rejstříkách</t>
  </si>
  <si>
    <t>knihovníci, archiváři, evidenční pracovníci jinde neuvedení</t>
  </si>
  <si>
    <t>doručovatelé poštovních zásilek, tisku</t>
  </si>
  <si>
    <t>doručovatelé telegramů</t>
  </si>
  <si>
    <t>referenti poštovních provozů</t>
  </si>
  <si>
    <t>úřední kurýři</t>
  </si>
  <si>
    <t>kontroloři, revizoři poštovních provozů</t>
  </si>
  <si>
    <t>pracovníci poštovních přeprav</t>
  </si>
  <si>
    <t>úředníci třídění poštovních zásilek</t>
  </si>
  <si>
    <t>provozní pracovníci pošt jinde neuvedení</t>
  </si>
  <si>
    <t>korektoři</t>
  </si>
  <si>
    <t>kódovači</t>
  </si>
  <si>
    <t>operátoři kódování a zpracování dat</t>
  </si>
  <si>
    <t>úředníci pro vyplňování formulářů</t>
  </si>
  <si>
    <t>korektoři, kódovači a pracovníci v příbuzných oborech jinde neuvedení</t>
  </si>
  <si>
    <t>nižší úředníci přehledů a adresářů</t>
  </si>
  <si>
    <t>nižší úředníci ve službách</t>
  </si>
  <si>
    <t>nižší úředníci provozní, praktikanti v provozech</t>
  </si>
  <si>
    <t>nižší úředníci (referenti) jinde neuvedení</t>
  </si>
  <si>
    <t>pokladníci v bankách</t>
  </si>
  <si>
    <t>pokladníci v pojišťovnách</t>
  </si>
  <si>
    <t>pokladníci ve spořitelnách</t>
  </si>
  <si>
    <t>pokladníci jinde neuvedení</t>
  </si>
  <si>
    <t>směnárníci (penězoměnci)</t>
  </si>
  <si>
    <t>úředníci u přepážek v bankách</t>
  </si>
  <si>
    <t>úředníci u přepážek v pojišťovnách</t>
  </si>
  <si>
    <t>úředníci u přepážek ve spořitelnách</t>
  </si>
  <si>
    <t>úředníci u přepážek ve službách</t>
  </si>
  <si>
    <t>úředníci u přepážek na poštách</t>
  </si>
  <si>
    <t>přepážkoví úředníci jinde neuvedení</t>
  </si>
  <si>
    <t>pokladníci v obchodech</t>
  </si>
  <si>
    <t>pokladníci ve společných stravováních</t>
  </si>
  <si>
    <t>pokladníci v maloobchodních prodejnách</t>
  </si>
  <si>
    <t>pokladníci kontrolních pokladen v samoobsluhách</t>
  </si>
  <si>
    <t>nižší úředníci pokladních účtů</t>
  </si>
  <si>
    <t>pokladníci v provozovnách služeb</t>
  </si>
  <si>
    <t>pokladníci v nákladní dopravě</t>
  </si>
  <si>
    <t>hlavní pokladníci, zástupci hlavních pokladníků</t>
  </si>
  <si>
    <t>kontroloři pokladen v dopravě</t>
  </si>
  <si>
    <t>prodavači vstupenek, jízdenek jinde neuvedení</t>
  </si>
  <si>
    <t>bookmakeři, totalizátoři</t>
  </si>
  <si>
    <t>bookmakeři sázek</t>
  </si>
  <si>
    <t>krupiéři</t>
  </si>
  <si>
    <t>moderátoři her</t>
  </si>
  <si>
    <t>úředníci sázkových kanceláří</t>
  </si>
  <si>
    <t>inkasisté nájemného, poplatků za energie</t>
  </si>
  <si>
    <t>výběrčí dluhů</t>
  </si>
  <si>
    <t>úředníci pohledávek</t>
  </si>
  <si>
    <t>výběrčí dobrovolných příspěvků</t>
  </si>
  <si>
    <t>inkasisté jinde neuvedení</t>
  </si>
  <si>
    <t>půjčovatelé peněz</t>
  </si>
  <si>
    <t>počítači peněz</t>
  </si>
  <si>
    <t>klíčníci trezorů</t>
  </si>
  <si>
    <t>zastavárníci</t>
  </si>
  <si>
    <t>provozní úředníci cestovního ruchu</t>
  </si>
  <si>
    <t>úředníci tuzemských cestovních služeb</t>
  </si>
  <si>
    <t>úředníci tuzemských a zahraničních cestovních služeb</t>
  </si>
  <si>
    <t>úředníci cestovních kanceláří jinde neuvedení</t>
  </si>
  <si>
    <t>vedoucí recepcí</t>
  </si>
  <si>
    <t>recepční</t>
  </si>
  <si>
    <t>příjímací sestry</t>
  </si>
  <si>
    <t>úředníci v recepcích</t>
  </si>
  <si>
    <t>telefonisté v telefonních ústřednách (kromě telekomunikací)</t>
  </si>
  <si>
    <t>telefonisté kancelářští</t>
  </si>
  <si>
    <t>operátoři telefonních panelů (kromě telekomunikací)</t>
  </si>
  <si>
    <t>úředníci pro vyřizování dotazů, telefonisté</t>
  </si>
  <si>
    <t>telefonisté jinde neuvedení</t>
  </si>
  <si>
    <t>informátoři v úřadech, organizacích</t>
  </si>
  <si>
    <t>informátoři v obchodech, ve službách</t>
  </si>
  <si>
    <t>informátoři v dopravě</t>
  </si>
  <si>
    <t>informátoři v kulturních zařízeních</t>
  </si>
  <si>
    <t>informátoři jinde neuvedení</t>
  </si>
  <si>
    <t>vedoucí kabin letadel</t>
  </si>
  <si>
    <t>lodní stevardi</t>
  </si>
  <si>
    <t>palubní průvodčí (stevardi) letadel, letušky</t>
  </si>
  <si>
    <t>obsluha cestujících na letišti</t>
  </si>
  <si>
    <t>obsluha cestujících v zájezdových autobusech</t>
  </si>
  <si>
    <t>obsluha cestujících v lůžkovém (lehátkovém) voze</t>
  </si>
  <si>
    <t>obsluhující pracovníci v dopravě jinde neuvedení</t>
  </si>
  <si>
    <t>vlakvedoucí vlaků osobní dopravy</t>
  </si>
  <si>
    <t>průvodčí vlaků osobní dopravy</t>
  </si>
  <si>
    <t>průvodčí rychlíků</t>
  </si>
  <si>
    <t>průvodčí osobních lanových drah</t>
  </si>
  <si>
    <t>průvodčí v silniční, městské dopravě</t>
  </si>
  <si>
    <t>palubní průvodčí</t>
  </si>
  <si>
    <t>vlakový manipulanti osobní dopravy</t>
  </si>
  <si>
    <t>průvodčí jinde neuvedení</t>
  </si>
  <si>
    <t>průvodci cestovního ruchu, turistických zájezdů</t>
  </si>
  <si>
    <t>průvodci v kulturních zařízeních</t>
  </si>
  <si>
    <t>průvodci pamětihodnostmi</t>
  </si>
  <si>
    <t>průvodci kasteláni</t>
  </si>
  <si>
    <t>průvodci v rezervacích, v safari</t>
  </si>
  <si>
    <t>průvodci loveckých, rybářských výprav</t>
  </si>
  <si>
    <t>průvodci horských, horolezeckých výprav</t>
  </si>
  <si>
    <t>průvodci v průmyslových zařízeních</t>
  </si>
  <si>
    <t>průvodci jinde neuvedení</t>
  </si>
  <si>
    <t>hospodářští správci stravovacích, ubytovacích zařízení</t>
  </si>
  <si>
    <t>provozní pracovníci školních jídelen, menz</t>
  </si>
  <si>
    <t>provozáři stravovacích, ubytovacích jednotek</t>
  </si>
  <si>
    <t>pracovníci dohlížející nad obsluhujícím personálem</t>
  </si>
  <si>
    <t>sklepmistři</t>
  </si>
  <si>
    <t>hospodyně domácností</t>
  </si>
  <si>
    <t>hospodyně (kromě domácností)</t>
  </si>
  <si>
    <t>pracovníci dohlížející nad personálem jinde neuvedení</t>
  </si>
  <si>
    <t>šéfkuchaři</t>
  </si>
  <si>
    <t>kuchaři</t>
  </si>
  <si>
    <t>kuchaři a číšníci</t>
  </si>
  <si>
    <t>kuchaři příloh</t>
  </si>
  <si>
    <t>kuchaři speciálních diet</t>
  </si>
  <si>
    <t>pomocní kuchaři</t>
  </si>
  <si>
    <t>kuchaři jinde neuvedení</t>
  </si>
  <si>
    <t>vrchní číšníci</t>
  </si>
  <si>
    <t>číšníci, servírky</t>
  </si>
  <si>
    <t>číšníci nápojoví</t>
  </si>
  <si>
    <t>číšníci barmani</t>
  </si>
  <si>
    <t>číšníci reprezentaci</t>
  </si>
  <si>
    <t>číšníci jídel</t>
  </si>
  <si>
    <t>číšníci jinde neuvedení</t>
  </si>
  <si>
    <t>barmani</t>
  </si>
  <si>
    <t>pěstouni (NZP)</t>
  </si>
  <si>
    <t>opatrovníci, guvernantky</t>
  </si>
  <si>
    <t>pečovatelky dětské v domácnostech, chůvy</t>
  </si>
  <si>
    <t>pečovatelky v jeslích</t>
  </si>
  <si>
    <t>pečovatelky v mateřských školách</t>
  </si>
  <si>
    <t>pomocní vychovatelé</t>
  </si>
  <si>
    <t>dětské pěstounky, pečovatelky jinde neuvedené</t>
  </si>
  <si>
    <t>pečovatelky (kromě v domácnostech)</t>
  </si>
  <si>
    <t>zubní instrumentářky (NZP)</t>
  </si>
  <si>
    <t>ošetřovatelé, ošetřovatelky (NZP)</t>
  </si>
  <si>
    <t>ošetřovatelky charitativní (NZP)</t>
  </si>
  <si>
    <t>sanitáři, sanitářky (NZP)</t>
  </si>
  <si>
    <t>sanitáři, sanitářky charitativní (NZP)</t>
  </si>
  <si>
    <t>pečovatelé a pomocní ošetřovatelé v institucích jinde neuvedených</t>
  </si>
  <si>
    <t>opatrovnice a pečovatelky v domácnostech (kromě dětských)</t>
  </si>
  <si>
    <t>pečovatelé v domácnostech o nemocné a invalidy</t>
  </si>
  <si>
    <t>pečovatelé v domácnostech o přestárlé občany</t>
  </si>
  <si>
    <t>pomocní laboranti (NZP)</t>
  </si>
  <si>
    <t>pomocní pracovníci veterinární služby</t>
  </si>
  <si>
    <t>pečovatelé a pomocní ošetřovatelé jinde neuvedení</t>
  </si>
  <si>
    <t>kadeřníci dámští a pánští</t>
  </si>
  <si>
    <t>kadeřníci pánští</t>
  </si>
  <si>
    <t>kadeřníci dámští</t>
  </si>
  <si>
    <t>vlásenkáři</t>
  </si>
  <si>
    <t>holiči</t>
  </si>
  <si>
    <t>kadeřníci a holiči jinde neuvedení</t>
  </si>
  <si>
    <t>kosmetici, kosmetičky</t>
  </si>
  <si>
    <t>kosmetici divadelních, filmových studií</t>
  </si>
  <si>
    <t>maskéři</t>
  </si>
  <si>
    <t>umělečtí maskéři</t>
  </si>
  <si>
    <t>kosmetici a maskéři jinde neuvedení</t>
  </si>
  <si>
    <t>pedikéři - manikéři</t>
  </si>
  <si>
    <t>pedikéři, pedikérky</t>
  </si>
  <si>
    <t>manikéři, manikérky</t>
  </si>
  <si>
    <t>manikéři a pedikéři jinde neuvedení</t>
  </si>
  <si>
    <t>maséři (NZP)</t>
  </si>
  <si>
    <t>maséři v lázních</t>
  </si>
  <si>
    <t>maséři rehabilitační (kromě 32261)</t>
  </si>
  <si>
    <t>maséři sportovní</t>
  </si>
  <si>
    <t>maséři jinde neuvedení</t>
  </si>
  <si>
    <t>pracovníci v pohřební službě</t>
  </si>
  <si>
    <t>obstaravatelé pohřbů</t>
  </si>
  <si>
    <t>balzamovači lidských těl</t>
  </si>
  <si>
    <t>hostesky</t>
  </si>
  <si>
    <t>hostitelé</t>
  </si>
  <si>
    <t>pracovníci lázní, saun</t>
  </si>
  <si>
    <t>pracovníci rekreačních, rehabilitačních zařízení</t>
  </si>
  <si>
    <t>společníci, společnice</t>
  </si>
  <si>
    <t>taneční partneři</t>
  </si>
  <si>
    <t>osobní sluhové, komorníci, komorné</t>
  </si>
  <si>
    <t>pracovníci zajišťující osobní služby jinde neuvedení</t>
  </si>
  <si>
    <t>astrologové</t>
  </si>
  <si>
    <t>jasnovidci</t>
  </si>
  <si>
    <t>vykladači osudu</t>
  </si>
  <si>
    <t>hasiči strojníci</t>
  </si>
  <si>
    <t>hasiči podnikových sborů</t>
  </si>
  <si>
    <t>hasiči v dolech</t>
  </si>
  <si>
    <t>hasiči lesních požárů</t>
  </si>
  <si>
    <t>hasiči specialisté záchranáři</t>
  </si>
  <si>
    <t>hasiči preventisté</t>
  </si>
  <si>
    <t>hasiči dobrovolných sborů</t>
  </si>
  <si>
    <t>hasiči jinde neuvedení</t>
  </si>
  <si>
    <t>pracovníci ochrany v silniční dopravě</t>
  </si>
  <si>
    <t>pracovníci ochrany letišť</t>
  </si>
  <si>
    <t>pracovníci ochrany železnic</t>
  </si>
  <si>
    <t>pracovníci dopravních hlídek</t>
  </si>
  <si>
    <t>pracovníci ozbrojené ochrany v dopravě jinde neuvedení</t>
  </si>
  <si>
    <t>strážní, členové závodních stráží</t>
  </si>
  <si>
    <t>strážci přírody, životního prostředí</t>
  </si>
  <si>
    <t>poříční</t>
  </si>
  <si>
    <t>hlídači zvěře</t>
  </si>
  <si>
    <t>plavčíci, strážci pláže</t>
  </si>
  <si>
    <t>tělesní, osobní strážci, ochranky</t>
  </si>
  <si>
    <t>pracovníci ochrany majetku a osob jinde neuvedení</t>
  </si>
  <si>
    <t>prodavači smíšeného zboží</t>
  </si>
  <si>
    <t>prodavači potravinářského zboží</t>
  </si>
  <si>
    <t>prodavači průmyslového zboží</t>
  </si>
  <si>
    <t>prodavači drogistického zboží, kosmetiky</t>
  </si>
  <si>
    <t>prodavači textilu, obuvi</t>
  </si>
  <si>
    <t>prodavači hudebnin, knih, časopisů</t>
  </si>
  <si>
    <t>prodavači motorových vozidel</t>
  </si>
  <si>
    <t>prodavač u benzinových čerpadel</t>
  </si>
  <si>
    <t>prodavači jinde neuvedení</t>
  </si>
  <si>
    <t>předváděči zboží</t>
  </si>
  <si>
    <t>předváděči zboží na výstavách</t>
  </si>
  <si>
    <t>předváděči, demonstrátoři zboží jinde neuvedení</t>
  </si>
  <si>
    <t>prodavači ve stáncích (kioscích)</t>
  </si>
  <si>
    <t>prodavači potravin, občerstvení ve stáncích (kioscích)</t>
  </si>
  <si>
    <t>prodavač novin, časopisů a tabákových výrobků ve stánku (kiosku)</t>
  </si>
  <si>
    <t>prodavač na tržišti</t>
  </si>
  <si>
    <t>prodavači ve stáncích a na tržištích jinde neuvedení</t>
  </si>
  <si>
    <t>manekýni, manekýnky módní</t>
  </si>
  <si>
    <t>manekýni, manekýnky reklamní</t>
  </si>
  <si>
    <t>modelové, modelky</t>
  </si>
  <si>
    <t>manekýni, manekýnky jinde neuvedení</t>
  </si>
  <si>
    <t>pěstitelé obilovin</t>
  </si>
  <si>
    <t>pěstitelé polní zeleniny</t>
  </si>
  <si>
    <t>pěstitelé okopanin</t>
  </si>
  <si>
    <t>pěstitelé tabáku, bavlny, lnu</t>
  </si>
  <si>
    <t>zemědělští dělníci závlaháři</t>
  </si>
  <si>
    <t>zemědělští dělníci v rostlinné výrobě</t>
  </si>
  <si>
    <t>pěstitelé polních plodin jinde neuvedení</t>
  </si>
  <si>
    <t>ovocnáři, sadaři</t>
  </si>
  <si>
    <t>vinohradníci</t>
  </si>
  <si>
    <t>chmelaři</t>
  </si>
  <si>
    <t>pěstitelé kávy, čaje</t>
  </si>
  <si>
    <t>ovocnáři a zahradníci</t>
  </si>
  <si>
    <t>zemědělští dělníci při pěstování plodin rostoucích na stromech a keřích</t>
  </si>
  <si>
    <t>pěstitelé plodin rostoucích na stromech a keřích jinde neuvedení</t>
  </si>
  <si>
    <t>zahradníci</t>
  </si>
  <si>
    <t>pěstitelé zahradních plodin a sazenic</t>
  </si>
  <si>
    <t>pěstitelé školkaři</t>
  </si>
  <si>
    <t>pěstitelé hub</t>
  </si>
  <si>
    <t>pěstitelé květin</t>
  </si>
  <si>
    <t>zemědělští dělníci v zahradnictví</t>
  </si>
  <si>
    <t>zahradníci a pěstitelé zahradních plodin jinde neuvedení</t>
  </si>
  <si>
    <t>pěstitelé aromatických a léčivých rostlin</t>
  </si>
  <si>
    <t>zemědělští dělníci pěstitelé aromatických plodin</t>
  </si>
  <si>
    <t>pěstitelé různých plodin zemědělci</t>
  </si>
  <si>
    <t>pěstitelé dekorativních rostlin a plodin</t>
  </si>
  <si>
    <t>pěstitelé proutí, rákosu</t>
  </si>
  <si>
    <t>pěstitelé různých plodin soukromí</t>
  </si>
  <si>
    <t>zemědělští dělníci pěstitelé různých plodin</t>
  </si>
  <si>
    <t>pěstitelé různých plodin jinde neuvedení</t>
  </si>
  <si>
    <t>chovatelé skotu</t>
  </si>
  <si>
    <t>chovatelé prasat</t>
  </si>
  <si>
    <t>chovatelé koní</t>
  </si>
  <si>
    <t>chovatelé ovcí, koz</t>
  </si>
  <si>
    <t>chovatelé kožešinových zvířat</t>
  </si>
  <si>
    <t>chovatelé a ošetřovatelé psů a koček</t>
  </si>
  <si>
    <t>zemědělští dělníci ošetřovatelé hospodářských zvířat</t>
  </si>
  <si>
    <t>chovatelé hospodářských zvířat jinde neuvedení</t>
  </si>
  <si>
    <t>chovatelé v drůbežářské líhni</t>
  </si>
  <si>
    <t>chovatelé kuřat</t>
  </si>
  <si>
    <t>chovatelé slepic</t>
  </si>
  <si>
    <t>chovatelé kachen, husí, krocanů</t>
  </si>
  <si>
    <t>zemědělští dělníci ošetřovatelé drůbeže</t>
  </si>
  <si>
    <t>chovatelé drůbeže jinde neuvedení</t>
  </si>
  <si>
    <t>chovatelé včel</t>
  </si>
  <si>
    <t>chovatelé bource morušového</t>
  </si>
  <si>
    <t>chovatelé hmyzu</t>
  </si>
  <si>
    <t>včelařští dělníci</t>
  </si>
  <si>
    <t>chovatelé dobytka, drůbeže, včel apod. zemědělci</t>
  </si>
  <si>
    <t>Chovatelé dobytka, drůbeže, včel apod. soukromý</t>
  </si>
  <si>
    <t>Zemědělští dělníci ošetřovatelé hospodářských zvířat, drůbeže apod.</t>
  </si>
  <si>
    <t>Chovatelé zvířat v ZOO</t>
  </si>
  <si>
    <t>Chovatelé a ošetřovatelé zvířat v ZOO, safari</t>
  </si>
  <si>
    <t>Dělníci v zoologické zahradě</t>
  </si>
  <si>
    <t>Chovatelé zvěře</t>
  </si>
  <si>
    <t>Chovatelé pernaté zvěře</t>
  </si>
  <si>
    <t>Chovatelé plazů, hlemýžďů</t>
  </si>
  <si>
    <t>Ošetřovatelé zvířat veterinární služby</t>
  </si>
  <si>
    <t>Chovatelé a ošetřovatelé zvířat v cirkusu</t>
  </si>
  <si>
    <t>Drezéři, trenéři koní</t>
  </si>
  <si>
    <t>Chovatelé a ošetřovatelé zvířat jinde neuvedení</t>
  </si>
  <si>
    <t>Pěstitelé a chovatelé orientovaní na trh soukromý</t>
  </si>
  <si>
    <t>zemědělci smíšeného hospodářství</t>
  </si>
  <si>
    <t>Pěstitelé, šlechtitelé lesa</t>
  </si>
  <si>
    <t>Ošetřovatelé lesa</t>
  </si>
  <si>
    <t>Luštiči semen</t>
  </si>
  <si>
    <t>Lesní školkaři</t>
  </si>
  <si>
    <t>Lesní dělníci v zalesňování</t>
  </si>
  <si>
    <t>Dělníci pro pěstění a ošetřování lesů jinde neuvedení</t>
  </si>
  <si>
    <t>Lesní mechanizátoři</t>
  </si>
  <si>
    <t>Dřevorubci</t>
  </si>
  <si>
    <t>Lesní manipulanti, těžaři</t>
  </si>
  <si>
    <t>Rozřezávači hraněného a těženého dřeva</t>
  </si>
  <si>
    <t>Tesaři sloupů a piloti při těžbě dřeva</t>
  </si>
  <si>
    <t>Řezači prahů (železničních pražců)</t>
  </si>
  <si>
    <t>Stavitelé vorů</t>
  </si>
  <si>
    <t>Lesní dělníci pro těžbu dřeva</t>
  </si>
  <si>
    <t>Dělníci pro těžbu dřeva jinde neuvedení</t>
  </si>
  <si>
    <t>Uhlíři (vypalovači) dřevěného uhlí</t>
  </si>
  <si>
    <t>Dělníci destilace dřeva</t>
  </si>
  <si>
    <t>Lesní dělníci uhlíři</t>
  </si>
  <si>
    <t>Chovatelé vodních živočichů</t>
  </si>
  <si>
    <t>Chovatelé ryb</t>
  </si>
  <si>
    <t>Dělníci rybářský, rybníkářský</t>
  </si>
  <si>
    <t>Dělníci pro chov vodních živočichů jinde neuvedení</t>
  </si>
  <si>
    <t>Rybáři ve vnitrozemních vodách</t>
  </si>
  <si>
    <t>Rybáři v pobřežních vodách</t>
  </si>
  <si>
    <t>Rybáři na vysokých mořích</t>
  </si>
  <si>
    <t>Členové posádky rybářských lodí</t>
  </si>
  <si>
    <t>Rybáři jinde neuvedení</t>
  </si>
  <si>
    <t>Myslivci</t>
  </si>
  <si>
    <t>Lovci zvěře</t>
  </si>
  <si>
    <t>Stopaři zvěře</t>
  </si>
  <si>
    <t>Myslivci, lovci a stopaři zvěře jinde neuvedení</t>
  </si>
  <si>
    <t>Zemědělci pěstitelé samozásobitelé</t>
  </si>
  <si>
    <t>Zemědělci chovatelé samozásobitelé</t>
  </si>
  <si>
    <t>Zemědělci pěstitelé a chovatelé samozásobitelé</t>
  </si>
  <si>
    <t>Sběrači plodin (hub)</t>
  </si>
  <si>
    <t>Rybáři samozásobitelé</t>
  </si>
  <si>
    <t>Zemědělci samozásobitelé jinde neuvedení</t>
  </si>
  <si>
    <t>Horníci hlubinných těžeb uhlí (převážně ruční)</t>
  </si>
  <si>
    <t>Horníci povrchových těžeb uhlí (převážně ruční)</t>
  </si>
  <si>
    <t>Lamači při těžbě uhlí (převážně ruční)</t>
  </si>
  <si>
    <t>Důlní tesaři při těžbě uhlí</t>
  </si>
  <si>
    <t>Horníci dělníci v uhelných dolech</t>
  </si>
  <si>
    <t>Horníci hlubinných těžeb rud (převážně ruční)</t>
  </si>
  <si>
    <t>Horníci povrchových těžeb rud (převážně ruční)</t>
  </si>
  <si>
    <t>Těžaři uranu (převážně ruční)</t>
  </si>
  <si>
    <t>Lamači při těžbě rud (převážně ruční)</t>
  </si>
  <si>
    <t>Důlní tesaři při těžbě rud</t>
  </si>
  <si>
    <t>Horníci dělníci v rudných dolech</t>
  </si>
  <si>
    <t>Horníci těžby nerudných surovin (převážně ruční)</t>
  </si>
  <si>
    <t>Horníci chemických těžeb</t>
  </si>
  <si>
    <t>Kamenolamači (převážně ruční)</t>
  </si>
  <si>
    <t>Lamači při těžbě nerudných surovin (převážně ruční)</t>
  </si>
  <si>
    <t>Důlní tesaři při těžbě nerudných surovin</t>
  </si>
  <si>
    <t>Dělníci kamenolomu</t>
  </si>
  <si>
    <t>Horníci dělníci v dolech na nerudné suroviny</t>
  </si>
  <si>
    <t>Střelmistři hlubinných dolů</t>
  </si>
  <si>
    <t>Střelmistři povrchových dolů</t>
  </si>
  <si>
    <t>Střelmistři na stavbách</t>
  </si>
  <si>
    <t>Střelmistři tuneláři</t>
  </si>
  <si>
    <t>Střelmistři při demolici objektů</t>
  </si>
  <si>
    <t>Dělníci pro práci s výbušninami jinde neuvedeni</t>
  </si>
  <si>
    <t>Kameníci, řezači a opracovávači kamene, žuly, mramoru</t>
  </si>
  <si>
    <t>Drtiči kamene</t>
  </si>
  <si>
    <t>Dělníci pro opracování kamene jinde neuvedení</t>
  </si>
  <si>
    <t>Báňští záchranáři</t>
  </si>
  <si>
    <t>Mechanici báňské záchranné služby</t>
  </si>
  <si>
    <t>Dělníci bezpečnostních prací údržby v dolech a lomech</t>
  </si>
  <si>
    <t>Zedníci stavby domů z tradičních materiálů</t>
  </si>
  <si>
    <t>Stavební dělníci zednických prací z tradičních materiálů</t>
  </si>
  <si>
    <t xml:space="preserve">Zedníci </t>
  </si>
  <si>
    <t>Šamotáři, zedníci ohnivzdorného zdiva</t>
  </si>
  <si>
    <t>Kamnáři</t>
  </si>
  <si>
    <t>Zedníci kanalizačních komor a šachet</t>
  </si>
  <si>
    <t>Kameníci stavební</t>
  </si>
  <si>
    <t>Stavební dělníci zednických prací</t>
  </si>
  <si>
    <t>Betonáři, betonáři stavebních dílců</t>
  </si>
  <si>
    <t>Odlévači, úpraváři betonových, cementových výrobků</t>
  </si>
  <si>
    <t>Pokladači betonových povrchů a teraca</t>
  </si>
  <si>
    <t>Betonáři studnaři</t>
  </si>
  <si>
    <t>Betonáři tuneláři</t>
  </si>
  <si>
    <t>Sklobetonáři</t>
  </si>
  <si>
    <t>Železáři ve stavebnictví, injektážníci</t>
  </si>
  <si>
    <t>Stavební dělníci betonářských prací (míchač betonu)</t>
  </si>
  <si>
    <t>Tesaři stavební</t>
  </si>
  <si>
    <t>Tesaři dřevěných částí dopravních prostředků</t>
  </si>
  <si>
    <t>Tesaři mostních konstrukcí, lešení</t>
  </si>
  <si>
    <t>Tesaři, truhláři divadelních scén</t>
  </si>
  <si>
    <t>Tesaři a truhláři stavební opraváři</t>
  </si>
  <si>
    <t>Truhláři stavební</t>
  </si>
  <si>
    <t>Truhláři dřevěných částí dopravních prostředků, karoserií</t>
  </si>
  <si>
    <t>Stavební dělníci tesařských a truhlářských prací</t>
  </si>
  <si>
    <t>Montéři sádrokartonových desek</t>
  </si>
  <si>
    <t>Montéři ocelových konstrukcí na stavbách</t>
  </si>
  <si>
    <t>Montéři laminátových konstrukcí</t>
  </si>
  <si>
    <t>Montéři prefabrikovaných budov</t>
  </si>
  <si>
    <t>Montéři bytových jader</t>
  </si>
  <si>
    <t>Montéři stavěči</t>
  </si>
  <si>
    <t>Montážníci technických, scénických dekorací</t>
  </si>
  <si>
    <t>Stavební dělníci montážních prací, stavěči</t>
  </si>
  <si>
    <t>Stavební montážníci jinde neuvedení</t>
  </si>
  <si>
    <t>Asfaltéři</t>
  </si>
  <si>
    <t>Dlaždiči</t>
  </si>
  <si>
    <t>Asfaltéři a dlaždiči jinde neuvedení</t>
  </si>
  <si>
    <t>Lešenáři dřevěných lešení</t>
  </si>
  <si>
    <t>Lešenáři železných lešení</t>
  </si>
  <si>
    <t>Stavební dělníci lešenářských prací</t>
  </si>
  <si>
    <t>Lešenáři jinde neuvedení</t>
  </si>
  <si>
    <t>Výškový specialisté na stavbách</t>
  </si>
  <si>
    <t>Studnaři (kromě vrtačů)</t>
  </si>
  <si>
    <t>Stavební údržbáři budov, staveb (kromě 7124)</t>
  </si>
  <si>
    <t>Dělníci demoličních prací</t>
  </si>
  <si>
    <t>Pokladači odvodňovacích drenáží</t>
  </si>
  <si>
    <t>Dělníci kladeči kanalizačního potrubí</t>
  </si>
  <si>
    <t>Stavební dělníci hlavní stavební výroby jinde neuvedení</t>
  </si>
  <si>
    <t>Pokrývači lepenkami</t>
  </si>
  <si>
    <t>Pokrývači plechovou krytinou</t>
  </si>
  <si>
    <t>Pokrývači taškami</t>
  </si>
  <si>
    <t>Pokrývači břidlicí, eternitem</t>
  </si>
  <si>
    <t>Pokrývači došky, šindely</t>
  </si>
  <si>
    <t>Pokrývači údržbáři střech</t>
  </si>
  <si>
    <t>Stavební dělníci pokrývačských prací</t>
  </si>
  <si>
    <t>Pokrývači jinde neuvedení</t>
  </si>
  <si>
    <t>Podlaháři, pokladači podlahových krytin</t>
  </si>
  <si>
    <t>Pokladači kyselinovzdorných podlah</t>
  </si>
  <si>
    <t>Obkladači stěn, obkladači stavební</t>
  </si>
  <si>
    <t>Stavební dělníci kladení podlah</t>
  </si>
  <si>
    <t>Stavební štukatéři</t>
  </si>
  <si>
    <t>Stavební dělníci štukatérských prací</t>
  </si>
  <si>
    <t xml:space="preserve">Stavební dělníci štukatérských prací </t>
  </si>
  <si>
    <t>Montéři izolací budov</t>
  </si>
  <si>
    <t>Montéři akustických izolací</t>
  </si>
  <si>
    <t>Montéři tepelných izolací</t>
  </si>
  <si>
    <t>Montéři hydro izolací</t>
  </si>
  <si>
    <t>Montéři izolací potrubí, kotlů</t>
  </si>
  <si>
    <t>Montéři antikorozní ochrany izolatéři</t>
  </si>
  <si>
    <t>Stavební dělníci izolatérských prací</t>
  </si>
  <si>
    <t>Izolatéři jinde neuvedení</t>
  </si>
  <si>
    <t>Sklenáři stavební</t>
  </si>
  <si>
    <t>Sklenáři servisní</t>
  </si>
  <si>
    <t>Sklenáři umělečtí, vitrážisti</t>
  </si>
  <si>
    <t>Sklenáři řezači, upravovači plochého skla</t>
  </si>
  <si>
    <t>Sklenáři zrcadlových skel</t>
  </si>
  <si>
    <t>Sklenáři zasklívači vozidel</t>
  </si>
  <si>
    <t>Sklenáři jinde neuvedení</t>
  </si>
  <si>
    <t>Instalatéři stavební</t>
  </si>
  <si>
    <t>Montéři potrubáři</t>
  </si>
  <si>
    <t>Klempíři stavební, lodní</t>
  </si>
  <si>
    <t>Zámečníci stavební</t>
  </si>
  <si>
    <t>Stavební dělníci instalatérských, zámečnických, klempířských prací</t>
  </si>
  <si>
    <t>Stavební elektrikáři, elektroinstalatéři</t>
  </si>
  <si>
    <t>Stavební elektrikáři údržbáři</t>
  </si>
  <si>
    <t>Provozní elektrikáři domovních instalací</t>
  </si>
  <si>
    <t>Provozní elektrikáři instalací průmyslových objektů (elektroúdržby budov)</t>
  </si>
  <si>
    <t>Provozní elektrikáři scén a filmových studií</t>
  </si>
  <si>
    <t>Stavební dělníci elektroinstalačních prací</t>
  </si>
  <si>
    <t>Stavební a provozní elektrikáři jinde neuvedení</t>
  </si>
  <si>
    <t>Vstřelovači stavební</t>
  </si>
  <si>
    <t>Montér bleskosvodů</t>
  </si>
  <si>
    <t>Dělníci dokončovacích stavebních prací jinde neuvedení</t>
  </si>
  <si>
    <t>Malíři pokojů, interiérů</t>
  </si>
  <si>
    <t>Malíři (natěrači) budov, malíři a natěrači</t>
  </si>
  <si>
    <t>Malíři (natěrači) konstrukcí</t>
  </si>
  <si>
    <t>Malíři divadelních dekorací</t>
  </si>
  <si>
    <t>Stavební dělníci malířských a natěračských prací</t>
  </si>
  <si>
    <t>Malíři a tapetáři jinde neuvedení</t>
  </si>
  <si>
    <t>Lakýrníci stavební</t>
  </si>
  <si>
    <t>Lakýrníci automobilů (vozidel)</t>
  </si>
  <si>
    <t>Lakýrníci kovů, kovových výrobků</t>
  </si>
  <si>
    <t>Lakýrníci dřevěných výrobků</t>
  </si>
  <si>
    <t>Nanášeči kovových vrstev postřikem</t>
  </si>
  <si>
    <t>Stavební dělníci lakýrnických prací</t>
  </si>
  <si>
    <t>Lakýrníci jinde neuvedení</t>
  </si>
  <si>
    <t>Kominíci preventivních prohlídek</t>
  </si>
  <si>
    <t>Čističi budov (čističi vnějších plášťů budov)</t>
  </si>
  <si>
    <t>Čistič budov výškový specialisté</t>
  </si>
  <si>
    <t>Bourači komínů</t>
  </si>
  <si>
    <t>Hubitelé škůdců fasád (komínů)</t>
  </si>
  <si>
    <t>Stavební dělníci čištění budov jinde neuvedení</t>
  </si>
  <si>
    <t>Formovači kovových odlitků</t>
  </si>
  <si>
    <t>Modeláři slévárenští (formíři)</t>
  </si>
  <si>
    <t>Slévárenští dělníci formíři a jádraři</t>
  </si>
  <si>
    <t>Řezači kovů plamenem, laserem</t>
  </si>
  <si>
    <t>Svářeči v ochranné atmosféře</t>
  </si>
  <si>
    <t>Svářeči elektrickým obloukem, termitem</t>
  </si>
  <si>
    <t>Svářeči acetylénem, plamenem</t>
  </si>
  <si>
    <t>Svářeči olova, mědi, mosazi</t>
  </si>
  <si>
    <t>Strojníci svařovny</t>
  </si>
  <si>
    <t>Strojírenští dělníci svařovny</t>
  </si>
  <si>
    <t>Svářeči kovů a páječ jinde neuvedeni</t>
  </si>
  <si>
    <t>Klempíři (kromě 7136)</t>
  </si>
  <si>
    <t>Karosáři, klempíři vozidlových karosérií (autoklempíři)</t>
  </si>
  <si>
    <t>Mechanici plechových výrobků</t>
  </si>
  <si>
    <t>Kovotepci</t>
  </si>
  <si>
    <t>Klempíři mědikovci</t>
  </si>
  <si>
    <t>Kovotlačitelé plechů</t>
  </si>
  <si>
    <t>Kotláři (výrobci kotlů)</t>
  </si>
  <si>
    <t>Strojírenští dělníci práce s plechem, značkovači plechů</t>
  </si>
  <si>
    <t>Výrobci a opraváři výrobků a dílů z plechu jinde neuvedení</t>
  </si>
  <si>
    <t>Montéři kovových konstrukcí přípraváři, značkovači</t>
  </si>
  <si>
    <t>Lodní, letečtí montéři kovových konstrukcí</t>
  </si>
  <si>
    <t>Nýtaři</t>
  </si>
  <si>
    <t>Dělníci montéři kovových konstrukcí</t>
  </si>
  <si>
    <t>Montéři zdvihacích zařízení</t>
  </si>
  <si>
    <t>Montéři výtahů</t>
  </si>
  <si>
    <t>Montéři výtahů - opraváři a údržbáři</t>
  </si>
  <si>
    <t>Montéři kovových lan a lanek</t>
  </si>
  <si>
    <t>Montéři lanovek, vleků</t>
  </si>
  <si>
    <t>Navíječi, splétači drátů, kabelů, lan</t>
  </si>
  <si>
    <t>Dělníci čistič zvedacích zařízení, lanovek, vleků</t>
  </si>
  <si>
    <t>Potápěči pro práci pod vodou (opraváři, montéři)</t>
  </si>
  <si>
    <t>Potápěči záchranné služby</t>
  </si>
  <si>
    <t>Potápěči svářeči</t>
  </si>
  <si>
    <t>Potápěči (členové čet) jinde neuvedení</t>
  </si>
  <si>
    <t>Montéři kotláři</t>
  </si>
  <si>
    <t>Montéři kotláři údržbáři</t>
  </si>
  <si>
    <t>Strojírenští dělníci montáže kotlů</t>
  </si>
  <si>
    <t>Kováři kovacích lisů</t>
  </si>
  <si>
    <t>Kováři, podkováři</t>
  </si>
  <si>
    <t>Kováři bucharů</t>
  </si>
  <si>
    <t>Strojírenští dělníci kováren, lisoven kovů</t>
  </si>
  <si>
    <t>Zámečníci, zámečníci strojů</t>
  </si>
  <si>
    <t>Pilníkáři</t>
  </si>
  <si>
    <t>Nožíři</t>
  </si>
  <si>
    <t>Kovomodeláři, značkovači kovů, pasíři</t>
  </si>
  <si>
    <t>Rytci kovů, rytci not</t>
  </si>
  <si>
    <t>Strojírenští kovodělníci (převážně ruční)</t>
  </si>
  <si>
    <t>Kovodělníci jinde neuvedení</t>
  </si>
  <si>
    <t>Soustružníci kovů - seřizovači a obsluha</t>
  </si>
  <si>
    <t>Frézaři kovů - seřizovači a obsluha</t>
  </si>
  <si>
    <t>Brusiči kovů - seřizovači a obsluha</t>
  </si>
  <si>
    <t>Vrtaři kovů - seřizovači a obsluha</t>
  </si>
  <si>
    <t>Hoblíři kovů - seřizovači a obsluha</t>
  </si>
  <si>
    <t>Řezači kovů - seřizovači a obsluha</t>
  </si>
  <si>
    <t>Seřizovači kovoobráběcích strojů</t>
  </si>
  <si>
    <t>Strojírenští dělníci seřizování a obsluhy obráběcích strojů</t>
  </si>
  <si>
    <t>Seřizovači a obsluha kovoobráběcích strojů jinde neuvedení</t>
  </si>
  <si>
    <t>Brusiči kovů (převážně ruční) (kromě 7223)</t>
  </si>
  <si>
    <t>Brusiči ve svařovnách</t>
  </si>
  <si>
    <t>Brusič nástrojů, brusiči válců</t>
  </si>
  <si>
    <t>Leštiči (pískovači) kovů při ručním obrábění</t>
  </si>
  <si>
    <t>Ostřiči nástrojů, pil, nožů</t>
  </si>
  <si>
    <t>Dělníci čističi kovů (cídiči kovových odlitků)</t>
  </si>
  <si>
    <t>Strojírenští dělníci brusiči a leštiči (dělníci v brusírně)</t>
  </si>
  <si>
    <t>Puškaři výrobci (opraváři) loveckých zbraní</t>
  </si>
  <si>
    <t>Puškaři výrobci (opraváři) sportovních zbraní</t>
  </si>
  <si>
    <t>Puškaři opraváři a údržbáři</t>
  </si>
  <si>
    <t>Puškaři jinde neuvedení</t>
  </si>
  <si>
    <t>Umělečtí zlatotepci</t>
  </si>
  <si>
    <t>Umělečtí pozlacovači</t>
  </si>
  <si>
    <t>Zlatotepci</t>
  </si>
  <si>
    <t>Stříbrotepci</t>
  </si>
  <si>
    <t>Umělečtí pasíři</t>
  </si>
  <si>
    <t>cínaři</t>
  </si>
  <si>
    <t>umělečtí kováři</t>
  </si>
  <si>
    <t>umělečtí zámečníci</t>
  </si>
  <si>
    <t>restaurátoři kovových uměleckých předmětů (dělníci)</t>
  </si>
  <si>
    <t>strojírenští dělníci výroby kovových uměleckých předmětů</t>
  </si>
  <si>
    <t>kovolijci</t>
  </si>
  <si>
    <t>cizeléři</t>
  </si>
  <si>
    <t>umělečtí kovolijci a cizeléři</t>
  </si>
  <si>
    <t>odlévači (převážně ruční)</t>
  </si>
  <si>
    <t>formíři výrobků užitného umění</t>
  </si>
  <si>
    <t>slévárenští dělníci pro kovolijecké práce</t>
  </si>
  <si>
    <t>automechanici nákladních automobilů</t>
  </si>
  <si>
    <t>automechanici osobních automobilů</t>
  </si>
  <si>
    <t>mechanici, opraváři autobusů, trolejbusů</t>
  </si>
  <si>
    <t>mechanici, opraváři stavebních, zemních motorových vozidel, bagrů, traktorů</t>
  </si>
  <si>
    <t>mechanici, opraváři motocyklů, opraváři jízdních kol</t>
  </si>
  <si>
    <t>mechanici garáží</t>
  </si>
  <si>
    <t>seřizovači motorů vozidel</t>
  </si>
  <si>
    <t>mechanici a opraváři motorových vozidel jinde neuvedení</t>
  </si>
  <si>
    <t>letečtí strojní mechanici přístrojů a zařízení</t>
  </si>
  <si>
    <t>letečtí strojní mechanici opraváři (údržbáři)</t>
  </si>
  <si>
    <t>mechanici, opraváři letadlových motorů</t>
  </si>
  <si>
    <t>mechanici letadlových motorů a zařízení servisní (kromě elektro)</t>
  </si>
  <si>
    <t>mechanici montéři draků letadel</t>
  </si>
  <si>
    <t>strojírenští dělníci výroby a oprav letadel</t>
  </si>
  <si>
    <t>mechanici, opraváři letadlových motorů a zařízení jinde neuvedení</t>
  </si>
  <si>
    <t>lodní strojníci mechanici</t>
  </si>
  <si>
    <t>lodní strojní mechanici opraváři (údržbáři)</t>
  </si>
  <si>
    <t>mechanici, opraváři lodních motorů</t>
  </si>
  <si>
    <t>mechanici strojních částí lodních přístrojů a zařízení</t>
  </si>
  <si>
    <t>mechanici lodních motorů, trupů a zařízení servisní</t>
  </si>
  <si>
    <t>lodní mazači odborní</t>
  </si>
  <si>
    <t>strojírenští dělníci výroby a oprav lodí</t>
  </si>
  <si>
    <t>mechanici, opraváři lodních motorů a zařízení jinde neuvedených</t>
  </si>
  <si>
    <t>mechanici kolejových vozidel, motorových lokomotiv a vozů</t>
  </si>
  <si>
    <t>mechanici opraváři kolejových vozidel</t>
  </si>
  <si>
    <t>zámečníci kolejových vozidel</t>
  </si>
  <si>
    <t>vozmistři (dělníci)</t>
  </si>
  <si>
    <t>strojírenští dělníci výroby a oprav kolejových vozidel</t>
  </si>
  <si>
    <t>mechanici, opraváři kolejových vozidel jinde neuvedení</t>
  </si>
  <si>
    <t>mechanici, opraváři průmyslových, výrobních strojů a zařízení</t>
  </si>
  <si>
    <t>mechanici, opraváři kovoobráběcích strojů a zařízení</t>
  </si>
  <si>
    <t>mechanici, opraváři dřevoobráběcích strojů a zařízení</t>
  </si>
  <si>
    <t>mechanici, opraváři těžebních, stavebních, zemních strojů a zařízení</t>
  </si>
  <si>
    <t>mechanici, opraváři energetických zařízení, elektropřístrojů (mechanická část)</t>
  </si>
  <si>
    <t>mechanici, opraváři zemědělských strojů a zařízení</t>
  </si>
  <si>
    <t>mechanici, opraváři výpočetní a automatizační techniky (kromě elektro)</t>
  </si>
  <si>
    <t>mechanici, opraváři kancelářských strojů a zařízení (kromě elektro)</t>
  </si>
  <si>
    <t>mechanici, opraváři a seřizovači průmyslových strojů a zařízení jinde neuvedení</t>
  </si>
  <si>
    <t>mechanici, opraváři zařízení lidové technické zábavy</t>
  </si>
  <si>
    <t>mechanici, opraváři hasicích přístrojů a zařízení</t>
  </si>
  <si>
    <t>mechanici, opraváři skladovacích zařízení</t>
  </si>
  <si>
    <t>mechanici, opraváři geologicko průzkumných strojů a zařízení</t>
  </si>
  <si>
    <t>mechanici, opraváři zabezpečovacích zařízení (mechanická část)</t>
  </si>
  <si>
    <t>mechanici, opraváři servisní jinde neuvedení</t>
  </si>
  <si>
    <t>kontroloři výroby strojírenské (dělníci)</t>
  </si>
  <si>
    <t>mechanici, opraváři strojů a zařízení (bez elektro) jinde neuvedení</t>
  </si>
  <si>
    <t>elektromechanici elektropřístrojů</t>
  </si>
  <si>
    <t>elektromechanici elektromotorů, točivých strojů</t>
  </si>
  <si>
    <t>elektromechanici strojů a zařízení</t>
  </si>
  <si>
    <t>provozní elektromechanici</t>
  </si>
  <si>
    <t>elektromechanici servisní</t>
  </si>
  <si>
    <t>kontroloři a testovači výroby elektrotechnické (dělníci)</t>
  </si>
  <si>
    <t>dělníci v elektrotechnice</t>
  </si>
  <si>
    <t>elektromechanici seřizovači, opraváři jinde neuvedení</t>
  </si>
  <si>
    <t>elektromechanici osobních motorových vozidel</t>
  </si>
  <si>
    <t>elektromechanici nákladních motorových vozidel</t>
  </si>
  <si>
    <t>elektromechanici autobusů, trolejbusů</t>
  </si>
  <si>
    <t>elektromechanici letadel</t>
  </si>
  <si>
    <t>elektromechanici lodí</t>
  </si>
  <si>
    <t>elektromechanici letadel, lodí servisní</t>
  </si>
  <si>
    <t>elektromechanici železničních kolejových vozidel</t>
  </si>
  <si>
    <t>elektromechanici trakčních vozidel (kromě železničních)</t>
  </si>
  <si>
    <t>mechanici, opraváři elektrických částí dopravních prostředků jinde neuvedení</t>
  </si>
  <si>
    <t>mechanici elektronik hudebních nástrojů</t>
  </si>
  <si>
    <t>mechanici elektronik energetických zařízení</t>
  </si>
  <si>
    <t>mechanici elektronik zabezpečovacích sdělovacích zařízení a vysílací techniky</t>
  </si>
  <si>
    <t>mechanici elektronik organizační, výpočetní, řídicí techniky</t>
  </si>
  <si>
    <t>mechanici elektronik průmyslového, výrobního zařízení</t>
  </si>
  <si>
    <t>mechanici elektronik měřicích, regulačních, optických přístrojů, lékařské techniky</t>
  </si>
  <si>
    <t>kontroloři a testovači výroby elektronické (dělníci)</t>
  </si>
  <si>
    <t>dělníci v elektronice</t>
  </si>
  <si>
    <t>mechanici elektronik strojů a zařízení jinde neuvedení</t>
  </si>
  <si>
    <t>mechanici přenosových (spojových) zařízení</t>
  </si>
  <si>
    <t>telefonní mechanici</t>
  </si>
  <si>
    <t>telegrafní mechanici</t>
  </si>
  <si>
    <t>mechanici telekomunikačních zařízení</t>
  </si>
  <si>
    <t>montéři telefonních, telegrafních vedení</t>
  </si>
  <si>
    <t>montéři telekomunikačních, železničních telekomunikačních sítí</t>
  </si>
  <si>
    <t>provozní mechanici telefonních, telegrafních zařízení</t>
  </si>
  <si>
    <t>montéři opraváři telefonů, telegrafů servisní</t>
  </si>
  <si>
    <t>dělníci telekomunikací</t>
  </si>
  <si>
    <t>montéři rozhlasových, televizních přijímačů</t>
  </si>
  <si>
    <t>opraváři rozhlasových, televizních přijímačů, audiovizuální techniky</t>
  </si>
  <si>
    <t>mechanici elektronik radiové, televizní techniky</t>
  </si>
  <si>
    <t>montéři audiovizuální techniky</t>
  </si>
  <si>
    <t>provozní mechanici liniových zařízení (rozhlasu po drátě)</t>
  </si>
  <si>
    <t>provozní mechanici radiokomunikačních zařízení</t>
  </si>
  <si>
    <t>provozní elektronik kancelářských strojů</t>
  </si>
  <si>
    <t>mechanici elektronik servisní služby</t>
  </si>
  <si>
    <t>montéři, opraváři spotřební elektroniky jinde neuvedení</t>
  </si>
  <si>
    <t>mechanici dálkových spojů</t>
  </si>
  <si>
    <t>opraváři silnoproudých elektrických vedení</t>
  </si>
  <si>
    <t>specialisté na spojování kabelů (spáječi elektrických kabelů)</t>
  </si>
  <si>
    <t>elektromontéři zemních (podzemních) kabelů</t>
  </si>
  <si>
    <t>elektromontéři síťových rozvodů</t>
  </si>
  <si>
    <t>elektromontéři (provozní montéři) trakčních silnoproudých vedení</t>
  </si>
  <si>
    <t>dělníci montáže a oprav silnoproudých elektrických vedení</t>
  </si>
  <si>
    <t>montéři, opraváři silnoproudých elektrických vedení jinde neuvedení</t>
  </si>
  <si>
    <t>montéři kabelových telekomunikačních sítí</t>
  </si>
  <si>
    <t>opraváři slaboproudých elektrických vedení</t>
  </si>
  <si>
    <t>mechanici slaboproudých elektrických vedení</t>
  </si>
  <si>
    <t>mechanici telefonních (telegrafních, televizních) kabelů</t>
  </si>
  <si>
    <t>provozní montéři slaboproudých vedení</t>
  </si>
  <si>
    <t>montéři anténních zařízení</t>
  </si>
  <si>
    <t>dělníci montáží a oprav slaboproudých elektrických vedení</t>
  </si>
  <si>
    <t>montéři, opraváři slaboproudých elektrických vedení jinde neuvedení</t>
  </si>
  <si>
    <t>mechanici hodin, hodináři</t>
  </si>
  <si>
    <t>mechanici měřicích a regulačních zařízení (kromě elektro)</t>
  </si>
  <si>
    <t>mechanici optických, fotografických přístrojů</t>
  </si>
  <si>
    <t>mechanici vakuářských zařízení</t>
  </si>
  <si>
    <t>mechanici přesných nástrojů, přístrojů</t>
  </si>
  <si>
    <t>mechanici vah</t>
  </si>
  <si>
    <t>mechanici chirurgického, zubolékařského nářadí z kovů</t>
  </si>
  <si>
    <t>dělníci výroby a oprav přesných přístrojů a zařízení (kromě elektro)</t>
  </si>
  <si>
    <t>mechanici a opraváři přesných přístrojů a zařízení jinde neuvedení</t>
  </si>
  <si>
    <t>mechanici (výrobci) smyčcových, strunných hudebních nástrojů, houslaři</t>
  </si>
  <si>
    <t>mechanici (výrobci) klávesových hudebních nástrojů</t>
  </si>
  <si>
    <t>mechanici (výrobci) dechových hudebních nástrojů</t>
  </si>
  <si>
    <t>mechanici (výrobci) bicích hudebních nástrojů</t>
  </si>
  <si>
    <t>mechanici (výrobci) akordeonů a harmonik</t>
  </si>
  <si>
    <t>mechanici (výrobci) žesťových hudebních nástrojů</t>
  </si>
  <si>
    <t>ladiči hudebních nástrojů</t>
  </si>
  <si>
    <t>dělníci výroby hudebních nástrojů</t>
  </si>
  <si>
    <t>výrobci hudebních nástrojů jinde neuvedení</t>
  </si>
  <si>
    <t>zlatníci a klenotníci výrobci</t>
  </si>
  <si>
    <t>zlatníci a klenotníci opraváři</t>
  </si>
  <si>
    <t>výrobci (zasazovači, vsazovači) drahokamů</t>
  </si>
  <si>
    <t>zlatníci, stříbrníci</t>
  </si>
  <si>
    <t>rytci a řezači klenotů, drahokamů a průmyslových diamantů</t>
  </si>
  <si>
    <t>brusiči a leštiči drahokamů, klenotů, diamantů</t>
  </si>
  <si>
    <t>odlévači drahých kovů</t>
  </si>
  <si>
    <t>pasíři (valcíři) drahých kovů</t>
  </si>
  <si>
    <t>ortopedičtí mechanici a protetici</t>
  </si>
  <si>
    <t>ortopedičtí mechanici opraváři</t>
  </si>
  <si>
    <t>ortopedičtí bandážisté</t>
  </si>
  <si>
    <t>výrobci ortopedických pomůcek</t>
  </si>
  <si>
    <t>výrobci (opraváři) zubních pomůcek a protéz</t>
  </si>
  <si>
    <t>zubní mechanici</t>
  </si>
  <si>
    <t>dělníci ortopedické výroby</t>
  </si>
  <si>
    <t>hrnčíři (převážně ruční)</t>
  </si>
  <si>
    <t>keramici, elektrokeramici (převážně ruční)</t>
  </si>
  <si>
    <t>modeláři keramiky, kameniny a porcelánu</t>
  </si>
  <si>
    <t>umělečtí keramici</t>
  </si>
  <si>
    <t>výrobci obkladaček (převážně ruční)</t>
  </si>
  <si>
    <t>výrobci cihel a tvárnic (převážně ruční)</t>
  </si>
  <si>
    <t>výrobci brusných kotoučů, brusných prostředků</t>
  </si>
  <si>
    <t>dělníci keramické (cihlářské) výroby</t>
  </si>
  <si>
    <t>výrobci hrnčířského a porcelánového zboží jinde neuvedení</t>
  </si>
  <si>
    <t>skláři prvotních operací</t>
  </si>
  <si>
    <t>sklofoukači</t>
  </si>
  <si>
    <t>skláři mačkaři</t>
  </si>
  <si>
    <t>skláři brusiči</t>
  </si>
  <si>
    <t>odlévači skleněných čoček</t>
  </si>
  <si>
    <t>skláři umělečtí</t>
  </si>
  <si>
    <t>výrobci skleněné bižuterie (převážně ruční)</t>
  </si>
  <si>
    <t>dělníci sklářské výroby</t>
  </si>
  <si>
    <t>skláři jinde neuvedení</t>
  </si>
  <si>
    <t>rytci skla</t>
  </si>
  <si>
    <t>leptaři skla</t>
  </si>
  <si>
    <t>umělečtí rytci skla</t>
  </si>
  <si>
    <t>umělečtí leptaři skla</t>
  </si>
  <si>
    <t>rytci a brusiči šperkařského kamene</t>
  </si>
  <si>
    <t>tryskači písku při zušlechťování skla</t>
  </si>
  <si>
    <t>řezači a tvarovači dekoračního skla</t>
  </si>
  <si>
    <t>malíři, dekoratéři keramiky</t>
  </si>
  <si>
    <t>malíři skla</t>
  </si>
  <si>
    <t>malíři písma</t>
  </si>
  <si>
    <t>malíři ozdobných vzorů</t>
  </si>
  <si>
    <t>výrobci zrcadel (stříbřiči zrcadel)</t>
  </si>
  <si>
    <t>výrobci vánočních ozdob (převážně ruční)</t>
  </si>
  <si>
    <t>kontroloři výroby sklářské a keramické (dělníci)</t>
  </si>
  <si>
    <t>smaltéři skla, keramiky</t>
  </si>
  <si>
    <t>umělečtí mozaikáři</t>
  </si>
  <si>
    <t>košíkáři, výrobci předmětů ze slámy, rákosu - folklor</t>
  </si>
  <si>
    <t>výrobci dřevěných, bižuterních předmětů - folklor</t>
  </si>
  <si>
    <t>umělečtí zpracovatelé dřeva - folklor</t>
  </si>
  <si>
    <t>umělečtí zpracovatelé hlíny - folklor</t>
  </si>
  <si>
    <t>umělečtí skláři, keramici - folklor</t>
  </si>
  <si>
    <t>umělečtí kameníci - folklor</t>
  </si>
  <si>
    <t>perleťáři (knoflíkáři) - folklor</t>
  </si>
  <si>
    <t>výrobci v umělecké lidové tvorbě (dřevo, kámen, sklo, hlína) jinde neuvedení</t>
  </si>
  <si>
    <t>výrobci oděvů, obuvi, tašek - folklor</t>
  </si>
  <si>
    <t>výrobci sedel, ohlávek apod. - folklor</t>
  </si>
  <si>
    <t>výrobci kožených aj. doplňků - folklor</t>
  </si>
  <si>
    <t>krajkářky, paličkovačky - folklor</t>
  </si>
  <si>
    <t>vyšívačky, pletařky - folklor</t>
  </si>
  <si>
    <t>umělečtí čalouníci a dekoratéři - folklor</t>
  </si>
  <si>
    <t>vlásenkáři - folklor</t>
  </si>
  <si>
    <t>výrobci v umělecké lidové tvorbě (papír, textil, kůže) jinde neuvedení</t>
  </si>
  <si>
    <t>tiskaři seřizovači a obsluha (převážně ruční)</t>
  </si>
  <si>
    <t>tiskaři sazeči</t>
  </si>
  <si>
    <t>tiskaři na knihtiskařských, hlubotiskových strojích (převážně ruční)</t>
  </si>
  <si>
    <t>perforatéři (převážně ruční)</t>
  </si>
  <si>
    <t>montážníci v polygrafii</t>
  </si>
  <si>
    <t>typografové, litografové</t>
  </si>
  <si>
    <t>kontroloři v polygrafii (dělníci)</t>
  </si>
  <si>
    <t>dělníci v polygrafii tiskaři (převážně ruční)</t>
  </si>
  <si>
    <t>stereotypéři</t>
  </si>
  <si>
    <t>stereotypéři a lijci</t>
  </si>
  <si>
    <t>galvanotypéři</t>
  </si>
  <si>
    <t>galvanoplastikové</t>
  </si>
  <si>
    <t>výrobci tiskových desek Brailleova písma</t>
  </si>
  <si>
    <t>dělníci v polygrafii stereotypéři, galvanotypéři (převážně ruční)</t>
  </si>
  <si>
    <t>rytci kovů v polygrafii</t>
  </si>
  <si>
    <t>rytci do dřeva, gumy, linolea</t>
  </si>
  <si>
    <t>rytci do litografického kamene</t>
  </si>
  <si>
    <t>výrobci hlubotiskových desek, šablon pro tiskové formy</t>
  </si>
  <si>
    <t>tiskaři leptaři</t>
  </si>
  <si>
    <t>dělníci v polygrafii rytci a leptaři (převážně ruční)</t>
  </si>
  <si>
    <t>fotografové průmysloví</t>
  </si>
  <si>
    <t>fotografové reprodukční (grafici)</t>
  </si>
  <si>
    <t>fotografové textilních tiskáren (hlubotisku)</t>
  </si>
  <si>
    <t>fotografové retušéři</t>
  </si>
  <si>
    <t>laboranti zpracování filmů</t>
  </si>
  <si>
    <t>laboratorní dělníci temných komor</t>
  </si>
  <si>
    <t>knihvazači</t>
  </si>
  <si>
    <t>knihaři zdobení a potiskování (knihaři ořízky)</t>
  </si>
  <si>
    <t>knihaři restaurátoři</t>
  </si>
  <si>
    <t>knihaři výrobci obrazů a titulů na knihách</t>
  </si>
  <si>
    <t>knihaři razicích strojů</t>
  </si>
  <si>
    <t>dělníci v knihárnách</t>
  </si>
  <si>
    <t>knihaři jinde neuvedení (převážně ruční)</t>
  </si>
  <si>
    <t>sítotiskaři</t>
  </si>
  <si>
    <t>tiskaři reliéfních kalandrů</t>
  </si>
  <si>
    <t>tiskaři tkanin a pletenin, tiskaři textilní</t>
  </si>
  <si>
    <t>tiskaři filmového tisku, světlotisku</t>
  </si>
  <si>
    <t>montážníci v polygrafii u sítotisku</t>
  </si>
  <si>
    <t>výrobci šablon pro sítotisk, filmový tisk</t>
  </si>
  <si>
    <t>deskotiskaři</t>
  </si>
  <si>
    <t>dělníci v polygrafii sítotiskaři (převážně ruční)</t>
  </si>
  <si>
    <t>zpracovatelé masa, zpracovatelé kostí</t>
  </si>
  <si>
    <t>zpracovatelé ryb</t>
  </si>
  <si>
    <t>zpracovatelé drůbeže</t>
  </si>
  <si>
    <t>řezníci uzenáři</t>
  </si>
  <si>
    <t>řezníci porážeči, vyvrhovači zvířat</t>
  </si>
  <si>
    <t>řezníci bourači, vyřezávači masa</t>
  </si>
  <si>
    <t>konzerváři masa, ryb</t>
  </si>
  <si>
    <t>dělníci potravinářské výroby u zpracování masa a ryb</t>
  </si>
  <si>
    <t>zpracovatelé masa, ryb jinde neuvedení</t>
  </si>
  <si>
    <t>pekaři (převážně ruční)</t>
  </si>
  <si>
    <t>pečiváři, těstovináři</t>
  </si>
  <si>
    <t>šéfcukráři</t>
  </si>
  <si>
    <t>cukráři, moučníkáři</t>
  </si>
  <si>
    <t>cukrovinkáři</t>
  </si>
  <si>
    <t>dělníci potravinářské výroby v pekárenství (převážně ruční)</t>
  </si>
  <si>
    <t>výrobci a zpracovatelé pekárenských a cukrářských výrobků jinde neuvedení</t>
  </si>
  <si>
    <t>mlékaři výrobci mléčných výrobků (převážně ruční)</t>
  </si>
  <si>
    <t>mlékaři zpracovatelé mléka (převážně ruční)</t>
  </si>
  <si>
    <t>výrobci másla (převážně ruční)</t>
  </si>
  <si>
    <t>výrobci sýrů (převážně ruční)</t>
  </si>
  <si>
    <t>výrobci tvarohu (převážně ruční)</t>
  </si>
  <si>
    <t>výrobci mražených mléčných výrobků, výrobci zmrzliny (převážně ruční)</t>
  </si>
  <si>
    <t>dělníci potravinářské výroby v mlékárenství (převážně ruční)</t>
  </si>
  <si>
    <t>výrobci a zpracovatelé mlékárenských výrobků jinde neuvedení (převážně ruční)</t>
  </si>
  <si>
    <t>zpracovatelé ovoce, zeleniny (převážně ruční)</t>
  </si>
  <si>
    <t>konzerváři zeleniny, zeleninových šťáv</t>
  </si>
  <si>
    <t>konzerváři ovoce, ovocných šťáv</t>
  </si>
  <si>
    <t>lisovači (odlučovači) oleje</t>
  </si>
  <si>
    <t>lihovarníci (převážně ruční)</t>
  </si>
  <si>
    <t>chemici tukového průmyslu a kosmetiky (převážně ruční)</t>
  </si>
  <si>
    <t>dělníci potravinářské výroby v konzervárenství (převážně ruční)</t>
  </si>
  <si>
    <t>konzervovači ovoce a zeleniny jinde neuvedení</t>
  </si>
  <si>
    <t>ochutnávači kávy, čaje</t>
  </si>
  <si>
    <t>ochutnávači vína</t>
  </si>
  <si>
    <t>ochutnávači likérů</t>
  </si>
  <si>
    <t>ochutnávači šťáv</t>
  </si>
  <si>
    <t>ochutnávači piva</t>
  </si>
  <si>
    <t>kvalitáři zpracování ovoce a zeleniny</t>
  </si>
  <si>
    <t>kvalitáři výroby potravin (kromě masa, ovoce a zeleniny)</t>
  </si>
  <si>
    <t>kvalitáři zpracování masa (dělníci)</t>
  </si>
  <si>
    <t>ochutnávači potravin a nápojů jinde neuvedení</t>
  </si>
  <si>
    <t>zpracovatelé tabáku a výrobci tabákových výrobků</t>
  </si>
  <si>
    <t>výrobci tabákových směsí, šňupavého tabáku (převážně ruční)</t>
  </si>
  <si>
    <t>výrobci doutníků, cigár</t>
  </si>
  <si>
    <t>aromatizátoři, lisovači, svinovači tabáku</t>
  </si>
  <si>
    <t>přípraváři tabáku</t>
  </si>
  <si>
    <t>kvalitáři tabáku</t>
  </si>
  <si>
    <t>dělníci výroby a zpracování tabáku (převážně ruční)</t>
  </si>
  <si>
    <t>zpracovatelé tabáku a tabákových výrobků jinde neuvedení (převážně ruční)</t>
  </si>
  <si>
    <t>sladovníci, pivovarníci (převážně ruční)</t>
  </si>
  <si>
    <t>výrobci kvasnic</t>
  </si>
  <si>
    <t>výrobci škrobu (převážně ruční)</t>
  </si>
  <si>
    <t>zpracovatelé a výrobce soli (převážně ruční)</t>
  </si>
  <si>
    <t>vinaři (výrobci ovocného vína)</t>
  </si>
  <si>
    <t>výrobci a zpracovatelé potravinářských výrobků jinde neuvedení (převážně ruční)</t>
  </si>
  <si>
    <t>impregnátoři dřeva</t>
  </si>
  <si>
    <t>úpraváři dřeva</t>
  </si>
  <si>
    <t>specialisté na vyzrávání dřeva</t>
  </si>
  <si>
    <t>přípraváři chemikálií v dřevařských výrobách</t>
  </si>
  <si>
    <t>kvalitáři dřeva</t>
  </si>
  <si>
    <t>dělníci dřevozpracujících výrob úpraváři dřeva</t>
  </si>
  <si>
    <t>impregnátoři a úpraváři dřeva jinde neuvedení</t>
  </si>
  <si>
    <t>umělečtí truhláři, řezbáři</t>
  </si>
  <si>
    <t>rámaři, koláři (převážně ruční)</t>
  </si>
  <si>
    <t>bednáři, obaláři (převážně ruční)</t>
  </si>
  <si>
    <t>truhláři, truhláři opraváři (převážně ruční)</t>
  </si>
  <si>
    <t>výrobci dřevěných sportovních, kuřáckých potřeb, bižuterie, hraček (převážně ruční)</t>
  </si>
  <si>
    <t>výrobci dřevěného nábytku, rakví, povozů</t>
  </si>
  <si>
    <t>dřevomodeláři</t>
  </si>
  <si>
    <t>dělníci dřevozpracující výroby truhláři</t>
  </si>
  <si>
    <t>výrobci předmětů ze dřeva jinde neuvedení</t>
  </si>
  <si>
    <t>seřizovači dřevoobráběcích strojů</t>
  </si>
  <si>
    <t>seřizovači a obsluha truhlářských strojů</t>
  </si>
  <si>
    <t>seřizovači a obsluha dřevoobráběcích soustruhů</t>
  </si>
  <si>
    <t>seřizovači a obsluha pil</t>
  </si>
  <si>
    <t>seřizovači a obsluha vrtacích strojů na dřevo</t>
  </si>
  <si>
    <t>dělníci dřevozpracující výroby seřizovači a obsluha</t>
  </si>
  <si>
    <t>seřizovači a obsluha dřevoobráběcích strojů jinde neuvedení</t>
  </si>
  <si>
    <t>košíkáři (výrobci košíků)</t>
  </si>
  <si>
    <t>zpracovatelé přírodních pletiv</t>
  </si>
  <si>
    <t>výrobci lýkové obuvi</t>
  </si>
  <si>
    <t>výrobci slaměných výrobků</t>
  </si>
  <si>
    <t>výrobci košťat, kartáčníci</t>
  </si>
  <si>
    <t>výrobci pleteného, proutěného nábytku</t>
  </si>
  <si>
    <t>výrobci korkového zboží</t>
  </si>
  <si>
    <t>dělníci dřevozpracující výroby košíkáři a pletaři</t>
  </si>
  <si>
    <t>třídiči, klasifikátoři vláken, přízí</t>
  </si>
  <si>
    <t>přadláci přípravy přírodních vláken</t>
  </si>
  <si>
    <t>tírníci</t>
  </si>
  <si>
    <t>zušlechťovači textilních surovin a vláken</t>
  </si>
  <si>
    <t>přípraváři výroby plstí</t>
  </si>
  <si>
    <t>kvalitáři zpracování vláken</t>
  </si>
  <si>
    <t>dělníci textilní výroby přípraváři</t>
  </si>
  <si>
    <t>přadláci (převážně ruční)</t>
  </si>
  <si>
    <t>tkalci (převážně ruční)</t>
  </si>
  <si>
    <t>tkalci navlékači (naváděči) osnov</t>
  </si>
  <si>
    <t>pletaři (převážně ruční), opraváři pleteného zboží</t>
  </si>
  <si>
    <t>krajkáři, prýmkaři, síťovači (převážně ruční)</t>
  </si>
  <si>
    <t>řetízkovačky a opravářky punčoch</t>
  </si>
  <si>
    <t>kvalitáři zpracování tkanin (dělníci)</t>
  </si>
  <si>
    <t>dělníci textilní výroby ruční tkalci, pletaři</t>
  </si>
  <si>
    <t>výrobci tkanin (převážně ruční) jinde neuvedení</t>
  </si>
  <si>
    <t>krejčí dámský</t>
  </si>
  <si>
    <t>krejčí pánský</t>
  </si>
  <si>
    <t>krejčí v konfekcích</t>
  </si>
  <si>
    <t>krejčí scénických kostýmů a krojů</t>
  </si>
  <si>
    <t>krejčí zakázkových výrobků</t>
  </si>
  <si>
    <t>plsťaři kloboučničtí</t>
  </si>
  <si>
    <t>výrobci klobouků, čepic, baretů, fezů</t>
  </si>
  <si>
    <t>modistky zakázkových výrobků</t>
  </si>
  <si>
    <t>opraváři oděvů a prádla</t>
  </si>
  <si>
    <t>kožešníci</t>
  </si>
  <si>
    <t>krejčí (opraváři) kožešinových oděvů</t>
  </si>
  <si>
    <t>kožešníci zakázkový</t>
  </si>
  <si>
    <t>přípraváři kožešnické výroby</t>
  </si>
  <si>
    <t>kvalitáři kožešin, kožešníci třídič</t>
  </si>
  <si>
    <t>kožešničtí dělníci</t>
  </si>
  <si>
    <t>opraváři kožešin</t>
  </si>
  <si>
    <t>modeláři oděvů</t>
  </si>
  <si>
    <t>modeláři klobouků, čepic, baretů, rukavic</t>
  </si>
  <si>
    <t>modeláři technické konfekce</t>
  </si>
  <si>
    <t>střihači textilů v technických konfekcích</t>
  </si>
  <si>
    <t>střihači rukavičkáři</t>
  </si>
  <si>
    <t>střihači textilů v oděvní výrobě</t>
  </si>
  <si>
    <t>střihači ve výrobě klobouků, čepic, baretů, fezů</t>
  </si>
  <si>
    <t>střihači zpracování kůží a kožešin</t>
  </si>
  <si>
    <t>přípraváři a značkovači oděvních dílů</t>
  </si>
  <si>
    <t>šičky, švadleny oděvních konfekcí</t>
  </si>
  <si>
    <t>šičky, švadleny technických konfekcí, deštníkáři</t>
  </si>
  <si>
    <t>šičky prádla, textilií</t>
  </si>
  <si>
    <t>šičky kožešin, kůží</t>
  </si>
  <si>
    <t>vyšívačky ruční</t>
  </si>
  <si>
    <t>síťovačky punčoch</t>
  </si>
  <si>
    <t>švadleny zakázkové</t>
  </si>
  <si>
    <t>dělníci oděvní výroby jinde neuvedení</t>
  </si>
  <si>
    <t>čalouníci nábytku</t>
  </si>
  <si>
    <t>čalouníci a dekoratéři</t>
  </si>
  <si>
    <t>autočalouníci, čalouníci vozidel</t>
  </si>
  <si>
    <t>čalouníci zakázkový</t>
  </si>
  <si>
    <t>čalouníci umělecký</t>
  </si>
  <si>
    <t>výrobci matrací</t>
  </si>
  <si>
    <t>výrobci speciálních bytových textilií (přikrývek)</t>
  </si>
  <si>
    <t>dělníci čalounické výroby</t>
  </si>
  <si>
    <t>zpracovatelé textilních odpadů</t>
  </si>
  <si>
    <t>výrobci netkaných textilií</t>
  </si>
  <si>
    <t>výrobci textilních hraček</t>
  </si>
  <si>
    <t>výrobci umělých květin (textil, kůže, plasty, papír)</t>
  </si>
  <si>
    <t>kvalitáři výroby textilů</t>
  </si>
  <si>
    <t>dělníci textilní výroby jinde neuvedení</t>
  </si>
  <si>
    <t>klasifikátoři, třídiči kůží, usní, kožek, kožešin</t>
  </si>
  <si>
    <t>koželuhové kůží, usní, kožešin</t>
  </si>
  <si>
    <t>koželuhové úpraváři zpracování kůží, usní, kožešin</t>
  </si>
  <si>
    <t>jircháři</t>
  </si>
  <si>
    <t>koželužští chemici</t>
  </si>
  <si>
    <t>kvalitáři výroby kůží, kožešin</t>
  </si>
  <si>
    <t>koželužští dělníci</t>
  </si>
  <si>
    <t>opraváři kůží a usní</t>
  </si>
  <si>
    <t>obuvníci průmyslový (převážně ruční)</t>
  </si>
  <si>
    <t>obuvníci přípraváři</t>
  </si>
  <si>
    <t>obuvníci svrškaři, lepiči obuvi</t>
  </si>
  <si>
    <t>ortopedičtí obuvníci (převážně ruční)</t>
  </si>
  <si>
    <t>výrobci scénické a krojové obuvi</t>
  </si>
  <si>
    <t>výrobci obuvi zakázkový, opraváři obuvi</t>
  </si>
  <si>
    <t>kvalitáři výroby obuvi</t>
  </si>
  <si>
    <t>dělníci obuvnické výroby</t>
  </si>
  <si>
    <t>obuvníci jinde neuvedení</t>
  </si>
  <si>
    <t>sedláři (převážně ruční)</t>
  </si>
  <si>
    <t>výrobci kožených technických konfekcí, postrojů (převážně ruční)</t>
  </si>
  <si>
    <t>brašnáři, výrobci tašek, kabelek (převážně ruční)</t>
  </si>
  <si>
    <t>výrobci kožených galanterií (převážně ruční)</t>
  </si>
  <si>
    <t>výrobci kožených technických konfekcí, galanterního zboží zakázkový, opraváři</t>
  </si>
  <si>
    <t>dělníci kožených konfekcí</t>
  </si>
  <si>
    <t>výrobci a opraváři kožených technických konfekcí jinde neuvedení</t>
  </si>
  <si>
    <t>horníci hlubinných těžeb strojní</t>
  </si>
  <si>
    <t>horníci povrchových těžeb strojní</t>
  </si>
  <si>
    <t>obsluha razicích strojů, štítů (strojníci tuneláři)</t>
  </si>
  <si>
    <t>obsluha důlních vrtacích strojů</t>
  </si>
  <si>
    <t>obsluha rypadel</t>
  </si>
  <si>
    <t>strojníci báňských zařízení</t>
  </si>
  <si>
    <t>dělníci členové osádek rypadel (zakladačů)</t>
  </si>
  <si>
    <t>báňští úpraváři surovin strojní</t>
  </si>
  <si>
    <t>strojníci úpravy rud</t>
  </si>
  <si>
    <t>strojníci briketáren</t>
  </si>
  <si>
    <t>strojníci úpravy nerudných surovin (uhlí)</t>
  </si>
  <si>
    <t>obsluha flotačních (usazovacích) zařízení</t>
  </si>
  <si>
    <t>dělníci úpravy nerudných surovin</t>
  </si>
  <si>
    <t>dělníci úpravy rud</t>
  </si>
  <si>
    <t>vrtači ropných a plynových vrtů</t>
  </si>
  <si>
    <t>vrtači studní</t>
  </si>
  <si>
    <t>těžaři a čerpaři ropy, přírodního plynu</t>
  </si>
  <si>
    <t>strojníci jeřábů ropných a plynových vrtů</t>
  </si>
  <si>
    <t>vrtači geologických (hydrologických) průzkumu</t>
  </si>
  <si>
    <t>injektážníci, karotážníci, kesonáři geologicko průzkumných zařízení</t>
  </si>
  <si>
    <t>vrtači při stavebních činnostech</t>
  </si>
  <si>
    <t>dělníci těžby ropy a plynu</t>
  </si>
  <si>
    <t>hutníci oceláři</t>
  </si>
  <si>
    <t>hutníci vysokopecaři</t>
  </si>
  <si>
    <t>hutníci neželezných kovů</t>
  </si>
  <si>
    <t>pecaři rafinace kovů</t>
  </si>
  <si>
    <t>práškový metalurgové strojní</t>
  </si>
  <si>
    <t>dělníci hutní výroby kovů (obsluha strojů a zařízení)</t>
  </si>
  <si>
    <t>obsluha zařízení hutní výroby kovů jinde neuvedená</t>
  </si>
  <si>
    <t>slévači strojní</t>
  </si>
  <si>
    <t>odlévači ve slévárenství strojní</t>
  </si>
  <si>
    <t>taviči kovů</t>
  </si>
  <si>
    <t>obsluha pecí ve slévárenství</t>
  </si>
  <si>
    <t>kontroloři výroby kovů (dělníci)</t>
  </si>
  <si>
    <t>slévárenští dělníci (dělníci přípravy vsázky)</t>
  </si>
  <si>
    <t>obsluha strojů a zařízení ve slévárenství jinde neuvedená</t>
  </si>
  <si>
    <t>kaliči</t>
  </si>
  <si>
    <t>žíhači kovů</t>
  </si>
  <si>
    <t>propouštěči kovů</t>
  </si>
  <si>
    <t>strojníci vysokofrekvenčního kalení</t>
  </si>
  <si>
    <t>strojníci cementování (nitridování) kovů</t>
  </si>
  <si>
    <t>zušlechťovači kovů</t>
  </si>
  <si>
    <t>dělníci tepelného zpracování kovů</t>
  </si>
  <si>
    <t>obsluha strojů a zařízení na tepelné zpracování kovů jinde neuvedená</t>
  </si>
  <si>
    <t>tažeči drátů</t>
  </si>
  <si>
    <t>tažeči profilů</t>
  </si>
  <si>
    <t>tažeči trubek</t>
  </si>
  <si>
    <t>výrobci pružin, kovových lan (mimo 821)</t>
  </si>
  <si>
    <t>obsluha protlačovacích zařízení</t>
  </si>
  <si>
    <t>výrobci elektrod (elektrodaři)</t>
  </si>
  <si>
    <t>dělníci hutní druhovýroby tažeči</t>
  </si>
  <si>
    <t>obsluha strojů a zařízení na tažení a protlačování kovů jinde neuvedená</t>
  </si>
  <si>
    <t>valcíři plechů</t>
  </si>
  <si>
    <t>valcíři trub, trubek</t>
  </si>
  <si>
    <t>valcíři profilů</t>
  </si>
  <si>
    <t>strojníci válcovacích tratí</t>
  </si>
  <si>
    <t>dělníci hutní výroby ve válcovnách</t>
  </si>
  <si>
    <t>obsluha strojů a zařízení na tváření kovů jinde neuvedená</t>
  </si>
  <si>
    <t>zpracovatelé železného odpadu</t>
  </si>
  <si>
    <t>zpracovatelé odpadů z neželezných kovů</t>
  </si>
  <si>
    <t>obsluha mechanizmů na manipulaci s kovovým odpadem</t>
  </si>
  <si>
    <t>úpraváři (demontážníci) železného odpadu</t>
  </si>
  <si>
    <t>úpraváři (demontážníci) odpadu z neželezných kovů</t>
  </si>
  <si>
    <t>strojírenští dělníci pro úpravu kovového odpadu</t>
  </si>
  <si>
    <t>obsluha zařízení na úpravu kovového odpadu jinde neuvedená</t>
  </si>
  <si>
    <t>skláři (obsluha konvenčních strojů), strojníci sklářských zařízení</t>
  </si>
  <si>
    <t>strojníci tvarování skloviny</t>
  </si>
  <si>
    <t>strojníci dokončování výroby skla, keramiky</t>
  </si>
  <si>
    <t>taviči skloviny sklářské tavicí pece</t>
  </si>
  <si>
    <t>strojníci zušlechťování skla</t>
  </si>
  <si>
    <t>strojníci (pecaři) vypalování výrobků z hlíny, keramiky, porcelánu</t>
  </si>
  <si>
    <t>strojníci výroby stavební kameniny a keramiky</t>
  </si>
  <si>
    <t>strojníci (pecaři) výroby cihel</t>
  </si>
  <si>
    <t>úpraváři sklářských, keramických, žáruvzdorných výrobků</t>
  </si>
  <si>
    <t>obsluha strojů a zařízení na přípravu sklářských, keramických surovin</t>
  </si>
  <si>
    <t>výrobci elektrokeramiky strojní</t>
  </si>
  <si>
    <t>strojníci výroby glazované (polévané) keramiky, kameniny</t>
  </si>
  <si>
    <t>výrobci skleněných vláken strojní</t>
  </si>
  <si>
    <t>výrobci skleněné bižuterie strojní</t>
  </si>
  <si>
    <t>výrobci brusných prostředků strojní</t>
  </si>
  <si>
    <t>výrobci sklokeramické izolace, speciální keramiky strojní</t>
  </si>
  <si>
    <t>dělníci sklářské, keramické, cihlářské výroby (obsluha strojů a zařízení)</t>
  </si>
  <si>
    <t>obsluha zařízení na výrobu skla a keramiky jinde neuvedená</t>
  </si>
  <si>
    <t>strojníci sušáren dřeva</t>
  </si>
  <si>
    <t>strojníci pil dřeva</t>
  </si>
  <si>
    <t>strojníci drtičů dřeva</t>
  </si>
  <si>
    <t>překližkáři, dýhaři (obsluha konvenčních strojů)</t>
  </si>
  <si>
    <t>bednáři obaláři (obsluha konvenčních strojů)</t>
  </si>
  <si>
    <t>rámaři (obsluha konvenčních strojů)</t>
  </si>
  <si>
    <t>truhláři, výrobci dřevařských polotovarů (obsluha konvenčních strojů)</t>
  </si>
  <si>
    <t>dělníci základní dřevovýroby (obsluha strojů a zařízení)</t>
  </si>
  <si>
    <t>obsluha strojů a zařízení na zpracování dřeva jinde neuvedená</t>
  </si>
  <si>
    <t>strojníci sekání, drcení, mletí, broušení dřeva u výroby vlákniny</t>
  </si>
  <si>
    <t>celulózaři strojní</t>
  </si>
  <si>
    <t>strojníci výroby vlákniny</t>
  </si>
  <si>
    <t>strojníci vařáků buničiny</t>
  </si>
  <si>
    <t>strojníci bělení vlákniny</t>
  </si>
  <si>
    <t>výrobci buničiny a obvaziva strojní</t>
  </si>
  <si>
    <t>dělníci výroby vlákniny (obsluha strojů a zařízení)</t>
  </si>
  <si>
    <t>obsluha strojů a zařízení na výrobu vlákniny jinde neuvedená</t>
  </si>
  <si>
    <t>papírníci strojní</t>
  </si>
  <si>
    <t>strojvedoucí papírenských strojů</t>
  </si>
  <si>
    <t>strojníci výroby kartonů, lepenky</t>
  </si>
  <si>
    <t>strojníci výroby zušlechtěného papíru</t>
  </si>
  <si>
    <t>lisaři dřevovláknitých desek</t>
  </si>
  <si>
    <t>výrobci izolačních materiálů na bázi papíru</t>
  </si>
  <si>
    <t>dělníci výroby papíru (obsluha strojů a zařízení)</t>
  </si>
  <si>
    <t>obsluha strojů a zařízení na výrobu papíru, kartonu a lepenky jinde neuvedená</t>
  </si>
  <si>
    <t>tužkaři - obsluha konvenčních strojů na zpracování dřeva</t>
  </si>
  <si>
    <t>kartáčníci strojní</t>
  </si>
  <si>
    <t>rákosáři strojní</t>
  </si>
  <si>
    <t>mlynáři korku</t>
  </si>
  <si>
    <t>dělníci dřevozpracující výroby (obsluha strojů a zařízení)</t>
  </si>
  <si>
    <t>strojníci výroby chemických sloučenin drcením, mícháním</t>
  </si>
  <si>
    <t>chemici - obsluha drtičů a mlýnů</t>
  </si>
  <si>
    <t>chemici - obsluha míchadel a homogenizátorů</t>
  </si>
  <si>
    <t>dělníci chemické výroby pro drcení, mletí, míchání</t>
  </si>
  <si>
    <t>obsluha zařízení na přípravu surovin chemické výroby jinde neuvedená</t>
  </si>
  <si>
    <t>chemici - obsluha sušičů, výměníků</t>
  </si>
  <si>
    <t>chemici - obsluha varných zařízení (autoklávů)</t>
  </si>
  <si>
    <t>chemici - obsluha pražících zařízení, pecí</t>
  </si>
  <si>
    <t>dělníci chemické výroby pro varné a tepelné procesy</t>
  </si>
  <si>
    <t>obsluha strojů a zařízení na tepelné zpracování v chemické výrobě jinde neuvedená</t>
  </si>
  <si>
    <t>chemici - obsluha filtrů a filtračních zařízení</t>
  </si>
  <si>
    <t>chemici - obsluha prosévacích, třídicích, dávkovacích zařízení</t>
  </si>
  <si>
    <t>chemici - obsluha výparníků</t>
  </si>
  <si>
    <t>chemici - obsluha podtlakových nádob</t>
  </si>
  <si>
    <t>strojníci dehydratace</t>
  </si>
  <si>
    <t>dělníci chemické výroby pro filtraci a třídění</t>
  </si>
  <si>
    <t>obsluha filtrů a třídičů v chemické výrobě jinde neuvedená</t>
  </si>
  <si>
    <t>chemici - obsluha konvertorů</t>
  </si>
  <si>
    <t>chemici - obsluha reaktorů</t>
  </si>
  <si>
    <t>chemici - obsluha destilačních zařízení (kolon, stanic, rafinačních zařízení)</t>
  </si>
  <si>
    <t>chemici - obsluha tlakových nádob</t>
  </si>
  <si>
    <t>chemici - obsluha zahušťovacích, odpařovacích, suspenzačních, vsázkových zařízení</t>
  </si>
  <si>
    <t>chemici - obsluha řídicích panelů a velínů výrobních systémů</t>
  </si>
  <si>
    <t>kontroloři výroby při destilaci a rafinaci (dělníci)</t>
  </si>
  <si>
    <t>dělníci chemické výroby pro destilační procesy (plniči lahví)</t>
  </si>
  <si>
    <t>chemici zpracování ropy - obsluha řídicího systému (panelů)</t>
  </si>
  <si>
    <t>chemici zpracování ropy - obsluha destilačních stanic</t>
  </si>
  <si>
    <t>chemici zpracování ropy - obsluha odsiřovacích zařízení</t>
  </si>
  <si>
    <t>strojníci krakovacích stanic zpracování ropy</t>
  </si>
  <si>
    <t>strojníci čerpacích stanic ropy a zemního plynu</t>
  </si>
  <si>
    <t>strojníci plynáren, plynárenští dělníci</t>
  </si>
  <si>
    <t>laboranti, kontroloři zpracování ropy a plynu (dělníci)</t>
  </si>
  <si>
    <t>dělníci zpracování a rozvodu ropy, zemního plynu</t>
  </si>
  <si>
    <t>obsluha strojů a zařízení na zpracování ropy a zemního plynu jinde neuvedená</t>
  </si>
  <si>
    <t>strojníci separace, zpracování radioaktivního materiálu</t>
  </si>
  <si>
    <t>strojníci skladů vyhořelého paliva</t>
  </si>
  <si>
    <t>strojníci zpracování radioaktivního odpadu</t>
  </si>
  <si>
    <t>chemici dozimetristé (obsluha zařízení)</t>
  </si>
  <si>
    <t>dělníci dezaktivace a dekontaminace (obsluha strojů a zařízení)</t>
  </si>
  <si>
    <t>laboranti výroby a zpracování radioaktivního materiálu</t>
  </si>
  <si>
    <t>dělníci chemické výroby pro zpracování radioaktivního materiálu</t>
  </si>
  <si>
    <t>obsluha zařízení na zpracování radioaktivního materiálu jinde neuvedená</t>
  </si>
  <si>
    <t>chemici - obsluha strojů a zařízení na chemické bělení</t>
  </si>
  <si>
    <t>chemici - obsluha strojů a zařízení na výrobu umělých hnojiv</t>
  </si>
  <si>
    <t>koksaři - strojníci výroby koksu, koksárenských pecí</t>
  </si>
  <si>
    <t>koksárenští dělníci (obsluha strojů a zařízení)</t>
  </si>
  <si>
    <t>chemici - strojníci výroby plynu z uhlí, pece na pálení dřevěného uhlí</t>
  </si>
  <si>
    <t>laboranti chemičtí jinde neuvedení</t>
  </si>
  <si>
    <t>obsluha zařízení chemické výroby jinde neuvedená</t>
  </si>
  <si>
    <t>strojníci energetických zařízení tepelných elektráren</t>
  </si>
  <si>
    <t>strojníci energetických zařízení hydroelektráren</t>
  </si>
  <si>
    <t>strojníci energetických zařízení jaderných elektráren</t>
  </si>
  <si>
    <t>strojníci energetických zařízení větrných, slunečních elektráren</t>
  </si>
  <si>
    <t>strojníci energetických zařízení - obsluha rozvodu elektřiny</t>
  </si>
  <si>
    <t>laboranti výroby a rozvodu elektřiny</t>
  </si>
  <si>
    <t>dělníci výrobních a rozvodných energetických zařízení</t>
  </si>
  <si>
    <t>obsluha zařízení na výrobu a rozvod elektřiny jinde neuvedená</t>
  </si>
  <si>
    <t>topiči - obsluha vytápění, ohřívačů, výměníků</t>
  </si>
  <si>
    <t>strojníci parních turbín</t>
  </si>
  <si>
    <t>odškvárovači (popeláři, struskaři) strojní</t>
  </si>
  <si>
    <t>zauhlovači strojní</t>
  </si>
  <si>
    <t>topiči v krematoriích</t>
  </si>
  <si>
    <t>topiči - obsluha tepelných motorů</t>
  </si>
  <si>
    <t>topiči na lodích, lokomotivách</t>
  </si>
  <si>
    <t>dělníci výroby, rozvodů tepla</t>
  </si>
  <si>
    <t>strojníci čistíren vody</t>
  </si>
  <si>
    <t>obsluha zařízení na úpravu vody</t>
  </si>
  <si>
    <t>hrázní, jezní (obsluha strojů a zařízení)</t>
  </si>
  <si>
    <t>strojníci čerpacích stanic vody, rozvodů vody</t>
  </si>
  <si>
    <t>strojníci chladicích (mrazicích) zařízení, kompresoroven</t>
  </si>
  <si>
    <t>vodohospodářští dělníci</t>
  </si>
  <si>
    <t>vodárenští dělníci</t>
  </si>
  <si>
    <t>dělníci čistíren (úpravy) odpadních vod (obsluhy strojů a zařízení)</t>
  </si>
  <si>
    <t>strojníci spaloven odpadků</t>
  </si>
  <si>
    <t>topiči ve spalovnách odpadků</t>
  </si>
  <si>
    <t>dělníci spaloven (obsluha strojů a zařízení)</t>
  </si>
  <si>
    <t>obsluha poloautomatických, automatických montážních linek ve strojírenské výrobě</t>
  </si>
  <si>
    <t>obsluha poloautomatických, automatických montážních linek v chemické výrobě</t>
  </si>
  <si>
    <t>obsluha poloautomatických, automatických montážních linek ve sklářské, keramické výrobě</t>
  </si>
  <si>
    <t>obsluha poloautomatických, automatických montážních linek v elektrotechnické, elektronické výrobě</t>
  </si>
  <si>
    <t>obsluha poloautomatických, automatických montážních linek ve dřevozpracující výrobě</t>
  </si>
  <si>
    <t>obsluha poloautomatických, automatických balicích linek</t>
  </si>
  <si>
    <t xml:space="preserve">obsluha poloautomatických, automatických montážních linek jinde neuvedená </t>
  </si>
  <si>
    <t>obsluha průmyslových robotů ve strojírenské, hutní výrobě</t>
  </si>
  <si>
    <t>obsluha průmyslových robotů v chemické výrobě</t>
  </si>
  <si>
    <t>obsluha průmyslových robotů ve sklářské, keramické výrobě</t>
  </si>
  <si>
    <t>obsluha průmyslových robotů v elektrotechnické, elektronické výrobě</t>
  </si>
  <si>
    <t>obsluha průmyslových robotů ve stavebnictví</t>
  </si>
  <si>
    <t>obsluha průmyslových robotů v potravinářské výrobě</t>
  </si>
  <si>
    <t>obsluha průmyslových robotů v průzkumu a diagnostice</t>
  </si>
  <si>
    <t>obsluha průmyslových robotů v manipulaci a skladování</t>
  </si>
  <si>
    <t xml:space="preserve">obsluha průmyslových robotů jinde neuvedená </t>
  </si>
  <si>
    <t>traťoví strojníci pokladačů</t>
  </si>
  <si>
    <t>traťoví strojníci čističek štěrkového lože</t>
  </si>
  <si>
    <t>traťoví strojníci podbíjecích strojů</t>
  </si>
  <si>
    <t>traťoví strojníci zařízení na úpravu kolejí</t>
  </si>
  <si>
    <t>traťoví strojníci víceúčelových strojů</t>
  </si>
  <si>
    <t>traťoví strojníci (obsluha strojů a zařízení )</t>
  </si>
  <si>
    <t>obsluha strojů a zařízení pro práce na železničních svršcích jinde neuvedená</t>
  </si>
  <si>
    <t>soustružníci kovů - obsluha poloautomatických, automatických strojů</t>
  </si>
  <si>
    <t>frézaři kovů - obsluha poloautomatických, automatických strojů</t>
  </si>
  <si>
    <t>vrtaři kovů - obsluha poloautomatických, automatických strojů</t>
  </si>
  <si>
    <t>brusiči kovů - obsluha poloautomatických, automatických strojů</t>
  </si>
  <si>
    <t>nástrojaři - obsluha poloautomatických, automatických obráběcích strojů</t>
  </si>
  <si>
    <t>svářeči kovů - obsluha poloautomatických, automatizovaných svářecích strojů</t>
  </si>
  <si>
    <t>výrobci spojovacích součástí - obsluha poloautomatických, automatických strojů</t>
  </si>
  <si>
    <t>obsluha poloautomatických, automatických kovoobráběcích strojů jinde neuvedená</t>
  </si>
  <si>
    <t>strojníci výroby litých betonů</t>
  </si>
  <si>
    <t>strojníci výroby cementů, pecí na pálení cementu</t>
  </si>
  <si>
    <t>strojníci výroby maltovin</t>
  </si>
  <si>
    <t>strojníci betonáři finišerů betonu</t>
  </si>
  <si>
    <t>strojníci betonáři výroby prefabrikátů</t>
  </si>
  <si>
    <t>strojníci železáři výroby prefabrikátů</t>
  </si>
  <si>
    <t>strojníci výroby osinkocementových výrobků</t>
  </si>
  <si>
    <t>obsluha strojů na výrobu stavebních hmot jinde neuvedená</t>
  </si>
  <si>
    <t>strojníci výroby ze syntetického kamene</t>
  </si>
  <si>
    <t>strojníci řezání, leštění, orovnávání kamene</t>
  </si>
  <si>
    <t>strojníci zařízení na provádění kamenných řezeb</t>
  </si>
  <si>
    <t>brusiči technického kamene strojní</t>
  </si>
  <si>
    <t>rytci kamene strojní</t>
  </si>
  <si>
    <t>elektrouhlíkářští dělníci (obsluha strojů a zařízení)</t>
  </si>
  <si>
    <t>strojníci výroby syntetických diamantů</t>
  </si>
  <si>
    <t>obsluha strojů a zařízení na výrobu výrobků z kamene jinde neuvedená</t>
  </si>
  <si>
    <t>chemici - obsluha granulovacích strojů ve farmaceutické výrobě</t>
  </si>
  <si>
    <t>chemici - obsluha strojů a zařízení na výrobu léčiv</t>
  </si>
  <si>
    <t>chemici - obsluha strojů a zařízení na zpracování léčiv</t>
  </si>
  <si>
    <t>laboranti, kontroloři farmaceutické výroby (dělníci)</t>
  </si>
  <si>
    <t>obsluha strojů a zařízení farmaceutické výroby jinde neuvedená</t>
  </si>
  <si>
    <t>výbušnináři - strojníci výroby výbušnin</t>
  </si>
  <si>
    <t>výbušnináři - strojníci výroby střeliva</t>
  </si>
  <si>
    <t>výbušnináři - strojníci výroby pyrotechnického zboží</t>
  </si>
  <si>
    <t>laboranti, kontroloři výroby střeliva a výbušnin</t>
  </si>
  <si>
    <t>výbušninářští dělníci (obsluha strojů a zařízení)</t>
  </si>
  <si>
    <t>obsluha strojů a zařízení na výrobu střeliva a výbušnin jinde neuvedená</t>
  </si>
  <si>
    <t>galvanizéři strojní</t>
  </si>
  <si>
    <t>strojníci čištění kovových předmětů</t>
  </si>
  <si>
    <t>strojníci elektrolytického pokovování předmětů</t>
  </si>
  <si>
    <t>strojníci moření kovů</t>
  </si>
  <si>
    <t>obsluha zařízení protikorozní ochrany materiálů</t>
  </si>
  <si>
    <t>smaltéři, metalizéři kovů strojní</t>
  </si>
  <si>
    <t>lakýrníci - obsluha zařízení na stříkání laků a barev, vypalovacích pecí</t>
  </si>
  <si>
    <t>obsluha strojů a zařízení na konečnou úpravu kovových předmětů jinde neuvedená</t>
  </si>
  <si>
    <t>chemici - strojníci výroby fotografických papírů, desek</t>
  </si>
  <si>
    <t>strojvedoucí strojů na fotografický papír</t>
  </si>
  <si>
    <t>chemici - strojníci výroby fotografických filmů</t>
  </si>
  <si>
    <t>chemici - strojníci vyvolávání fotografických filmů</t>
  </si>
  <si>
    <t>tiskaři - obsluha strojních lisů fotografií</t>
  </si>
  <si>
    <t>obsluha zařízení na výrobu fotografických materiálů jinde neuvedená</t>
  </si>
  <si>
    <t>chemici tukového průmyslu a kosmetiky strojní (kromě 815)</t>
  </si>
  <si>
    <t>chemici - strojníci výroby mýdla (kromě 815)</t>
  </si>
  <si>
    <t>chemici - strojníci zařízení na výrobu voňavek (kromě 815)</t>
  </si>
  <si>
    <t>obsluha strojů na výrobu toaletních a kosmetických výrobků jinde neuvedená</t>
  </si>
  <si>
    <t>strojníci výroby linoleí</t>
  </si>
  <si>
    <t>strojníci výroby plastových krytin (kromě linolea)</t>
  </si>
  <si>
    <t>strojníci výroby asfaltových izolačních pásů</t>
  </si>
  <si>
    <t>obsluha strojů na výrobu plastových krytin jinde neuvedená</t>
  </si>
  <si>
    <t>chemici - strojníci výroby detergentů, čisticích, pracích prostředků (kromě 815)</t>
  </si>
  <si>
    <t>chemici - strojníci výroby svíček</t>
  </si>
  <si>
    <t>strojníci chemické úpravy zápalek</t>
  </si>
  <si>
    <t>strojníci výroby technických, halogenových plynů</t>
  </si>
  <si>
    <t>chemici - strojníci tužkárny</t>
  </si>
  <si>
    <t>obsluha strojů a zařízení na výrobu chemických výrobků jinde neuvedená</t>
  </si>
  <si>
    <t>gumaři - strojníci výroby technických pryžových výrobků</t>
  </si>
  <si>
    <t>gumaři - strojníci výroby spotřebních pryžových výrobků</t>
  </si>
  <si>
    <t>gumaři - strojníci gumárenských kalandrů</t>
  </si>
  <si>
    <t>gumaři - strojníci gumárenských konfekčních strojů</t>
  </si>
  <si>
    <t>gumaři - strojníci lisování, vulkanizace pryže (vulkanizéři, lisaři)</t>
  </si>
  <si>
    <t>gumaři - strojníci výroby pryžových směsí (kromě 815)</t>
  </si>
  <si>
    <t>strojníci protektorování pneumatik</t>
  </si>
  <si>
    <t>obsluha strojů na výrobu pryžových výrobků jinde neuvedená</t>
  </si>
  <si>
    <t>plastikáři - strojníci lisování plastů</t>
  </si>
  <si>
    <t>plastikáři - strojníci odlévání, nanášení plastů</t>
  </si>
  <si>
    <t>plastikáři - strojníci vyfukování, vytlačování plastů</t>
  </si>
  <si>
    <t>plastikáři - strojníci laminování plastů</t>
  </si>
  <si>
    <t>plastikáři - strojníci granulovacích, leptacích, řezacích strojů na zpracování plastů</t>
  </si>
  <si>
    <t>plastikáři - výrobci umělých střev</t>
  </si>
  <si>
    <t>plastikáři - strojníci výroby gramofonových desek, audionosičů, knoflíků z plastů a výrobků z plastů jinde neuvedených</t>
  </si>
  <si>
    <t>obsluha strojů na výrobu plastových výrobků jinde neuvedená</t>
  </si>
  <si>
    <t>soustružníci dřeva - obsluha poloautomatických, automatických strojů</t>
  </si>
  <si>
    <t>výrobci dřevařských polotovarů - obsluha poloautomatických, automatických strojů</t>
  </si>
  <si>
    <t>truhláři - obsluha poloautomatických, automatických strojů, truhláři výroby nábytku</t>
  </si>
  <si>
    <t>překližkáři - obsluha poloautomatických, automatických strojů</t>
  </si>
  <si>
    <t>mechanici výroby konstrukčních desek - obsluha poloautomatických, automatických strojů</t>
  </si>
  <si>
    <t>rámaři - obsluha poloautomatických, automatických strojů</t>
  </si>
  <si>
    <t>výrobci dřevěných výrobků jinde neuvedení - obsluha poloautomatických, automatických strojů</t>
  </si>
  <si>
    <t>obráběči, soustružníci, leštiči dřeva - obsluha poloautomatických, automatických strojů</t>
  </si>
  <si>
    <t>obsluha poloautomatických, automatických dřevoobráběcích strojů jinde neuvedená</t>
  </si>
  <si>
    <t>strojní sazeči</t>
  </si>
  <si>
    <t>tiskaři - strojníci tiskárenských strojů</t>
  </si>
  <si>
    <t>tiskaři - strojníci válcového tisku</t>
  </si>
  <si>
    <t>tiskaři - strojníci rotaček</t>
  </si>
  <si>
    <t>tiskaři - strojníci ofsetových, litografických strojů</t>
  </si>
  <si>
    <t>tiskaři - strojníci hlubokotiskových strojů</t>
  </si>
  <si>
    <t>tiskaři tapet, tiskaři textilií strojní</t>
  </si>
  <si>
    <t>dělníci tiskáren (obsluha strojů a zařízení)</t>
  </si>
  <si>
    <t>knihaři papírenští - obsluha poloautomatických, automatických strojů</t>
  </si>
  <si>
    <t>knihaři - obsluha poloautomatických, automatických knihvazačských lisů</t>
  </si>
  <si>
    <t>knihaři - obsluha poloautomatických, automatických knihařských řezaček</t>
  </si>
  <si>
    <t>knihaři - obsluha poloautomatických, automatických strojů na vytlačování titulů a vzorů</t>
  </si>
  <si>
    <t>strojníci vazby knih</t>
  </si>
  <si>
    <t>obsluha knihaři - obsluha poloautomatických, automatických knihvazačského stroje jinde neuvedená</t>
  </si>
  <si>
    <t>strojníci výroby předmětů z lepenky</t>
  </si>
  <si>
    <t>strojníci výroby předmětů z kartonu</t>
  </si>
  <si>
    <t>strojníci výroby kartonáží</t>
  </si>
  <si>
    <t>strojníci výroby lepenkových izolací</t>
  </si>
  <si>
    <t>strojníci potahování, skládání kartonů</t>
  </si>
  <si>
    <t>zpracovatelé lepenky strojní</t>
  </si>
  <si>
    <t>strojníci výroby pytlů z lepenky</t>
  </si>
  <si>
    <t>obsluha strojů a zařízení na výrobu předmětů z lepenky jinde neuvedená</t>
  </si>
  <si>
    <t>tiskaři - obsluha kopírovacích strojů</t>
  </si>
  <si>
    <t>planografové, rozmnožovači - obsluha ofsetů, xeroxů</t>
  </si>
  <si>
    <t>obsluha kopírovacích strojů</t>
  </si>
  <si>
    <t>strojníci výroby papírových sáčků, obálek, pytlů</t>
  </si>
  <si>
    <t>strojníci výroby a zpracování celofánu</t>
  </si>
  <si>
    <t>strojníci zpracování papíru</t>
  </si>
  <si>
    <t>strojníci výroby kancelářských potřeb z papíru</t>
  </si>
  <si>
    <t>strojníci výroby školních potřeb z papíru</t>
  </si>
  <si>
    <t>obsluha strojů na výrobu předmětů z papíru jinde neuvedená</t>
  </si>
  <si>
    <t>přadláci - obsluha strojů a zařízení na úpravu vláken</t>
  </si>
  <si>
    <t>přadláci - strojníci spřádacích, dopřádacích, štučkovacích strojů</t>
  </si>
  <si>
    <t>strojníci skacích, zkrucovacích strojů</t>
  </si>
  <si>
    <t>strojníci navíjecích, pásmových strojů na přízi, nitě, stuhy</t>
  </si>
  <si>
    <t>přadláci - strojníci tíren</t>
  </si>
  <si>
    <t>strojníci zpracování vláken</t>
  </si>
  <si>
    <t>strojníci praček, míchaček textilních vláken</t>
  </si>
  <si>
    <t>obsluha strojů na úpravu vláken jinde neuvedená</t>
  </si>
  <si>
    <t>tkalci - obsluha snovadel, strojů na navíjení osnovy</t>
  </si>
  <si>
    <t>tkalci tkanin strojní</t>
  </si>
  <si>
    <t>tkalci krajkovin, krajkáři strojní</t>
  </si>
  <si>
    <t>tkalci koberců strojní</t>
  </si>
  <si>
    <t>pletaři - obsluha pletacích strojů</t>
  </si>
  <si>
    <t>strojníci výroby záclon, sítí</t>
  </si>
  <si>
    <t>obsluha tkacích a pletacích strojů jinde neuvedená</t>
  </si>
  <si>
    <t>strojní vyšívačky</t>
  </si>
  <si>
    <t>šičky textilní konfekce strojní</t>
  </si>
  <si>
    <t>šičky technické konfekce strojní</t>
  </si>
  <si>
    <t>šičky ochranných oděvů strojní</t>
  </si>
  <si>
    <t>švadleny ve výrobě konfekce strojní</t>
  </si>
  <si>
    <t>šičky rukavic, čepic strojní</t>
  </si>
  <si>
    <t>šičky kožichů strojní</t>
  </si>
  <si>
    <t>obsluha šicích a vyšívacích strojů jinde neuvedená</t>
  </si>
  <si>
    <t>chemici prádelen a čistíren (obsluha strojů a zařízení)</t>
  </si>
  <si>
    <t>strojníci čištění, ždímání, sušení textilu</t>
  </si>
  <si>
    <t>pradláci strojní</t>
  </si>
  <si>
    <t>žehlíři strojní</t>
  </si>
  <si>
    <t>strojníci barvení, bělení, tkanin, oděvů</t>
  </si>
  <si>
    <t>strojníci nepromokavé úpravy textilu</t>
  </si>
  <si>
    <t>obsluha strojů a zařízení na úpravu textilu jinde neuvedená</t>
  </si>
  <si>
    <t>úpraváři usní - strojníci činění kůží a usní</t>
  </si>
  <si>
    <t>úpraváři usní - strojníci úpravy, barvení, hlazení kůží a usní</t>
  </si>
  <si>
    <t>úpraváři usní - strojníci čištění, mízdření, odchlupování kůží a usní</t>
  </si>
  <si>
    <t>koželuži - strojníci zpracování kůží a usní, vysekávač usní</t>
  </si>
  <si>
    <t>plsťaři - strojníci stříhání, zpracování srsti</t>
  </si>
  <si>
    <t>kožešníci - strojníci vydělávání kožešin</t>
  </si>
  <si>
    <t>kožešníci - strojníci čištění, mízdření, zpracování kožešin</t>
  </si>
  <si>
    <t>obsluha strojů a zařízení na úpravu kůží a kožešin jinde neuvedená</t>
  </si>
  <si>
    <t>obuvníci - obsluha strojů a zařízení na výrobu obuvi</t>
  </si>
  <si>
    <t>obuvníci - obsluha strojů a zařízení na přípravu obuvnických dílců</t>
  </si>
  <si>
    <t>obuvníci - strojníci vysekávacího, vyřezávacího stroje</t>
  </si>
  <si>
    <t>obuvníci - obsluha strojů a zařízení na úpravu obuvnických polotovarů</t>
  </si>
  <si>
    <t>obuvníci - obsluha strojů a zařízení na dokončování obuvi</t>
  </si>
  <si>
    <t>svrškaři - obsluha obuvnických šicích strojů</t>
  </si>
  <si>
    <t>obsluha strojů a zařízení na výrobu a dokončování obuvi jinde neuvedená</t>
  </si>
  <si>
    <t>rukavičkáři strojní</t>
  </si>
  <si>
    <t>brašnáři - obsluha strojů a zařízení na výrobu tašek, kabelek, kufrů</t>
  </si>
  <si>
    <t>výrobci kožené galanterie strojní</t>
  </si>
  <si>
    <t>sedláři - manžetáři - obsluha strojů a zařízení na výrobu postrojů, sedel</t>
  </si>
  <si>
    <t>výrobci knoflíků strojní</t>
  </si>
  <si>
    <t>výrobci zapínadel strojní</t>
  </si>
  <si>
    <t>obsluha strojů na výrobu galanterního zboží jinde neuvedená</t>
  </si>
  <si>
    <t>plsťaři - obsluha strojů a zařízení na zpracování plsti</t>
  </si>
  <si>
    <t>plsťaři kloboučničtí strojní</t>
  </si>
  <si>
    <t>kloboučníci strojní</t>
  </si>
  <si>
    <t>výrobci čepic, baretů, fezů strojní</t>
  </si>
  <si>
    <t>výrobci forem na klobouky strojní</t>
  </si>
  <si>
    <t>obsluha strojů na výrobu klobouků jinde neuvedená</t>
  </si>
  <si>
    <t>prýmkaři - strojníci výroby stuh, prýmků, tkaniček</t>
  </si>
  <si>
    <t>výrobci textilní vaty strojní</t>
  </si>
  <si>
    <t>výrobci provazů strojní</t>
  </si>
  <si>
    <t>výrobci netkaných textilií strojní</t>
  </si>
  <si>
    <t>výrobci umělých květin strojní</t>
  </si>
  <si>
    <t>opravářky punčoch strojní</t>
  </si>
  <si>
    <t>výrobci háčkovaných výrobků</t>
  </si>
  <si>
    <t>obsluha strojů a zařízení na výrobu textilních, kožešinových a kožených výrobků jinde neuvedená</t>
  </si>
  <si>
    <t>průmysloví drůbežáři - strojníci zařízení na porážení, zpracování drůbeže</t>
  </si>
  <si>
    <t>průmysloví drůbežáři - obsluha strojů a zařízení na výrobu drůbežích specialit</t>
  </si>
  <si>
    <t>konzerváři - strojníci konzerváren masa</t>
  </si>
  <si>
    <t>konzerváři - strojníci konzerváren ryb</t>
  </si>
  <si>
    <t>strojníci mrazírny masa</t>
  </si>
  <si>
    <t>řezníci a uzenáři - obsluha strojů a zařízení na zpracování masa, ryb</t>
  </si>
  <si>
    <t>řezníci a uzenáři - strojníci udírny masa, uzenin a ryb</t>
  </si>
  <si>
    <t>obsluha strojů a zařízení na zpracování masa jinde neuvedená</t>
  </si>
  <si>
    <t>mlékaři - obsluha strojů a zařízení na přípravu surovin a polotovarů</t>
  </si>
  <si>
    <t>mlékaři - obsluha strojů a zařízení na zpracování, pasterizaci mléka, mléčných výrobků</t>
  </si>
  <si>
    <t>mlékaři - obsluha strojů a zařízení na výrobu mlékárenského zboží</t>
  </si>
  <si>
    <t>strojníci výroby sušeného mléka, mléčných prášků</t>
  </si>
  <si>
    <t>strojníci mrazírny mléčných výrobků</t>
  </si>
  <si>
    <t>obsluha strojů a zařízení na výrobu mlékárenských výrobků jinde neuvedená</t>
  </si>
  <si>
    <t>mlynáři - strojníci mlýnů na mletí obilovin</t>
  </si>
  <si>
    <t>mlynáři - strojníci mlýnů na mletí zrn</t>
  </si>
  <si>
    <t>mlynáři - strojníci mlýnů na mletí koření</t>
  </si>
  <si>
    <t>strojníci loupaček, luštiček zrn, rýže</t>
  </si>
  <si>
    <t>strojníci výroby krmiv</t>
  </si>
  <si>
    <t>strojníci šrotování zrn</t>
  </si>
  <si>
    <t>výrobci potravinářských výrobků ze zrn a koření</t>
  </si>
  <si>
    <t>obsluha strojů na mletí zrn a koření jinde neuvedená</t>
  </si>
  <si>
    <t>pekaři - obsluha strojů a zařízení na přípravu, zpracování těsta</t>
  </si>
  <si>
    <t>pekaři - obsluha strojů a zařízení na zpracování obilných výrobků</t>
  </si>
  <si>
    <t>pekaři - strojníci zařízení na pečení chleba</t>
  </si>
  <si>
    <t>pekaři - strojníci výroby těstovin</t>
  </si>
  <si>
    <t>pečiváři - obsluha strojů a zařízení na výrobu pečiva</t>
  </si>
  <si>
    <t>cukrovinkáři - obsluha strojů a zařízení na výrobu cukrovinek, moučníků</t>
  </si>
  <si>
    <t>cukrovinkáři - obsluha strojů a zařízení na výrobu a zpracování čokolády</t>
  </si>
  <si>
    <t>obsluha strojů na zpracování mouky a výrobu pečiva jinde neuvedená</t>
  </si>
  <si>
    <t>strojníci zpracování ovoce a zeleniny</t>
  </si>
  <si>
    <t>strojníci konzervování, sterilizace ovoce a zeleniny</t>
  </si>
  <si>
    <t>strojníci výroby ovocných, zeleninových šťáv</t>
  </si>
  <si>
    <t>strojníci lisu ovoce, zeleniny, ořechů</t>
  </si>
  <si>
    <t>konzerváři - strojníci konzerváren ovoce a zeleniny</t>
  </si>
  <si>
    <t>strojníci mrazíren ovoce a zeleniny</t>
  </si>
  <si>
    <t>strojníci zpracování olejů a maziv</t>
  </si>
  <si>
    <t>obsluha strojů na zpracování ovoce, zeleniny jinde neuvedená</t>
  </si>
  <si>
    <t>cukrovarníci - strojníci mytí, drcení suroviny</t>
  </si>
  <si>
    <t>cukrovarníci - strojníci vyluhování cukerného roztoku, difuzéru</t>
  </si>
  <si>
    <t>cukrovarníci - strojníci rafinace cukru</t>
  </si>
  <si>
    <t>cukrovarníci - obsluha krystalizátoru</t>
  </si>
  <si>
    <t>obsluha strojů a zařízení na zpracování medu, medomásla, medoviny</t>
  </si>
  <si>
    <t>obsluha strojů na zpracování cukru jinde neuvedená</t>
  </si>
  <si>
    <t>mlynáři - strojníci mlýnů na mletí kávy, kakaa</t>
  </si>
  <si>
    <t>zpracovatelé kávy strojní</t>
  </si>
  <si>
    <t>zpracovatelé kakaa strojní</t>
  </si>
  <si>
    <t>zpracovatelé čaje strojní</t>
  </si>
  <si>
    <t>obsluha strojů a zařízení na pražení kávy</t>
  </si>
  <si>
    <t>obsluha lisů na kakaové boby</t>
  </si>
  <si>
    <t>dělníci u zpracování čaje, kávy, kakaa (obsluha strojů a zařízení)</t>
  </si>
  <si>
    <t>sladovníci strojní</t>
  </si>
  <si>
    <t>biochemici lihovarnické výroby strojní</t>
  </si>
  <si>
    <t>strojníci výroby octa</t>
  </si>
  <si>
    <t>strojníci výroby nealkoholických nápojů</t>
  </si>
  <si>
    <t>vinaři (strojní)</t>
  </si>
  <si>
    <t>výrobci likérů strojní</t>
  </si>
  <si>
    <t>obsluha strojů na výrobu nápojů jinde neuvedená</t>
  </si>
  <si>
    <t>strojníci výroby cigaret</t>
  </si>
  <si>
    <t>strojníci výroby tabákových směsí, šňupavého tabáku</t>
  </si>
  <si>
    <t>strojníci výroby cigár, doutníků</t>
  </si>
  <si>
    <t>tabákáři - strojníci zpracování tabáku</t>
  </si>
  <si>
    <t>dělníci zpracování tabáku (obsluha strojů a zařízení)</t>
  </si>
  <si>
    <t>montážní dělníci mechanických zařízení</t>
  </si>
  <si>
    <t>montážní dělníci strojního průmyslového zařízení</t>
  </si>
  <si>
    <t>montážní dělníci točivých strojů, turbín</t>
  </si>
  <si>
    <t>montážní dělníci leteckých, lodních, automobilových motorů</t>
  </si>
  <si>
    <t>dělníci montážních linek letadel</t>
  </si>
  <si>
    <t>dělníci montážních linek vozidel, stavebních, zemních strojů</t>
  </si>
  <si>
    <t>montážní dělníci zemědělských strojů</t>
  </si>
  <si>
    <t>montážní dělníci jinde neuvedení</t>
  </si>
  <si>
    <t>montážní dělníci elektromotorů</t>
  </si>
  <si>
    <t>montážní dělníci elektrických zařízení, přístrojů</t>
  </si>
  <si>
    <t>montážní dělníci rozvodných zařízení</t>
  </si>
  <si>
    <t>montážní dělníci elektrických hodin</t>
  </si>
  <si>
    <t>dělníci navíječek vinutí cívek, prvků elektrických strojů</t>
  </si>
  <si>
    <t>montážní dělníci elektrického a energetického zařízení jinde neuvedení</t>
  </si>
  <si>
    <t>montážní dělníci elektronických prvků</t>
  </si>
  <si>
    <t>montážní dělníci elektronických měřicích, přesných přístrojů</t>
  </si>
  <si>
    <t>montážní dělníci elektronických radiokomunikačních přístrojů a zařízení</t>
  </si>
  <si>
    <t>montážní dělníci spotřební elektroniky, audiovizuální techniky</t>
  </si>
  <si>
    <t>montážní dělníci elektronických systémů</t>
  </si>
  <si>
    <t>montážní dělníci elektronických hodinek</t>
  </si>
  <si>
    <t>montážní dělníci elektronického zařízení jinde neuvedený</t>
  </si>
  <si>
    <t>montážní dělníci jízdních kol, kočárků</t>
  </si>
  <si>
    <t>montážní dělníci kovových, plastových a pryžových hraček</t>
  </si>
  <si>
    <t>montážní dělníci nábytku z kovů a plastů</t>
  </si>
  <si>
    <t>montážní dělníci sportovních potřeb z kovů a plastů</t>
  </si>
  <si>
    <t>montážní dělníci kancelářských potřeb z kovů a plastů</t>
  </si>
  <si>
    <t>obsluha strojů a zařízení sběrny surovin (mimo kovového odpadu)</t>
  </si>
  <si>
    <t>výrobce akumulátorů, baterií strojní</t>
  </si>
  <si>
    <t>strojvedoucí důlní kolejové dopravy</t>
  </si>
  <si>
    <t>průvodčí nákladní dopravy</t>
  </si>
  <si>
    <t>obsluha zemědělských strojů</t>
  </si>
  <si>
    <t>obsluha lesních strojů a zařízení</t>
  </si>
  <si>
    <t>obsluha zemních a příbuzných strojů jinde neuvedená</t>
  </si>
  <si>
    <t>obsluha skladového zakladače</t>
  </si>
  <si>
    <t>řidič úklidových mechanizačních zařízení</t>
  </si>
  <si>
    <t>pouliční prodavač nepotravinářských výrobků jinde neuvedený</t>
  </si>
  <si>
    <t>pomocník v domácnosti pro úklid</t>
  </si>
  <si>
    <t>výběrčí známek z prodejních automatů</t>
  </si>
  <si>
    <t>výběrčí peněz z prodejních automatů</t>
  </si>
  <si>
    <t>obsluha vozidel poháněných pedály</t>
  </si>
  <si>
    <t>obsluha vozidel poháněných ručně</t>
  </si>
  <si>
    <t>kočí v lesnictví</t>
  </si>
  <si>
    <t>kočí v zemědělství</t>
  </si>
  <si>
    <t>kočí tažného povozu v lomech a pískovnách</t>
  </si>
  <si>
    <t>obsluha povozů tažených zvířaty jinde neuvedená</t>
  </si>
  <si>
    <t>státy kapitál</t>
  </si>
  <si>
    <t>Guinea-Bissau</t>
  </si>
  <si>
    <t>KoP v sídle KrP</t>
  </si>
  <si>
    <t>asistenti hygienických služeb specialisté pro hygienu všeobecnou a komunální</t>
  </si>
  <si>
    <t>asistenti hygienických služeb specialisté pro hygienu práce</t>
  </si>
  <si>
    <t>sociální pracovníci pedagogicko-psychologických poraden</t>
  </si>
  <si>
    <t>Pěstitelé a chovatelé orientovaní na trh zemědělců</t>
  </si>
  <si>
    <t>Umělečtí štukatéři a kašéři</t>
  </si>
  <si>
    <t>Kováři zápustkových strojů, kovadlináři</t>
  </si>
  <si>
    <t>tkadleci gobelínů, tapisérií, koberců - folklor</t>
  </si>
  <si>
    <t>pivovarníci (strojní)</t>
  </si>
  <si>
    <t>montážní dělníci výrobků z kovů, plastů, pryže vč. jejich kombinací jinde neuvedení</t>
  </si>
  <si>
    <t>montážní dělníci kuřáckých potřeb ze dřeva</t>
  </si>
  <si>
    <t>montážní dělníci hraček ze dřeva</t>
  </si>
  <si>
    <t>montážní dělníci nábytku ze dřeva</t>
  </si>
  <si>
    <t>montážní dělníci sportovních potřeb ze dřeva</t>
  </si>
  <si>
    <t>montážní dělníci kancelářských potřeb ze dřeva</t>
  </si>
  <si>
    <t>montážní dělníci výrobků ze dřeva vč. kombinací s jinými materiály jinde neuvedení</t>
  </si>
  <si>
    <t>montážní dělníci výrobků z kůže</t>
  </si>
  <si>
    <t>montážní dělníci výrobků z textilu</t>
  </si>
  <si>
    <t>montážní dělníci výrobků z kartonu a papíru</t>
  </si>
  <si>
    <t>montážní dělníci kancelářských potřeb z kartonu, textilu</t>
  </si>
  <si>
    <t>montážní dělníci výrobků z kartonu, textilu, papíru vč. jejich kombinací jinde neuvedení</t>
  </si>
  <si>
    <t>montážní dělníci lustrů, skleněných aparatur v kombinaci s jinými materiály</t>
  </si>
  <si>
    <t>montážní dělníci hraček z kombinovaných materiálů</t>
  </si>
  <si>
    <t>montážní dělníci nábytku z kombinovaných materiálů</t>
  </si>
  <si>
    <t>montážní dělníci sportovních potřeb z kombinovaných materiálů</t>
  </si>
  <si>
    <t>montážní dělníci kancelářských potřeb z kombinovaných materiálů</t>
  </si>
  <si>
    <t>montážní dělníci ostatních výrobků z kombinovaných materiálů jinde neuvedení</t>
  </si>
  <si>
    <t>baliči - strojníci balicího, etiketovacího stroje</t>
  </si>
  <si>
    <t>obsluha stacionárních strojů a montážní dělníci jinde neuvedení</t>
  </si>
  <si>
    <t>strojvedoucí lokomotiv, vlaků</t>
  </si>
  <si>
    <t>strojvedoucí na podnikových vlečkách</t>
  </si>
  <si>
    <t>strojvedoucí metra, podzemních drah</t>
  </si>
  <si>
    <t>pomocníci strojvedoucích</t>
  </si>
  <si>
    <t>strojvedoucí jinde neuvedení</t>
  </si>
  <si>
    <t>řidiči kolejových motorových vozíků a drezín</t>
  </si>
  <si>
    <t>řidiči kolejových motorových vozů</t>
  </si>
  <si>
    <t>řidiči kolejových motorových lanovek, lanovkáři</t>
  </si>
  <si>
    <t>řidiči důlních kolejových dopravních zařízení</t>
  </si>
  <si>
    <t>vlakvedoucí vlaků nákladní dopravy</t>
  </si>
  <si>
    <t>vedoucí posunů</t>
  </si>
  <si>
    <t>dozorci spádoviště (dělníci)</t>
  </si>
  <si>
    <t>dopraváři kolejové dopravy při těžbě surovin</t>
  </si>
  <si>
    <t>signalisté</t>
  </si>
  <si>
    <t>posunovači, brzdaři</t>
  </si>
  <si>
    <t>výhybkáři, výhybkáři - točnáři</t>
  </si>
  <si>
    <t>tranzitéři (dělníci)</t>
  </si>
  <si>
    <t>staniční dozorci (dělníci)</t>
  </si>
  <si>
    <t>dozorci výhybek</t>
  </si>
  <si>
    <t>závoráři</t>
  </si>
  <si>
    <t>závoráři s prodejem jízdenek</t>
  </si>
  <si>
    <t>hradlaři - hláskaři</t>
  </si>
  <si>
    <t>hradlaři - hláskaři s prodejem jízdenek</t>
  </si>
  <si>
    <t>řidiči osobních automobilů</t>
  </si>
  <si>
    <t>řidiči malých dodávkových automobilů</t>
  </si>
  <si>
    <t>taxikáři osobní dopravy</t>
  </si>
  <si>
    <t>taxikáři malých dodávkových automobilů</t>
  </si>
  <si>
    <t>řidiči vozidel rychlé lékařské pomoci (NZP)</t>
  </si>
  <si>
    <t>řidiči vozidel dopravy nemocných a zraněných (PZP)</t>
  </si>
  <si>
    <t>řidiči sanitních vozidel</t>
  </si>
  <si>
    <t>řidiči autobusů v městské hromadné dopravě</t>
  </si>
  <si>
    <t>řidiči autobusů v silniční dopravě osob</t>
  </si>
  <si>
    <t>řidiči autobusů v dálkové přepravě osob</t>
  </si>
  <si>
    <t>řidiči trolejbusů</t>
  </si>
  <si>
    <t>řidiči tramvají</t>
  </si>
  <si>
    <t>řidiči dopravních prostředků osob jinde neuvedení</t>
  </si>
  <si>
    <t>řidiči autojeřábů</t>
  </si>
  <si>
    <t>řidiči nákladních automobilů v zahraniční dopravě (TIR)</t>
  </si>
  <si>
    <t>taxikáři nákladní dopravy</t>
  </si>
  <si>
    <t>řidiči nákladních automobilů s přívěsy, tahačů</t>
  </si>
  <si>
    <t>řidiči důlních dopravníkových elektrovozů</t>
  </si>
  <si>
    <t>řidiči nákladních automobilů a tahačů jinde neuvedení</t>
  </si>
  <si>
    <t>řidiči popelářských vozů</t>
  </si>
  <si>
    <t>řidiči silničních úklidových vozidel</t>
  </si>
  <si>
    <t>asanátoři - řidiči speciálních silničních vozidel</t>
  </si>
  <si>
    <t>řidiči cisternových vozů</t>
  </si>
  <si>
    <t>řidiči hasicích vozů</t>
  </si>
  <si>
    <t>řidiči speciálních silničních vozidel jinde neuvedení</t>
  </si>
  <si>
    <t>traktoristé</t>
  </si>
  <si>
    <t>traktoristé mechanizátoři</t>
  </si>
  <si>
    <t>řidiči zemědělských strojů</t>
  </si>
  <si>
    <t>řidiči lesních mechanizmů</t>
  </si>
  <si>
    <t>řidiči důlních mechanizmů</t>
  </si>
  <si>
    <t>řidiči nakladačů, dozerů, rypadel</t>
  </si>
  <si>
    <t>řidiči víceúčelových strojů pro zemní práce</t>
  </si>
  <si>
    <t>řidiči strojů na hloubení jam (na pilotáž)</t>
  </si>
  <si>
    <t>řidiči buldozerů, bagrů, shrnovačů</t>
  </si>
  <si>
    <t>řidiči fréz, finišérů, skrejprů</t>
  </si>
  <si>
    <t>dělníci osádky zemních a příbuzných strojů</t>
  </si>
  <si>
    <t>obsluha stavebních, mostových jeřábů</t>
  </si>
  <si>
    <t>obsluha přístavních (lokomotivních) jeřábů</t>
  </si>
  <si>
    <t>obsluha pojízdných (plovoucích) jeřábů</t>
  </si>
  <si>
    <t>obsluha zdvihacích zařízení</t>
  </si>
  <si>
    <t>obsluha výtahů, zdviží, těžebních klecí</t>
  </si>
  <si>
    <t>obsluha lanovek, vleků</t>
  </si>
  <si>
    <t>obsluha zvedacích, otočných mostů, plavebních komor</t>
  </si>
  <si>
    <t>obsluha pásových dopravníků (manipulačních zařízení)</t>
  </si>
  <si>
    <t>řidiči vysokozdvižných vozíků</t>
  </si>
  <si>
    <t>řidiči paletovacích vozíků</t>
  </si>
  <si>
    <t>řidiči vozíků v přístavech</t>
  </si>
  <si>
    <t>řidič kontejnerových zakladačů</t>
  </si>
  <si>
    <t>řidiči motorových vozíků jinde neuvedení</t>
  </si>
  <si>
    <t>lodníci (členové lodní posádky)</t>
  </si>
  <si>
    <t>bocmani</t>
  </si>
  <si>
    <t>lodníci říčních lodí (loďmistři)</t>
  </si>
  <si>
    <t>lodníci námořních lodí</t>
  </si>
  <si>
    <t>námořníci - lodivodi, kormidelníci</t>
  </si>
  <si>
    <t>lodní strojníci</t>
  </si>
  <si>
    <t>převozníci</t>
  </si>
  <si>
    <t>pouliční prodavači občerstvení</t>
  </si>
  <si>
    <t>pouliční prodavači nápojů</t>
  </si>
  <si>
    <t>prodavači občerstvení v kulturních zařízení</t>
  </si>
  <si>
    <t>prodavači občerstvení ve sportovních zařízeních</t>
  </si>
  <si>
    <t>pouliční prodavači potravin jinde neuvedení</t>
  </si>
  <si>
    <t>pouliční prodavači knih, losů</t>
  </si>
  <si>
    <t>pouliční prodavači suvenýrů</t>
  </si>
  <si>
    <t>pouliční prodavači květin</t>
  </si>
  <si>
    <t>prodavači programů v kulturním zařízení</t>
  </si>
  <si>
    <t>prodavači podomní</t>
  </si>
  <si>
    <t>prodavači "na telefonu"</t>
  </si>
  <si>
    <t>obchodní poslíčci</t>
  </si>
  <si>
    <t>pouliční prodavači tisku, kameloti</t>
  </si>
  <si>
    <t>prodavači pochůzkového prodeje tisku</t>
  </si>
  <si>
    <t>rozšiřovatelé tisku</t>
  </si>
  <si>
    <t>čističi (leštiči) bot</t>
  </si>
  <si>
    <t>pracovníci poskytující drobné služby na ulici</t>
  </si>
  <si>
    <t>dráteníci</t>
  </si>
  <si>
    <t>pouliční umývači oken automobilů</t>
  </si>
  <si>
    <t>nekvalifikovaní pracovníci poskytující služby na ulici jinde neuvedení</t>
  </si>
  <si>
    <t>pomocnice v domácnostech, služka</t>
  </si>
  <si>
    <t>pomocnice v domácnostech pro péči o děti</t>
  </si>
  <si>
    <t>pomocnice v domácnostech pro přípravu jídla</t>
  </si>
  <si>
    <t>pomocnice v domácnostech pro zajišťování nákupů</t>
  </si>
  <si>
    <t>pomocnice v domácnostech pro praní a žehlení prádla</t>
  </si>
  <si>
    <t>pomocníci, uklízeči v kancelářích</t>
  </si>
  <si>
    <t>pomocníci, uklízeči ve vzdělávacích zařízeních</t>
  </si>
  <si>
    <t>uklízeči výrobních prostor, skladů, svačinářky</t>
  </si>
  <si>
    <t>pomocníci, uklízeči ve zdravotnických zařízeních</t>
  </si>
  <si>
    <t>pomocníci, uklízeči v hotelech, v restauracích, pokojské</t>
  </si>
  <si>
    <t>pomocníci, uklízeči v kulturních zařízeních</t>
  </si>
  <si>
    <t>pomocníci, uklízeči ve službách</t>
  </si>
  <si>
    <t>uklízeči dopravních prostředků</t>
  </si>
  <si>
    <t>pomocníci, uklízeči jinde neuvedení</t>
  </si>
  <si>
    <t>ruční pradláci</t>
  </si>
  <si>
    <t>ruční čističi oděvů</t>
  </si>
  <si>
    <t>ruční žehlíři, obsluha ručního mandlu</t>
  </si>
  <si>
    <t>ruční čističi koberců</t>
  </si>
  <si>
    <t>ruční pradláci a žehlíři jinde neuvedení</t>
  </si>
  <si>
    <t>domovníci</t>
  </si>
  <si>
    <t>domovníci správci domů</t>
  </si>
  <si>
    <t>vrátní, správci domů</t>
  </si>
  <si>
    <t>čističi oken v domácnostech</t>
  </si>
  <si>
    <t>čističi oken v interiérech</t>
  </si>
  <si>
    <t>čističi oken a pláště budov</t>
  </si>
  <si>
    <t>čističi oken jinde neuvedení</t>
  </si>
  <si>
    <t>školníci</t>
  </si>
  <si>
    <t>kostelníci</t>
  </si>
  <si>
    <t>kostelní zřízenci</t>
  </si>
  <si>
    <t>pracovníci v pohřebních službách, hrobníci</t>
  </si>
  <si>
    <t>poslíčci, poslové</t>
  </si>
  <si>
    <t>doručovatelé zásilek</t>
  </si>
  <si>
    <t>hoteloví zřízenci poslíčci</t>
  </si>
  <si>
    <t>nosiči zavazadel, bagažisté</t>
  </si>
  <si>
    <t>nosiči golfových holí, sběrači míčků</t>
  </si>
  <si>
    <t>vrátní</t>
  </si>
  <si>
    <t>hlídači</t>
  </si>
  <si>
    <t>šatnáři, šatnářky</t>
  </si>
  <si>
    <t>toaletářky</t>
  </si>
  <si>
    <t>uvaděčky v kulturních zařízeních</t>
  </si>
  <si>
    <t>třídiči mincí</t>
  </si>
  <si>
    <t>pracovníci odečítající stav elektroměrů</t>
  </si>
  <si>
    <t>pracovníci odečítající stav plynoměrů</t>
  </si>
  <si>
    <t>pracovníci odečítající stav vodoměrů</t>
  </si>
  <si>
    <t>pracovníci odečítající stav měřičů dálkového topení</t>
  </si>
  <si>
    <t>lepiči plakátů</t>
  </si>
  <si>
    <t>obchůzkáři veřejného plynového osvětlení</t>
  </si>
  <si>
    <t>dělníci pro čištění měst</t>
  </si>
  <si>
    <t>sběrači odpadků</t>
  </si>
  <si>
    <t>popeláři</t>
  </si>
  <si>
    <t>pomocníci u sběrného vozu odpadu</t>
  </si>
  <si>
    <t>čističi kanalizačních zařízení, stok, záchodů a žump</t>
  </si>
  <si>
    <t>metaři, zametači, čističi ulic, parků, letišť, stanic apod.</t>
  </si>
  <si>
    <t>pomocní dělníci hygienické služby, desinfektoři, desinsektoři</t>
  </si>
  <si>
    <t>nosiči uhlí</t>
  </si>
  <si>
    <t>příležitostní pomocní pracovníci</t>
  </si>
  <si>
    <t>pomocní dělníci ve spalovně</t>
  </si>
  <si>
    <t>nekvalifikovaní pracovníci při čištění měst a v příbuzných oborech jinde neuvedení</t>
  </si>
  <si>
    <t>manipulační dělníci v zemědělství</t>
  </si>
  <si>
    <t>česáči, sběrači ovoce, sklizňoví dělníci</t>
  </si>
  <si>
    <t>pastýři, pastevci, honáci</t>
  </si>
  <si>
    <t>zemědělští sezónní pracovníci</t>
  </si>
  <si>
    <t>pomocní dělníci v rostlinné výrobě</t>
  </si>
  <si>
    <t>pomocní dělníci v živočišné výrobě</t>
  </si>
  <si>
    <t>pomocní zemědělští asanátoři</t>
  </si>
  <si>
    <t>pomocní dělníci na farmě (čeledíni)</t>
  </si>
  <si>
    <t>nekvalifikovaní pracovníci v zemědělství jinde neuvedení</t>
  </si>
  <si>
    <t>manipulační dělníci v lesnictví</t>
  </si>
  <si>
    <t>pomocní lesní dělníci při pěstování lesa</t>
  </si>
  <si>
    <t>pomocní lesní dělníci při těžbě dřeva</t>
  </si>
  <si>
    <t>pomocní lesní dělníci při čistění lesa</t>
  </si>
  <si>
    <t>pomocní lesní dělníci při pálení dřevěného uhlí</t>
  </si>
  <si>
    <t>nekvalifikovaní pracovníci v lesnictví jinde neuvedení</t>
  </si>
  <si>
    <t>pomocní rybářští dělníci při údržbě rybářštích zařízení</t>
  </si>
  <si>
    <t>pomocní rybářští dělníci při krmení ryb</t>
  </si>
  <si>
    <t>pomocní rybářští dělníci při výlovu</t>
  </si>
  <si>
    <t>pomocní rybářští dělníci při čištění rybníků a vodních nádrží</t>
  </si>
  <si>
    <t>uklízeči pláže</t>
  </si>
  <si>
    <t>nekvalifikovaní pracovníci v rybářství jinde neuvedení</t>
  </si>
  <si>
    <t>pomocníci v myslivosti při výrobě a opravách konstrukcí a ohrad</t>
  </si>
  <si>
    <t>pomocníci v myslivosti při krmení zvěře</t>
  </si>
  <si>
    <t>pomocníci v myslivosti při lovu zvěře</t>
  </si>
  <si>
    <t>nekvalifikovaní pracovníci v myslivosti jinde neuvedení</t>
  </si>
  <si>
    <t>pomocní dělníci hlubinné těžby (v dolech)</t>
  </si>
  <si>
    <t>pomocní dělníci povrchové těžby (v lomech)</t>
  </si>
  <si>
    <t>pomocní dělníci úpravy (třídění) nerostných surovin</t>
  </si>
  <si>
    <t>pomocní dělníci na povrchu hornických provozů</t>
  </si>
  <si>
    <t>pomocní dělníci těžby ropy a plynu</t>
  </si>
  <si>
    <t>pomocní dělníci v údržbě důlních zařízení</t>
  </si>
  <si>
    <t>mazači rypadel a ostatních důlních zařízení</t>
  </si>
  <si>
    <t>nekvalifikovaní pracovníci v dolech a lomech jinde neuvedení</t>
  </si>
  <si>
    <t>manipulační dělníci na stavbách silnic, přehrad</t>
  </si>
  <si>
    <t>pomocní dělníci na stavbách a údržbě silnic, přehrad, hrází</t>
  </si>
  <si>
    <t>pomocní kladeči potrubí</t>
  </si>
  <si>
    <t>pomocní dělníci údržby vodních toků</t>
  </si>
  <si>
    <t>pomocní dělníci meliorační</t>
  </si>
  <si>
    <t>kopáči příkopů, jam, studní (převážně ruční)</t>
  </si>
  <si>
    <t>nekvalifikovaní pracovníci na stavbách a údržbě silnic a přehrad jinde neuvedení</t>
  </si>
  <si>
    <t>manipulační dělníci na stavbách budov</t>
  </si>
  <si>
    <t>pomocní dělníci hlavní stavební výroby</t>
  </si>
  <si>
    <t>pomocní dělníci při demolicích</t>
  </si>
  <si>
    <t>nekvalifikovaní pracovníci na stavbách a údržbě budov jinde neuvedení</t>
  </si>
  <si>
    <t>manipulační dělníci v zeměměřičství</t>
  </si>
  <si>
    <t>pomocní dělníci při geodetických pracích</t>
  </si>
  <si>
    <t>pomocní dělníci při kartografických pracích v terénu</t>
  </si>
  <si>
    <t>figuranti v zeměměřičství</t>
  </si>
  <si>
    <t>nekvalifikovaní pracovníci při geologických a kartografických pracích jinde neuvedení</t>
  </si>
  <si>
    <t>manipulační dělníci při geologickém a jiném průzkumu</t>
  </si>
  <si>
    <t>pomocní dělníci při geologickém průzkumu</t>
  </si>
  <si>
    <t>pomocní dělníci při speleologickém průzkumu</t>
  </si>
  <si>
    <t>figuranti při geologických pracích</t>
  </si>
  <si>
    <t>nekvalifikovaní pracovníci při geologickém a jiném průzkumu jinde neuvedení</t>
  </si>
  <si>
    <t>manipulační dělníci v průmyslu (ve výrobě)</t>
  </si>
  <si>
    <t>pomocní dělníci v průmyslu (ve výrobě)</t>
  </si>
  <si>
    <t>pomocní montážní dělníci</t>
  </si>
  <si>
    <t>pracovníci lidové technické zábavy (pomocní)</t>
  </si>
  <si>
    <t>mazači strojů a zařízení</t>
  </si>
  <si>
    <t>nekvalifikovaní montážní a manipulační pracovníci v průmyslu jinde neuvedení</t>
  </si>
  <si>
    <t>baliči ruční</t>
  </si>
  <si>
    <t>baliči ruční - pytlovači</t>
  </si>
  <si>
    <t>baliči ruční - plniči lahví (pomocní)</t>
  </si>
  <si>
    <t>nekvalifikovaní pracovníci při balení a pytlování jinde neuvedení</t>
  </si>
  <si>
    <t>dělníci nádvorní skupiny</t>
  </si>
  <si>
    <t>nekvalifikovaní pracovníci jinde neuvedení</t>
  </si>
  <si>
    <t>pomocní dělníci ruční dopravy v dolech a lomech</t>
  </si>
  <si>
    <t>nekvalifikovaní pracovníci při manipulaci s vozidly poháněnými ručně jinde neuvedení</t>
  </si>
  <si>
    <t>vazači břemen</t>
  </si>
  <si>
    <t>závozníci</t>
  </si>
  <si>
    <t>nakladači, nosiči břemen a zboží</t>
  </si>
  <si>
    <t>manipulační dělníci při stěhování nábytku</t>
  </si>
  <si>
    <t>přístavní dělníci, dokaři</t>
  </si>
  <si>
    <t>pomocní, manipulační dělníci v dopravě</t>
  </si>
  <si>
    <t>pomocní skladníci</t>
  </si>
  <si>
    <t>pomocní dělníci sběrných surovin</t>
  </si>
  <si>
    <t>dělníci v autoservisu</t>
  </si>
  <si>
    <t>pomocní pracovníci obchodního provozu</t>
  </si>
  <si>
    <t>pomocní dělníci v telekomunikacích a na poštách</t>
  </si>
  <si>
    <t>nekvalifikovaní pracovníci v dopravě, skladech, telekomunikacích jinde neuvedení</t>
  </si>
  <si>
    <t>kočí povozníci</t>
  </si>
  <si>
    <t>kočí fiakristé</t>
  </si>
  <si>
    <t>Vyhledaný název dle CZ ISCO</t>
  </si>
  <si>
    <t>Prosím, zvolte podrobnější úroveň.</t>
  </si>
  <si>
    <t>215</t>
  </si>
  <si>
    <t>332</t>
  </si>
  <si>
    <t>612</t>
  </si>
  <si>
    <t>742</t>
  </si>
  <si>
    <t>754</t>
  </si>
  <si>
    <t>pomoc proti cyklickému odkazu</t>
  </si>
  <si>
    <r>
      <t>Pracovníci</t>
    </r>
    <r>
      <rPr>
        <b/>
        <sz val="10"/>
        <color indexed="10"/>
        <rFont val="Calibri"/>
        <family val="2"/>
        <charset val="238"/>
        <scheme val="minor"/>
      </rPr>
      <t xml:space="preserve"> </t>
    </r>
    <r>
      <rPr>
        <b/>
        <sz val="10"/>
        <rFont val="Calibri"/>
        <family val="2"/>
        <charset val="238"/>
        <scheme val="minor"/>
      </rPr>
      <t>v dopravě a přepravě</t>
    </r>
  </si>
  <si>
    <r>
      <t>Ostatní pracovníci</t>
    </r>
    <r>
      <rPr>
        <sz val="10"/>
        <color indexed="10"/>
        <rFont val="Calibri"/>
        <family val="2"/>
        <charset val="238"/>
        <scheme val="minor"/>
      </rPr>
      <t xml:space="preserve"> </t>
    </r>
    <r>
      <rPr>
        <sz val="10"/>
        <rFont val="Calibri"/>
        <family val="2"/>
        <charset val="238"/>
        <scheme val="minor"/>
      </rPr>
      <t>v dopravě a přepravě</t>
    </r>
  </si>
  <si>
    <r>
      <t xml:space="preserve">Ostatní pracovníci zabezpečující </t>
    </r>
    <r>
      <rPr>
        <sz val="10"/>
        <color indexed="8"/>
        <rFont val="Calibri"/>
        <family val="2"/>
        <charset val="238"/>
        <scheme val="minor"/>
      </rPr>
      <t xml:space="preserve">sestavování a </t>
    </r>
    <r>
      <rPr>
        <sz val="10"/>
        <rFont val="Calibri"/>
        <family val="2"/>
        <charset val="238"/>
        <scheme val="minor"/>
      </rPr>
      <t>jízdu vlaků v mezistaničních úsecích</t>
    </r>
  </si>
  <si>
    <t>číslo řádku výskytu+1</t>
  </si>
  <si>
    <t>sestavený rozsah pro další vyhledávání</t>
  </si>
  <si>
    <t>číslo řádku</t>
  </si>
  <si>
    <r>
      <t>Pracovníci</t>
    </r>
    <r>
      <rPr>
        <sz val="9"/>
        <color indexed="10"/>
        <rFont val="Calibri"/>
        <family val="2"/>
        <charset val="238"/>
        <scheme val="minor"/>
      </rPr>
      <t xml:space="preserve"> </t>
    </r>
    <r>
      <rPr>
        <sz val="9"/>
        <rFont val="Calibri"/>
        <family val="2"/>
        <charset val="238"/>
        <scheme val="minor"/>
      </rPr>
      <t>v dopravě a přepravě</t>
    </r>
  </si>
  <si>
    <r>
      <t>Ostatní pracovníci</t>
    </r>
    <r>
      <rPr>
        <sz val="9"/>
        <color indexed="10"/>
        <rFont val="Calibri"/>
        <family val="2"/>
        <charset val="238"/>
        <scheme val="minor"/>
      </rPr>
      <t xml:space="preserve"> </t>
    </r>
    <r>
      <rPr>
        <sz val="9"/>
        <rFont val="Calibri"/>
        <family val="2"/>
        <charset val="238"/>
        <scheme val="minor"/>
      </rPr>
      <t>v dopravě a přepravě</t>
    </r>
  </si>
  <si>
    <r>
      <t xml:space="preserve">Ostatní pracovníci zabezpečující </t>
    </r>
    <r>
      <rPr>
        <sz val="9"/>
        <color indexed="8"/>
        <rFont val="Calibri"/>
        <family val="2"/>
        <charset val="238"/>
        <scheme val="minor"/>
      </rPr>
      <t xml:space="preserve">sestavování a </t>
    </r>
    <r>
      <rPr>
        <sz val="9"/>
        <rFont val="Calibri"/>
        <family val="2"/>
        <charset val="238"/>
        <scheme val="minor"/>
      </rPr>
      <t>jízdu vlaků v mezistaničních úsecích</t>
    </r>
  </si>
  <si>
    <t>Vyhledané CZ ISCO</t>
  </si>
  <si>
    <t>výskyt F1 na daném řádku (0/1)</t>
  </si>
  <si>
    <t>počet výskytů F1</t>
  </si>
  <si>
    <t>Vyhledání textu CZ ISCO na tři čísla</t>
  </si>
  <si>
    <t>Vyhledané CZ ISCO na tři čísla
(pro zadání do monitorovacího dotazníku)</t>
  </si>
  <si>
    <t>výpočet CZ ISCO na tři čísla</t>
  </si>
  <si>
    <t>Přiřazené CZ ISCO na tři čísla</t>
  </si>
  <si>
    <t>Vyhledávač vypíše názvy všech skupin CZ-ISCO, ve kterých se Vámi zadané slovní spojení nachází (např. při zadání 'kuchaři' se zobrazí i 'šéfkuchaři', při zadání 'stráž' se zobrazí 'strážci', 'strážníci' apod.).</t>
  </si>
  <si>
    <t>Vytvořil Ing. Martin Hodek, 2018</t>
  </si>
  <si>
    <t>9. UVEĎTE  POČET ZAMĚSTNANCŮ VE VÝZKUMU A VÝVOJI.</t>
  </si>
  <si>
    <t>4 agentury průběžná</t>
  </si>
  <si>
    <t>Seznam okresů</t>
  </si>
  <si>
    <t>České Budějovice, Český Krumlov, Jindřichův Hradec, Písek, Prachatice, Strakonice a Tábor</t>
  </si>
  <si>
    <t>Blansko, Brno-město, Brno-venkov, Břeclav, Hodonín, Vyškov a Znojmo</t>
  </si>
  <si>
    <t>Cheb, Karlovy Vary a Sokolov</t>
  </si>
  <si>
    <t>Havlíčkův Brod, Jihlava, Pelhřimov, Třebíč a Žďár nad Sázavou</t>
  </si>
  <si>
    <t>Hradec Králové, Jičín, Náchod, Rychnov nad Kněžnou a Trutnov</t>
  </si>
  <si>
    <t>Česká Lípa, Jablonec nad Nisou, Liberec a Semily</t>
  </si>
  <si>
    <t>Bruntál, Frýdek-Místek, Karviná, Nový Jičín, Opava a Ostrava-město</t>
  </si>
  <si>
    <t>Jeseník, Olomouc, Prostějov, Přerov a Šumperk</t>
  </si>
  <si>
    <t>Chrudim, Pardubice, Svitavy a Ústí nad Orlicí</t>
  </si>
  <si>
    <t>Domažlice, Klatovy, Plzeň-jih, Plzeň-město, Plzeň-sever, Rokycany a Tachov</t>
  </si>
  <si>
    <t>Děčín, Chomutov, Litoměřice, Louny, Most, Teplice a Ústí nad Labem</t>
  </si>
  <si>
    <t>Kroměříž, Uherské Hradiště, Vsetín a Zlín</t>
  </si>
  <si>
    <r>
      <t xml:space="preserve">Vyhledávač CZ ISCO </t>
    </r>
    <r>
      <rPr>
        <b/>
        <sz val="10"/>
        <color theme="1"/>
        <rFont val="Calibri"/>
        <family val="2"/>
        <charset val="238"/>
        <scheme val="minor"/>
      </rPr>
      <t>(vypíše všechny výsledky pod sebe)</t>
    </r>
  </si>
  <si>
    <r>
      <t xml:space="preserve">Klasifikace CZ ISCO </t>
    </r>
    <r>
      <rPr>
        <b/>
        <sz val="10"/>
        <rFont val="Calibri"/>
        <family val="2"/>
        <charset val="238"/>
        <scheme val="minor"/>
      </rPr>
      <t>(zvýrazní výsledky v rámci celé klasifikace)</t>
    </r>
  </si>
  <si>
    <t>Informace: Údaj za ČR je menší než údaj za kraj.</t>
  </si>
  <si>
    <t>Informace: Údaj za ČR je menší než údaj za okres.</t>
  </si>
  <si>
    <t>Informace: Údaj za kraj je menší než údaj za okres.</t>
  </si>
  <si>
    <t>Informace: Údaj za okres je menší než součet za obce.</t>
  </si>
  <si>
    <t>Počet mužů a žen za okres není vyplněn. Prosíme Vás o doplnění.</t>
  </si>
  <si>
    <t>Informace: Celkový počet osob se zdrav. postižením je nižší než počet osob s těžkým zdrav. postižením.</t>
  </si>
  <si>
    <t>Informace: Celkový počet osob 55+ je nižší než počet pracujících osob v důchodovém věku.</t>
  </si>
  <si>
    <t>Upozornění: Počet pracovníků se zkráceným úvazkem celkem je nižší než počet žen.</t>
  </si>
  <si>
    <t>Informace: Počet agenturních pracovníků celkem je nižší než součet počtů za jednotlivé profese.</t>
  </si>
  <si>
    <t>Upozornění: Počet pracovníků ve výzkumu celkem je nižší než počet s vysokoškolským vzděláním.</t>
  </si>
  <si>
    <t>Příklady profesí k CZ ISCO 111: Představitelé zákonodárné a výkonné moci; Nejvyšší státní úředníci; Představitelé samosprávy</t>
  </si>
  <si>
    <t>Příklady profesí k CZ ISCO 122: Řídící pracovníci v oblasti obchodu, marketingu; Řídící pracovníci v oblasti reklamy a styku s veřejností; Řídící pracovníci v oblasti výzkumu a vývoje</t>
  </si>
  <si>
    <t xml:space="preserve">Příklady profesí k CZ ISCO 233: Učitelé na středních školách (kromě odborných předmětů), konzervatořích a na 2. stupni základních škol; Učitelé všeobecně vzdělávacích předmětů na středních školách; Učitelé na konzervatořích; Učitelé na 2. stupni základních škol </t>
  </si>
  <si>
    <t>Příklady profesí k CZ ISCO 234: Učitelé na 1. stupni základních škol; Učitelé na 1. stupni základních škol; Učitelé v oblasti předškolní výchovy</t>
  </si>
  <si>
    <t>Příklady profesí k CZ ISCO 235: Specialisté zaměření na metody výuky; Školní inspektoři; Specialisté pro tvorbu vzdělávacích programů; Učitelé a vychovatelé pro osoby se speciálními vzdělávacími potřebami; Lektoři a učitelé jazyků na ostatních školách</t>
  </si>
  <si>
    <t>Příklady profesí k CZ ISCO 252: Návrháři a správci databází; Systémoví administrátoři, správci počítačových sítí; Specialisté v oblasti bezpečnosti dat a příbuzní pracovníci</t>
  </si>
  <si>
    <t>Příklady profesí k CZ ISCO 261: Advokáti; Státní zástupci; Advokátní koncipienti; Soudci; Vyšší soudní úředníci; Exekutoři; Notáři; Podnikoví právníci</t>
  </si>
  <si>
    <t>Příklady profesí k CZ ISCO 262: Specialisté archiváři, kurátoři a správci památkových objektů; Specialisté archiváři; Specialisté kurátoři; Správci památkových objektů, kasteláni; Specialisté v knihovnách a v příbuzných oblastech</t>
  </si>
  <si>
    <t>Příklady profesí k CZ ISCO 313: Operátoři velínů na výrobu a rozvod tepla, elektrické energie; Operátoři velínů spaloven, vodárenských a vodohospodářských zařízení; Operátoři velínů na zpracování kovů (v hutní výrobě, slévárenství, kovovýrobě); Operátoři velínů v betonárnách</t>
  </si>
  <si>
    <t>Příklady profesí k CZ ISCO 331: Odborní poradci v peněžnictví; Přepážkoví konzultanti v peněžnictví; Odborní účetní všeobecní; Odborní účetní mzdoví; Odborní fakturanti; Odborní pracovníci v oblasti personalistiky, ekonomové práce; Odborní pracovníci v oblasti matematiky, statistiky a pojistné matematiky; Odhadci, zbožíznalci a likvidátoři</t>
  </si>
  <si>
    <t>Příklady profesí k CZ ISCO 335: Pracovníci Celní správy ČR; Pracovníci veřejné správy v oblasti daní; Pracovníci veřejné správy v oblasti sociálních a jiných dávek; Pracovníci veřejné správy vydávající různá povolení; Policejní inspektoři, komisaři a radové Policie ČR</t>
  </si>
  <si>
    <t>Příklady profesí k CZ ISCO 431: Účetní (všeobecní, finanční a investiční, materiáloví, mzdoví); Pracovníci kalkulací, cen a nákladů; Fakturanti; Úředníci v oblasti statistiky, financí, daní, peněžnictví</t>
  </si>
  <si>
    <t>Příklady profesí k CZ ISCO 432: Úředníci ve skladech; Mistři v dopravě; Dopravní dispečeři; Operátoři dopravy a přepravy, vozoví disponenti; Výpravčí; Komandující</t>
  </si>
  <si>
    <t>Příklady profesí k CZ ISCO 515: Provozní pracovníci školních jídelen a menz; Provozní pracovníci v ubytování, stravování a pohostinství (kromě školních jídelen a menz); Provozní pracovníci sportovních zařízení; Provozovatelé malých penzionů; Správci objektů</t>
  </si>
  <si>
    <t>Příklady profesí k CZ ISCO 516: Astrologové, jasnovidci a pracovníci v příbuzných oborech; Pracovníci v pohřebnictví; Chovatelé a ošetřovatelé zvířat (v zoo, laboratorních zvířat, služebních zvířat); Cvičitelé zvířat; Instruktoři autoškoly</t>
  </si>
  <si>
    <t>Příklady profesí k CZ ISCO 532: Ošetřovatelé a příbuzní pracovníci ve zdravotnických a sociálních zařízeních; Ošetřovatelé a příbuzní pracovníci v oblasti domácí péče a terénních sociálních služeb; Laboratorní pracovníci; Zubní instrumentáři; Sanitáři; Řidiči vozidel zdravotnické záchranné služby</t>
  </si>
  <si>
    <t>Příklady profesí k CZ ISCO 611: Pěstitelé zemědělských plodin; Ovocnáři, vinaři, chmelaři a ostatní pěstitelé plodů rostoucích na stromech a keřích; Zahradníci a pěstitelé v zahradnických školkách (krajináři, květináři, sadovníci a školkaři, zelináři apod.)</t>
  </si>
  <si>
    <t xml:space="preserve">Příklady profesí k CZ ISCO 711: Pracovníci montovaných staveb; Zedníci, kamnáři, dlaždiči a montéři suchých staveb; Kameníci, řezači a brusiči kamene; Betonáři, železobetonáři a příbuzní pracovníci; Tesaři a stavební truhláři; Lešenáři; Kvalifikovaní stavební dělníci hlavní stavební výroby; </t>
  </si>
  <si>
    <t xml:space="preserve">Příklady profesí k CZ ISCO 751: Řezníci a uzenáři; Pekaři, cukráři (kromě šéfcukrářů) a výrobci cukrovinek; Mlékaři, výrobci sýrů; Zpracovatelé ovoce, zeleniny a příbuzných produktů; Ochutnávači, degustátoři, kontroloři kvality potravin a nápojů; Sládci; Vinaři; </t>
  </si>
  <si>
    <t>Příklady profesí k CZ ISCO 912: Pracovníci pro ruční praní a žehlení; Pracovníci pro ruční mytí vozidel; Pracovníci pro mytí oken</t>
  </si>
  <si>
    <t>Příklady profesí k CZ ISCO 941: Pracovníci pro přípravu rychlého občerstvení; Svačináři; Pomocníci v kuchyni</t>
  </si>
  <si>
    <t>Příklady profesí k CZ ISCO 352: Zvukaři a osvětlovači; Technici videozáznamů; Technici v oblasti telekomunikací a radiokomunikací (projektanti, konstruktéři, technologové, normovači, přípravy a realizace investic, kontroly kvality, strojů, přístrojů a zařízení, dispečeři); Revizní technici, inspektoři v oblasti telekomunikací a radiokomunikací</t>
  </si>
  <si>
    <t xml:space="preserve">Příklady profesí k CZ ISCO 214: Specialisté v oblasti systému řízení ISO, logistiky, dopravy, krizového řízení, průmyslového inženýrství; Stavební inženýři; Strojní inženýři; Chemičtí inženýři; Důlní inženýři; Specialisté inženýři v ostatních oborech; (u všech: projektanti a konstruktéři, technologové a normovači, přípravy a realizace investic, řízení kvality, strojů, přístrojů a zařízení); </t>
  </si>
  <si>
    <t>Příklady profesí k CZ ISCO 312: Mistři a příbuzní pracovníci v oblasti těžby, hutní výroby a slévárenství; Mistři a příbuzní pracovníci v elektronice, energetice, elektronice, strojírenství, chemii, dřevařství, papírenství, textilnictví, gumárenství, sklářství apod.</t>
  </si>
  <si>
    <t>* 35 Technici v oblasti informačních a komunikačních technologií *</t>
  </si>
  <si>
    <t>* 63 Farmáři, rybáři, lovci a sběrači samozásobitelé *</t>
  </si>
  <si>
    <t>* 81 Obsluha stacionárních strojů a zařízení *</t>
  </si>
  <si>
    <t>* 92 Pomocní pracovníci v zemědělství, lesnictví a rybářství *</t>
  </si>
  <si>
    <t>vedoucí útvarů péče o zaměstnance</t>
  </si>
  <si>
    <t>pedagogičtí poradci pro učební pomůcky</t>
  </si>
  <si>
    <t>Chovatelé zvířat v safari</t>
  </si>
  <si>
    <t>chemici - strojníci výroby toaletních potřeb (kromě 815)</t>
  </si>
  <si>
    <t>pomocníci a uklizeč v domácnostech jinde neuvedení</t>
  </si>
  <si>
    <t>řidiči sklizňových strojů (kombajnisté)</t>
  </si>
  <si>
    <t>strojvedoucí zubových lanovek, nadzemních drah</t>
  </si>
  <si>
    <t>defektoskopisté (zkoušeči kovů)</t>
  </si>
  <si>
    <t>kabelářští dělníci (obsluha strojů a zařízení)</t>
  </si>
  <si>
    <t>baliči - strojníci plnících, zátkovacích zařízení</t>
  </si>
  <si>
    <t>domovníci údržbáři a  uklízeči</t>
  </si>
  <si>
    <t>školníci údržbáři a  uklízeči</t>
  </si>
  <si>
    <t>diplomovaní fyzioterapeuti, ergoterapeuti</t>
  </si>
  <si>
    <t>staniční sestry psychiatrie (SZP)</t>
  </si>
  <si>
    <t>sestry psychiatrie (SZP)</t>
  </si>
  <si>
    <t>sestry psychiatrie specialistky pro ošetřovatelství</t>
  </si>
  <si>
    <t>sestry psychiatrie specialistky pro psychoterapie</t>
  </si>
  <si>
    <t>pedagogové v oblasti dalšího vzdělávání pedagogických pracovníků (kromě pracovníků předškolních výchov)</t>
  </si>
  <si>
    <t>pedagogové v oblasti dalšího vzdělávání pedagogických pracovníků předškolních výchov</t>
  </si>
  <si>
    <t>pedagogové (učitelé) v oblasti dalšího vzdělávání jinde neuvedení</t>
  </si>
  <si>
    <t>vědečtí (výzkumní a vývojoví) pracovníci v oborech výpočetní techniky</t>
  </si>
  <si>
    <t>programátoři specialisté v oborech výpočetní techniky</t>
  </si>
  <si>
    <t>programátoři v oborech výpočetní techniky jinde neuvedení</t>
  </si>
  <si>
    <t>operátoři pomocných a doplňkových zařízení výpočetní techniky</t>
  </si>
  <si>
    <t>vedoucí provozu v maloobchodě</t>
  </si>
  <si>
    <t>vedoucí pracovníci ve velkoobchodech, maloobchodě jinde neuvedení</t>
  </si>
  <si>
    <t>nákupčí v maloobchodě</t>
  </si>
  <si>
    <t>vedoucí provozu exportu, importu</t>
  </si>
  <si>
    <t>vedoucí útvarů racionalizace výroby</t>
  </si>
  <si>
    <t>vedoucí pracovníci útvarů propagace a reklamy jinde neuvedení</t>
  </si>
  <si>
    <t>vedoucí archivů, knihoven velkých organizací</t>
  </si>
  <si>
    <t>Úřad práce České republiky</t>
  </si>
  <si>
    <t>IČ</t>
  </si>
  <si>
    <t>Obec sídla</t>
  </si>
  <si>
    <t>Výsledek:</t>
  </si>
  <si>
    <t>Kontrola uspořádání dotazníku</t>
  </si>
  <si>
    <t>Kontrola vybraných států</t>
  </si>
  <si>
    <t>***Časté státy***</t>
  </si>
  <si>
    <t>***Ostatní státy***</t>
  </si>
  <si>
    <t>Informace: Státní příslušnost cizinců vyplněna chybně.</t>
  </si>
  <si>
    <t>RA</t>
  </si>
  <si>
    <t>'Středočeský kraj'!$L2:$L86</t>
  </si>
  <si>
    <t>2 Duplicita obcí průběžná</t>
  </si>
  <si>
    <t>2 Výběr obcí chybně průběžná</t>
  </si>
  <si>
    <t>2 cizinci zaměstnanci chybně průběžná</t>
  </si>
  <si>
    <t>1 zahraniční spoluúčast stát chybně průběžná</t>
  </si>
  <si>
    <t>kontrola úrovně CZ ISCO hvědičky</t>
  </si>
  <si>
    <t>Kontrola vybraných obcí</t>
  </si>
  <si>
    <t>Informace: některá z obcí níže je vybrána nesprávně.</t>
  </si>
  <si>
    <t>Informace: některá z obcí níže je uvedena vícekrát a některá vybrána nesprávně.</t>
  </si>
  <si>
    <t>Informace: některá z obcí níže je uvedena vícekrát.</t>
  </si>
  <si>
    <t>2 obě dvě níže najednou</t>
  </si>
  <si>
    <t>1 zahr. účast</t>
  </si>
  <si>
    <t>2 cizinci-zaměstnanci</t>
  </si>
  <si>
    <t>2 obec 1</t>
  </si>
  <si>
    <t>2 obec 2</t>
  </si>
  <si>
    <t>2 obec 3</t>
  </si>
  <si>
    <t>2 obec 4</t>
  </si>
  <si>
    <t>Kdo odesílá dotazník?</t>
  </si>
  <si>
    <t>Vyberte, když dotazník odesílá KoP.</t>
  </si>
  <si>
    <t>Vyberte, když dotazník odesílá KrP.</t>
  </si>
  <si>
    <t>KoP</t>
  </si>
  <si>
    <t>KrP</t>
  </si>
  <si>
    <t>Vyberte okres:</t>
  </si>
  <si>
    <t>Aktuální rok (rok, za který zjišťujeme+1)</t>
  </si>
  <si>
    <t>Děkujeme Vám za vyplnění. Pokud je to možné, prosíme o vyplnění vždy celého řádku (netřeba u zpřesňujícího komentáře).</t>
  </si>
  <si>
    <t>kontrolní číslice</t>
  </si>
  <si>
    <t>V pořádku?</t>
  </si>
  <si>
    <t>Ověření IČ</t>
  </si>
  <si>
    <t>součet číslic*váha</t>
  </si>
  <si>
    <t>zbytek po dělení 11</t>
  </si>
  <si>
    <t>délka IČ</t>
  </si>
  <si>
    <t>1 kontrola IČ</t>
  </si>
  <si>
    <t>Prosím, ověřte zapsané IČ. Děkujeme Vám.</t>
  </si>
  <si>
    <t>ALENA TEAM s.r.o.</t>
  </si>
  <si>
    <t>Alliance of Work Agency SE</t>
  </si>
  <si>
    <t>AMD PARTNER s.r.o.</t>
  </si>
  <si>
    <t>AnyJob s.r.o.</t>
  </si>
  <si>
    <t>Axians redtoo s.r.o.</t>
  </si>
  <si>
    <t>B E K O Engineering, spol. s r.o.</t>
  </si>
  <si>
    <t>BEAVITAM s.r.o.</t>
  </si>
  <si>
    <t>Cassard s.r.o.</t>
  </si>
  <si>
    <t>Diltana s.r.o.</t>
  </si>
  <si>
    <t>DOMENIS real s.r.o.</t>
  </si>
  <si>
    <t>EWL EastWestLink Service s.r.o.</t>
  </si>
  <si>
    <t>Expres práce s.r.o.</t>
  </si>
  <si>
    <t>FORCE AGENCY, s.r.o.</t>
  </si>
  <si>
    <t xml:space="preserve">JORM work agency s.r.o. </t>
  </si>
  <si>
    <t>LINTAR s.r.o.</t>
  </si>
  <si>
    <t>MUNCANINA s.r.o.</t>
  </si>
  <si>
    <t>Odštěpný závod AUTO-LUX s.r.o.</t>
  </si>
  <si>
    <t>PELLEGRINI-PERSONAL s.r.o.</t>
  </si>
  <si>
    <t>PRO Jobs s.r.o.</t>
  </si>
  <si>
    <t>Pro-Temp Plus spol. s r.o.</t>
  </si>
  <si>
    <t>PS REXTER s.r.o.</t>
  </si>
  <si>
    <t>SI reliability s.r.o.</t>
  </si>
  <si>
    <t>SIAG Personal s.r.o.</t>
  </si>
  <si>
    <t>SIMIKIEL CONSULT, s.r.o.</t>
  </si>
  <si>
    <t>SOLANALES s.r.o.</t>
  </si>
  <si>
    <t>SPARUK s.r.o.</t>
  </si>
  <si>
    <t>SPIN TRADE spol. s r.o.</t>
  </si>
  <si>
    <t>SV-PRÁCE, s.r.o.</t>
  </si>
  <si>
    <t>WORK DEM s.r.o.</t>
  </si>
  <si>
    <t>WORKCHANGE s.r.o.</t>
  </si>
  <si>
    <t>U oranžově podbarvených políček v dotazníku prosím vyberte příslušnou hodnotu z rozbalovacího menu.</t>
  </si>
  <si>
    <t>Poučení dle GDPR:</t>
  </si>
  <si>
    <t xml:space="preserve">S osobními údaji, poskytnutými v tomto monitorovacím dotazníku, je nakládáno v souladu s příslušnými obecně závaznými právními předpisy. Další informace o zpracování osobních údajů (např. účel a rozsah zpracování, poučení o právech při zpracování osobních údajů atd.) naleznete na adrese: </t>
  </si>
  <si>
    <t xml:space="preserve">Dle zákona č. 435/2004 Sb., o zaměstnanosti, ve znění pozdějších předpisů provádí krajské pobočky Úřadu práce České republiky pravidelné sledování a vyhodnocování situace na trhu práce v oblasti zaměstnanosti. Poskytnutá data z monitorovacího dotazníku zaměstnavatele jsou pro Úřad práce ČR a Ministerstvo práce a sociálních věcí nezbytná ke sledování, vyhodnocování a predikci změn v oblasti zaměstnanosti a trhu práce na národní i regionální úrovni. Na základě poskytnutých informací od zaměstnavatelů Úřad práce České republiky koordinuje realizaci veřejných služeb zaměstnanosti.
</t>
  </si>
  <si>
    <t>Celkový počet agenturních pracovníků (včetně případně dalších, výše neuvedených, profesí):</t>
  </si>
  <si>
    <t>Pouze vysocí řídící pracovníci organizace (ředitelé, náměstci, vedoucí odborů apod.) Nižší řídící pracovníky prosím uveďte do odborných profesí.</t>
  </si>
  <si>
    <t>Celkem za Českou republiku</t>
  </si>
  <si>
    <t>Instituce (např. ČVUT, AVČR, Ústav...)</t>
  </si>
  <si>
    <r>
      <t>Název hledané profese prosím napište v</t>
    </r>
    <r>
      <rPr>
        <b/>
        <sz val="11"/>
        <color theme="5" tint="-0.249977111117893"/>
        <rFont val="Calibri"/>
        <family val="2"/>
        <charset val="238"/>
        <scheme val="minor"/>
      </rPr>
      <t xml:space="preserve"> množném čísle</t>
    </r>
    <r>
      <rPr>
        <b/>
        <sz val="11"/>
        <color rgb="FF0070C0"/>
        <rFont val="Calibri"/>
        <family val="2"/>
        <charset val="238"/>
        <scheme val="minor"/>
      </rPr>
      <t xml:space="preserve"> (zedníci, dělníci, výrobci apod.). Volte spíše jednoslovné názvy.</t>
    </r>
  </si>
  <si>
    <t>V dotazníku byly zjištěny a zvýrazněny nedostatky. Pokud je to možné, prosíme Vás o kontrolu a případnou opravu či doplnění. Děkujeme Vám.</t>
  </si>
  <si>
    <t>Děkujeme Vám za vyplnění. Prosím, dotazník netiskněte či neukládejte do PDF a odešlete ho ve formátu MS Excel (*.xlsx) na uvedený e-mail.</t>
  </si>
  <si>
    <t>Snížení stavu pracovníků</t>
  </si>
  <si>
    <t>'zdroJ dat'!J2</t>
  </si>
  <si>
    <t>'zdroJ dat'!J3:J9</t>
  </si>
  <si>
    <t>'zdroJ dat'!J10:J16</t>
  </si>
  <si>
    <t>'zdroJ dat'!J17:J19</t>
  </si>
  <si>
    <t>'zdroJ dat'!J20:J24</t>
  </si>
  <si>
    <t>'zdroJ dat'!J25:J29</t>
  </si>
  <si>
    <t>'zdroJ dat'!J30:J33</t>
  </si>
  <si>
    <t>'zdroJ dat'!J34:J39</t>
  </si>
  <si>
    <t>'zdroJ dat'!J40:J44</t>
  </si>
  <si>
    <t>'zdroJ dat'!J45:J48</t>
  </si>
  <si>
    <t>'zdroJ dat'!J49:J55</t>
  </si>
  <si>
    <t>'zdroJ dat'!J56:J67</t>
  </si>
  <si>
    <t>'zdroJ dat'!J68:J74</t>
  </si>
  <si>
    <t>'zdroJ dat'!J75:J78</t>
  </si>
  <si>
    <t>Určení druhu vlastnictví</t>
  </si>
  <si>
    <r>
      <t xml:space="preserve">       Doplnit nevyplněné číselné údaje nulou </t>
    </r>
    <r>
      <rPr>
        <i/>
        <sz val="10.5"/>
        <color rgb="FF333333"/>
        <rFont val="Calibri"/>
        <family val="2"/>
        <charset val="238"/>
      </rPr>
      <t>(</t>
    </r>
    <r>
      <rPr>
        <i/>
        <sz val="10"/>
        <color rgb="FF333333"/>
        <rFont val="Calibri"/>
        <family val="2"/>
        <charset val="238"/>
      </rPr>
      <t>Pokud jste některá výše uvedená políčka nechali nevyplněná např. proto, že daný stupeň vzdělání či kategorii zaměstnání ve Vaší organizaci nemáte či neočekáváte zvýšení počtu pracovníků, zaškrtnutí tohoto políčka doplní do těchto políček nulu.)</t>
    </r>
    <r>
      <rPr>
        <i/>
        <sz val="10.5"/>
        <color rgb="FF333333"/>
        <rFont val="Calibri"/>
        <family val="2"/>
        <charset val="238"/>
      </rPr>
      <t>.</t>
    </r>
  </si>
  <si>
    <t>Očekávaná změna počtu</t>
  </si>
  <si>
    <t>Nejčastější profese</t>
  </si>
  <si>
    <t>Země původu kapitálu:</t>
  </si>
  <si>
    <t>Vlastnictví sdružení, politických stran a církví</t>
  </si>
  <si>
    <t>Jiné (upřesněte vedle)</t>
  </si>
  <si>
    <t>Veřejný sektor (státní, krajské, obecní)</t>
  </si>
  <si>
    <t>Informace: Stát zahraniční spoluúčasti je vyplněn nesprávně.</t>
  </si>
  <si>
    <t>Prosím, vyberte jednu hodnotu vlastnictví a zahr. spoluúčasti.</t>
  </si>
  <si>
    <t>Prosím, vyberte jednu hodnotu vlastnictví. Děkujeme Vám.</t>
  </si>
  <si>
    <t>Prosím, vyberte jednu hodnotu zahr. spoluúčasti. Děkujeme.</t>
  </si>
  <si>
    <t>Určení CZ NACE</t>
  </si>
  <si>
    <t>první hodnota</t>
  </si>
  <si>
    <t>druhá hodnota</t>
  </si>
  <si>
    <r>
      <t>Zahraniční spoluúčast</t>
    </r>
    <r>
      <rPr>
        <vertAlign val="superscript"/>
        <sz val="11"/>
        <rFont val="Calibri"/>
        <family val="2"/>
        <charset val="238"/>
      </rPr>
      <t>1)</t>
    </r>
  </si>
  <si>
    <r>
      <t>1)</t>
    </r>
    <r>
      <rPr>
        <sz val="8"/>
        <rFont val="Calibri"/>
        <family val="2"/>
        <charset val="238"/>
      </rPr>
      <t xml:space="preserve"> Vyplňujte ANO - NE.</t>
    </r>
  </si>
  <si>
    <r>
      <t>2. POČET PRACOVNÍKŮ ZAMĚSTNAVATELE (VE FYZICKÝCH OSOBÁCH)</t>
    </r>
    <r>
      <rPr>
        <b/>
        <vertAlign val="superscript"/>
        <sz val="11"/>
        <rFont val="Calibri"/>
        <family val="2"/>
        <charset val="238"/>
      </rPr>
      <t>2)</t>
    </r>
    <r>
      <rPr>
        <b/>
        <sz val="11"/>
        <rFont val="Calibri"/>
        <family val="2"/>
        <charset val="238"/>
      </rPr>
      <t>:</t>
    </r>
  </si>
  <si>
    <t>3)</t>
  </si>
  <si>
    <r>
      <t xml:space="preserve">2) </t>
    </r>
    <r>
      <rPr>
        <sz val="8"/>
        <rFont val="Calibri"/>
        <family val="2"/>
        <charset val="238"/>
      </rPr>
      <t>Kmenoví zaměstnanci; mají pracovní poměr uzavřen přímo se zaměstnavatelem, nezapočítávají se pracovníci na další pracovní poměr, na dohody, osoby na mateřské a rodičovské dovolené.</t>
    </r>
  </si>
  <si>
    <r>
      <t>4. AGENTURNÍ ZAMĚSTNANCI</t>
    </r>
    <r>
      <rPr>
        <b/>
        <vertAlign val="superscript"/>
        <sz val="11"/>
        <rFont val="Calibri"/>
        <family val="2"/>
        <charset val="238"/>
      </rPr>
      <t>4)</t>
    </r>
    <r>
      <rPr>
        <b/>
        <sz val="11"/>
        <rFont val="Calibri"/>
        <family val="2"/>
        <charset val="238"/>
      </rPr>
      <t xml:space="preserve"> - CELKOVÝ POČET A NEJČASTĚJŠÍ PROFESE ZAMĚSTNÁVANÝCH AGENTURNÍCH PRACOVNÍKŮ</t>
    </r>
  </si>
  <si>
    <r>
      <t>CZ-ISCO</t>
    </r>
    <r>
      <rPr>
        <vertAlign val="superscript"/>
        <sz val="11"/>
        <rFont val="Calibri"/>
        <family val="2"/>
        <charset val="238"/>
      </rPr>
      <t>5)</t>
    </r>
  </si>
  <si>
    <r>
      <t>IČ agentury</t>
    </r>
    <r>
      <rPr>
        <vertAlign val="superscript"/>
        <sz val="11"/>
        <rFont val="Calibri"/>
        <family val="2"/>
        <charset val="238"/>
      </rPr>
      <t>6)</t>
    </r>
  </si>
  <si>
    <r>
      <t>Název agentury</t>
    </r>
    <r>
      <rPr>
        <vertAlign val="superscript"/>
        <sz val="11"/>
        <rFont val="Calibri"/>
        <family val="2"/>
        <charset val="238"/>
      </rPr>
      <t>6)</t>
    </r>
  </si>
  <si>
    <r>
      <t>7)</t>
    </r>
    <r>
      <rPr>
        <sz val="8"/>
        <rFont val="Calibri"/>
        <family val="2"/>
        <charset val="238"/>
      </rPr>
      <t>Tabulka č. 5 navazuje na tabulku č. 2.</t>
    </r>
  </si>
  <si>
    <t>8)</t>
  </si>
  <si>
    <r>
      <rPr>
        <vertAlign val="superscript"/>
        <sz val="8"/>
        <rFont val="Calibri"/>
        <family val="2"/>
        <charset val="238"/>
      </rPr>
      <t>8)</t>
    </r>
    <r>
      <rPr>
        <sz val="8"/>
        <rFont val="Calibri"/>
        <family val="2"/>
        <charset val="238"/>
      </rPr>
      <t>Tabulka č. 6 navazuje na tabulku č. 2.</t>
    </r>
  </si>
  <si>
    <r>
      <t>CZ-ISCO</t>
    </r>
    <r>
      <rPr>
        <vertAlign val="superscript"/>
        <sz val="11"/>
        <rFont val="Calibri"/>
        <family val="2"/>
        <charset val="238"/>
      </rPr>
      <t>9)</t>
    </r>
  </si>
  <si>
    <r>
      <t>Důvod</t>
    </r>
    <r>
      <rPr>
        <vertAlign val="superscript"/>
        <sz val="11"/>
        <rFont val="Calibri"/>
        <family val="2"/>
        <charset val="238"/>
      </rPr>
      <t>10)</t>
    </r>
  </si>
  <si>
    <r>
      <rPr>
        <vertAlign val="superscript"/>
        <sz val="8"/>
        <rFont val="Calibri"/>
        <family val="2"/>
        <charset val="238"/>
      </rPr>
      <t>10)</t>
    </r>
    <r>
      <rPr>
        <sz val="8"/>
        <rFont val="Calibri"/>
        <family val="2"/>
        <charset val="238"/>
      </rPr>
      <t xml:space="preserve"> Doplňte důvod: (1) automatizace/robotizace procesů; (2) nové technologie; (3) informační systémy; (4) změna odbytu/poptávky trhu; (5) jiný důvod (vypište vedle).</t>
    </r>
  </si>
  <si>
    <r>
      <t xml:space="preserve">Nejnižší požadované vzdělání absolventů
</t>
    </r>
    <r>
      <rPr>
        <vertAlign val="superscript"/>
        <sz val="7.5"/>
        <rFont val="Calibri"/>
        <family val="2"/>
        <charset val="238"/>
      </rPr>
      <t>11)</t>
    </r>
  </si>
  <si>
    <r>
      <t>Jedná se o dlouhodobě postrádanou profesi?</t>
    </r>
    <r>
      <rPr>
        <vertAlign val="superscript"/>
        <sz val="8"/>
        <rFont val="Calibri"/>
        <family val="2"/>
        <charset val="238"/>
      </rPr>
      <t>12)</t>
    </r>
  </si>
  <si>
    <r>
      <rPr>
        <vertAlign val="superscript"/>
        <sz val="8"/>
        <rFont val="Calibri"/>
        <family val="2"/>
        <charset val="238"/>
      </rPr>
      <t>11)</t>
    </r>
    <r>
      <rPr>
        <sz val="8"/>
        <rFont val="Calibri"/>
        <family val="2"/>
        <charset val="238"/>
      </rPr>
      <t xml:space="preserve"> Doplňte nejnižší požadovaný stupeň vzdělání: (A) vyučení bez maturity; (B) vyučení s maturitou; (C) střední s maturitou; (D) vyšší odborné; (E) vysokoškolské.</t>
    </r>
  </si>
  <si>
    <r>
      <t>12)</t>
    </r>
    <r>
      <rPr>
        <sz val="8"/>
        <rFont val="Calibri"/>
        <family val="2"/>
        <charset val="238"/>
      </rPr>
      <t xml:space="preserve"> Vyplňujte ANO - NE.</t>
    </r>
  </si>
  <si>
    <r>
      <rPr>
        <vertAlign val="superscript"/>
        <sz val="8"/>
        <rFont val="Calibri"/>
        <family val="2"/>
        <charset val="238"/>
      </rPr>
      <t xml:space="preserve">13) </t>
    </r>
    <r>
      <rPr>
        <sz val="8"/>
        <rFont val="Calibri"/>
        <family val="2"/>
        <charset val="238"/>
      </rPr>
      <t>Vyplňujte ANO - NE.</t>
    </r>
  </si>
  <si>
    <r>
      <t>Učiliště</t>
    </r>
    <r>
      <rPr>
        <vertAlign val="superscript"/>
        <sz val="11"/>
        <rFont val="Calibri"/>
        <family val="2"/>
        <charset val="238"/>
      </rPr>
      <t>13)</t>
    </r>
  </si>
  <si>
    <r>
      <t>Střední škola</t>
    </r>
    <r>
      <rPr>
        <vertAlign val="superscript"/>
        <sz val="11"/>
        <rFont val="Calibri"/>
        <family val="2"/>
        <charset val="238"/>
      </rPr>
      <t>13)</t>
    </r>
  </si>
  <si>
    <r>
      <t>Vysoká škola</t>
    </r>
    <r>
      <rPr>
        <vertAlign val="superscript"/>
        <sz val="11"/>
        <rFont val="Calibri"/>
        <family val="2"/>
        <charset val="238"/>
      </rPr>
      <t>13)</t>
    </r>
  </si>
  <si>
    <t>Prosím, uveďte okres, za který dotazník vyplňujete. Okres lze zadat i přímo, bez výběru z rozbalovacího menu. Děkujeme Vám.</t>
  </si>
  <si>
    <t>Neúplně vyplněno?</t>
  </si>
  <si>
    <t>10. POKUD VAŠE ORGANIZACE SPOLUPRACUJE NA VÝZKUMU A VÝVOJI S VEŘEJNÝMI VÝZKUMNÝMI INSTITUCEMI (VČETNĚ VYSOKÝCH ŠKOL), UVEĎTE NÁSLEDUJÍCÍ INFORMACE O DVOU NEJDŮLEŽITĚJŠÍCH PARTNERECH (VČETNĚ ZAHRANIČNÍCH).</t>
  </si>
  <si>
    <t>Názvy oblastí</t>
  </si>
  <si>
    <t>DUVOD_ZMENY</t>
  </si>
  <si>
    <t>VZDELANI</t>
  </si>
  <si>
    <t>CZ_NACE</t>
  </si>
  <si>
    <t>CZ_ISCO</t>
  </si>
  <si>
    <t>ANO_NE</t>
  </si>
  <si>
    <t>STATY_KAPITAL</t>
  </si>
  <si>
    <t>STATY_CIZINCI</t>
  </si>
  <si>
    <t>DRUH_VLASTNICTVI</t>
  </si>
  <si>
    <r>
      <t xml:space="preserve">Červená pole (bez ohledu na odstín): nezasahovat, slouží k výpočtu.
Žlutá pole: zdroj dat, lze v nich provádět textové opravy (např. pravopisné, oprava názvu firmy, obce apod.).
Zelená pole: lze doplňovat a nahrazovat jinými údaji. Je nutné je nahradit údaji z konkrétního kraje.  Jiné změny v dotazníku není třeba provádět!
Šedá pole: z důvodu rozhodnutí o navrácení vyplněného dotazníku pouze e-mailem již není třeba vyplňovat.
V žádné případě nepřesouvat umístění tabulek či měnit jejich velikost, přestane to fungovat!
</t>
    </r>
    <r>
      <rPr>
        <b/>
        <u/>
        <sz val="11"/>
        <color rgb="FF0000FF"/>
        <rFont val="Calibri"/>
        <family val="2"/>
        <charset val="238"/>
        <scheme val="minor"/>
      </rPr>
      <t>Před odesláním zaměstnavatelům tento list skryjte!</t>
    </r>
    <r>
      <rPr>
        <b/>
        <sz val="11"/>
        <color rgb="FF0000FF"/>
        <rFont val="Calibri"/>
        <family val="2"/>
        <charset val="238"/>
        <scheme val="minor"/>
      </rPr>
      <t xml:space="preserve"> </t>
    </r>
    <r>
      <rPr>
        <b/>
        <u/>
        <sz val="11"/>
        <color rgb="FF0000FF"/>
        <rFont val="Calibri"/>
        <family val="2"/>
        <charset val="238"/>
        <scheme val="minor"/>
      </rPr>
      <t>Tento list nezamykejte!</t>
    </r>
  </si>
  <si>
    <r>
      <t>6)</t>
    </r>
    <r>
      <rPr>
        <sz val="8"/>
        <rFont val="Calibri"/>
        <family val="2"/>
        <charset val="238"/>
      </rPr>
      <t xml:space="preserve"> Při vyplnění IČ se název agentury doplní automaticky. Při přesném zapsání názvu agentury se naopak doplní IČ.</t>
    </r>
  </si>
  <si>
    <t>1 - Zákonodárci a řídící pracovníci</t>
  </si>
  <si>
    <t>2 - Specialisté (vědečtí a odborní duševní pracovníci)</t>
  </si>
  <si>
    <t>3 - Techničtí a odborní pracovníci (a nižší zdravotničtí)</t>
  </si>
  <si>
    <t xml:space="preserve">4 - Úředníci (a administrativní pracovníci) </t>
  </si>
  <si>
    <t>5 - Pracovníci ve službách a prodeji</t>
  </si>
  <si>
    <t>6 - Kvalifikovaní pracovníci v zemědělství, lesnictví a rybářství</t>
  </si>
  <si>
    <t>7 - Řemeslníci a opraváři</t>
  </si>
  <si>
    <t>9 - Pomocní a nekvalifikovaní pracovníci</t>
  </si>
  <si>
    <r>
      <t>4)</t>
    </r>
    <r>
      <rPr>
        <sz val="8"/>
        <rFont val="Calibri"/>
        <family val="2"/>
        <charset val="238"/>
      </rPr>
      <t>Agenturní zaměstnanci: zaměstnanec má pracovní smlouvu uzavřenou s pracovní agenturou, která mu současné pracovní místo u zaměstnavatele zprostředkovává.</t>
    </r>
  </si>
  <si>
    <t>Smíšené (kombinace předchozího)</t>
  </si>
  <si>
    <t>2počet obcí&lt;&gt;počet hodnot</t>
  </si>
  <si>
    <t>Kontrola shody let x zaškrtávátko</t>
  </si>
  <si>
    <t>Informace: Je zaškrtnuto "Změny počtu neočekáváme", ale čísla se liší.</t>
  </si>
  <si>
    <r>
      <rPr>
        <sz val="8"/>
        <rFont val="Calibri"/>
        <family val="2"/>
        <charset val="238"/>
      </rPr>
      <t>*)</t>
    </r>
    <r>
      <rPr>
        <vertAlign val="superscript"/>
        <sz val="8"/>
        <rFont val="Calibri"/>
        <family val="2"/>
        <charset val="238"/>
      </rPr>
      <t xml:space="preserve"> </t>
    </r>
    <r>
      <rPr>
        <sz val="8"/>
        <rFont val="Calibri"/>
        <family val="2"/>
        <charset val="238"/>
      </rPr>
      <t>Vyplňte, pokud máte požadované údaje k dispozici.</t>
    </r>
  </si>
  <si>
    <t>z toho osoby s těžkým zdravotním postižením</t>
  </si>
  <si>
    <t>Kontaktní osoba</t>
  </si>
  <si>
    <t>Zpracoval(a)</t>
  </si>
  <si>
    <t xml:space="preserve">1 Personálka, a.s. </t>
  </si>
  <si>
    <t>ALTHOR s.r.o.</t>
  </si>
  <si>
    <t>A-PROFI Group s.r.o.</t>
  </si>
  <si>
    <t>Cehia PA s.r.o.</t>
  </si>
  <si>
    <t>CoolPeople a.s.</t>
  </si>
  <si>
    <t>DENIS PRAHA s.r.o.</t>
  </si>
  <si>
    <t>DISYS Hungary Technològiai és Tanácsadò Korlátolt Felelösségü Társaság, organizační složka</t>
  </si>
  <si>
    <t>DMshop s.r.o.</t>
  </si>
  <si>
    <t>Employment Agency s.r.o.</t>
  </si>
  <si>
    <t>HALPO, spol. s r. o., Svidník, organizační složka</t>
  </si>
  <si>
    <t>HOLDING CZ s.r.o.</t>
  </si>
  <si>
    <t>Jasmin Work s.r.o.</t>
  </si>
  <si>
    <t>JiFa personal s.r.o.</t>
  </si>
  <si>
    <t>KOMA družstvo</t>
  </si>
  <si>
    <t>Kraftman s.r.o.</t>
  </si>
  <si>
    <t>LYASS, k.s.</t>
  </si>
  <si>
    <t>MAIKOLETTA s.r.o.</t>
  </si>
  <si>
    <t>MM Personální služby s.r.o.</t>
  </si>
  <si>
    <t>NATIM s.r.o.</t>
  </si>
  <si>
    <t>NERO TRADE a.s.</t>
  </si>
  <si>
    <t>NIKOL PARTNER s.r.o.</t>
  </si>
  <si>
    <t>Oskar Metal s.r.o.</t>
  </si>
  <si>
    <t>Rapasol CZ s.r.o.</t>
  </si>
  <si>
    <t>Rellpadesa s.r.o.</t>
  </si>
  <si>
    <t>Siemens Mobility, s.r.o.</t>
  </si>
  <si>
    <t>SKK Industry s.r.o.</t>
  </si>
  <si>
    <t>Tempem jobs s.r.o.</t>
  </si>
  <si>
    <t>unistaff agency s.r.o.</t>
  </si>
  <si>
    <t>VAF Logistics s.r.o.</t>
  </si>
  <si>
    <t>Vivate Recruitment s.r.o.</t>
  </si>
  <si>
    <t>Working of World s.r.o.</t>
  </si>
  <si>
    <t>7 zvýšení x z toho absolventi průběžná</t>
  </si>
  <si>
    <t>Informace: V některém řádku je očekávané zvýšení počtu pracovníků nižší, než "Z toho může být absolventů".</t>
  </si>
  <si>
    <t>AGENCY GROUP s.r.o.</t>
  </si>
  <si>
    <t>agework s.r.o.</t>
  </si>
  <si>
    <t>AMUSE BOUCHE s.r.o.</t>
  </si>
  <si>
    <t xml:space="preserve">Buque s.r.o. </t>
  </si>
  <si>
    <t>EKOVAL CZ, s.r.o.</t>
  </si>
  <si>
    <t>FlexiWork s.r.o.</t>
  </si>
  <si>
    <t>KEM &amp; Carrie Company a.s.</t>
  </si>
  <si>
    <t>Perfekt práce s.r.o.</t>
  </si>
  <si>
    <t>PERSONAMA s.r.o.</t>
  </si>
  <si>
    <t>Prunuribe s.r.o.</t>
  </si>
  <si>
    <t>SIMIX P.O. s.r.o.</t>
  </si>
  <si>
    <t>SORBANNA, s.r.o.</t>
  </si>
  <si>
    <t>VM Partners Building s.r.o.</t>
  </si>
  <si>
    <t>VS Personal s.r.o.</t>
  </si>
  <si>
    <t>Benešov, Beroun, Kladno, Kolín, Kutná Hora, Mělník, Mladá Boleslav, Nymburk, Praha-východ, Praha-západ, Příbram a Rakovník</t>
  </si>
  <si>
    <t>'Plzeňský kraj'!$C2:$C93</t>
  </si>
  <si>
    <t>'Plzeňský kraj'!$E2:$E101</t>
  </si>
  <si>
    <t>333 Zprostředkovatelé služeb</t>
  </si>
  <si>
    <t>Příklady profesí k CZ ISCO 333: Odbytoví agenti, celní deklaranti; Odborní pracovníci úřadů práce a pracovních agentur; Realitní makléři; Sportovní, umělečtí agenti; Kulturní referenti</t>
  </si>
  <si>
    <t>Pište takto, ne číslem, tj. ne "31.3.2020".</t>
  </si>
  <si>
    <t xml:space="preserve">Ablar Agency s.r.o. </t>
  </si>
  <si>
    <t xml:space="preserve">Agentura EDELVEJS s.r.o. </t>
  </si>
  <si>
    <t xml:space="preserve">Agentura Rosprom s.r.o. </t>
  </si>
  <si>
    <t>Agentura TrueWork s.r.o.</t>
  </si>
  <si>
    <t xml:space="preserve">Aginor s.r.o. </t>
  </si>
  <si>
    <t>AG.WORK - TEAM s.r.o.</t>
  </si>
  <si>
    <t xml:space="preserve">AKOPYAN AGENCY s.r.o. </t>
  </si>
  <si>
    <t>ANOKU s.r.o.</t>
  </si>
  <si>
    <t>ARGO BOHEMIA a.s.</t>
  </si>
  <si>
    <t>ARUTAM Czech Republic s.r.o.</t>
  </si>
  <si>
    <t xml:space="preserve">ASTRAL LIMITED s.r.o. </t>
  </si>
  <si>
    <t>AUTOMOTIVE PEOPLE s.r.o.</t>
  </si>
  <si>
    <t xml:space="preserve">AVT SMART s.r.o. </t>
  </si>
  <si>
    <t xml:space="preserve">BACK-WATER INVEST, s.r.o. </t>
  </si>
  <si>
    <t>"Bee" IT-consulting s.r.o.</t>
  </si>
  <si>
    <t xml:space="preserve">BETAWORK s.r.o. </t>
  </si>
  <si>
    <t xml:space="preserve">Better City s.r.o. </t>
  </si>
  <si>
    <t>Blixcon Services s.r.o.</t>
  </si>
  <si>
    <t>"blue - infinity s.r.o."</t>
  </si>
  <si>
    <t xml:space="preserve">Brambex s.r.o. </t>
  </si>
  <si>
    <t>Bricks Group s.r.o.</t>
  </si>
  <si>
    <t xml:space="preserve">Bright personal s.r.o. </t>
  </si>
  <si>
    <t>Brigidi, s.r.o.</t>
  </si>
  <si>
    <t>Calensia s.r.o.</t>
  </si>
  <si>
    <t xml:space="preserve">CATELA s.r.o. </t>
  </si>
  <si>
    <t xml:space="preserve">CAUTHON s.r.o. </t>
  </si>
  <si>
    <t>COMPANY AGENCY s.r.o.</t>
  </si>
  <si>
    <t xml:space="preserve">COVANCE CLINICAL AND PERIAPPROVAL SERVICES LIMITED, organizační složka </t>
  </si>
  <si>
    <t>CREDIT CZECH s.r.o.</t>
  </si>
  <si>
    <t>CS Global Services a.s.</t>
  </si>
  <si>
    <t>CW Agency s.r.o.</t>
  </si>
  <si>
    <t xml:space="preserve">CZECH WORK SERVICES s.r.o. </t>
  </si>
  <si>
    <t xml:space="preserve">ČEA Jobs Consulting s.r.o. </t>
  </si>
  <si>
    <t>ČSPL, a.s.</t>
  </si>
  <si>
    <t>DAVITA, s.r.o.</t>
  </si>
  <si>
    <t xml:space="preserve">DEKVOS, PLUS s. r. o. </t>
  </si>
  <si>
    <t>DISPONERO s.r.o.</t>
  </si>
  <si>
    <t>DK servis s.r.o.</t>
  </si>
  <si>
    <t>Dodekanessa group s.r.o.</t>
  </si>
  <si>
    <t>DOREVA s.r.o.</t>
  </si>
  <si>
    <t xml:space="preserve">DOTORENIS s.r.o. </t>
  </si>
  <si>
    <t>Družno - stav s.r.o.</t>
  </si>
  <si>
    <t>Družstvo APICKA</t>
  </si>
  <si>
    <t>EDYMAX Personal Management SE</t>
  </si>
  <si>
    <t>Eliz &amp; Partners s.r.o.</t>
  </si>
  <si>
    <t xml:space="preserve">EU-Personal-ANÜ s.r.o. </t>
  </si>
  <si>
    <t>Euro-Jobs s.r.o.</t>
  </si>
  <si>
    <t xml:space="preserve">Everard agency s.r.o. </t>
  </si>
  <si>
    <t>Exact Control System a.s.</t>
  </si>
  <si>
    <t>EXPRESS WORK - CZECH JOBS EXPRESS s.r.o.</t>
  </si>
  <si>
    <t>Fain agentura s.r.o.</t>
  </si>
  <si>
    <t>FANNTON s.r.o.</t>
  </si>
  <si>
    <t xml:space="preserve">Farshaw s.r.o. </t>
  </si>
  <si>
    <t>Fast workers s.r.o.</t>
  </si>
  <si>
    <t xml:space="preserve">FORTIS AURI s.r.o. </t>
  </si>
  <si>
    <t>FOX GROUP s.r.o.</t>
  </si>
  <si>
    <t xml:space="preserve">GLOBAL - PERSONAL EU s.r.o. </t>
  </si>
  <si>
    <t>GLP service s.r.o.</t>
  </si>
  <si>
    <t>GOLDIS Invest s.r.o.</t>
  </si>
  <si>
    <t xml:space="preserve">GRETA. D.S. s.r.o. </t>
  </si>
  <si>
    <t xml:space="preserve">GTAgency s.r.o. </t>
  </si>
  <si>
    <t>Hebl Group s.r.o.</t>
  </si>
  <si>
    <t xml:space="preserve">HIDEHARU s.r.o. </t>
  </si>
  <si>
    <t>Holden Jobs s.r.o.</t>
  </si>
  <si>
    <t xml:space="preserve">HQ JDM ČESKO s.r.o. </t>
  </si>
  <si>
    <t xml:space="preserve">Human &amp; Hunter spol. s r.o. </t>
  </si>
  <si>
    <t xml:space="preserve">IMV Agency s.r.o. </t>
  </si>
  <si>
    <t>Industria Bohemica s.r.o.</t>
  </si>
  <si>
    <t>inVentiv Health Czech Republic, s.r.o.</t>
  </si>
  <si>
    <t>ISPRO s.r.o.</t>
  </si>
  <si>
    <t xml:space="preserve">JAMES práce s.r.o. </t>
  </si>
  <si>
    <t xml:space="preserve">JOBS Company s.r.o. </t>
  </si>
  <si>
    <t>JOBS Personal s.r.o.</t>
  </si>
  <si>
    <t xml:space="preserve">Jobszone s.r.o. </t>
  </si>
  <si>
    <t xml:space="preserve">KAMIENIAK TEAM s.r.o. </t>
  </si>
  <si>
    <t xml:space="preserve">KUDLARAINVEST spol. s r.o. </t>
  </si>
  <si>
    <t>KV Respect Kft. - odštěpný závod</t>
  </si>
  <si>
    <t>Labská plavební společnost, s.r.o.</t>
  </si>
  <si>
    <t xml:space="preserve">Land Value, a.s. </t>
  </si>
  <si>
    <t xml:space="preserve">Lanfear s.r.o. </t>
  </si>
  <si>
    <t xml:space="preserve">LB operation s.r.o. </t>
  </si>
  <si>
    <t>LBO firma s.r.o.</t>
  </si>
  <si>
    <t>LEIB PERSONAL s.r.o.</t>
  </si>
  <si>
    <t xml:space="preserve">Lepší job s.r.o. </t>
  </si>
  <si>
    <t>LESO COLLEGE s.r.o.</t>
  </si>
  <si>
    <t xml:space="preserve">Lestorg Group s.r.o. </t>
  </si>
  <si>
    <t xml:space="preserve">Lottwork Agency s.r.o. </t>
  </si>
  <si>
    <t xml:space="preserve">LUKSUSPRACE s.r.o. </t>
  </si>
  <si>
    <t xml:space="preserve">MANDAY Personal CZ s.r.o. </t>
  </si>
  <si>
    <t>Manuvia ASU JOB s.r.o.</t>
  </si>
  <si>
    <t>Manuvia Bonjob s.r.o.</t>
  </si>
  <si>
    <t>Manuvia CZ Alpha s.r.o.</t>
  </si>
  <si>
    <t>Manuvia CZ Beta s.r.o.</t>
  </si>
  <si>
    <t>Manuvia CZ Gama s.r.o.</t>
  </si>
  <si>
    <t>Manuvia Double you, s.r.o.</t>
  </si>
  <si>
    <t xml:space="preserve">Manuvia FairJob s.r.o. </t>
  </si>
  <si>
    <t>Manuvia Job s.r.o.</t>
  </si>
  <si>
    <t>Manuvia Moravia s.r.o.</t>
  </si>
  <si>
    <t>Manuvia People CZ a.s.</t>
  </si>
  <si>
    <t>Manuvia Prague, s.r.o.</t>
  </si>
  <si>
    <t>Manuvia STIGMA Agency, s.r.o., organizační složka</t>
  </si>
  <si>
    <t>Manuvia Weldhunters s.r.o.</t>
  </si>
  <si>
    <t>Manuvia Work &amp; People s.r.o.</t>
  </si>
  <si>
    <t>Manuvia WORK BOSS s.r.o.</t>
  </si>
  <si>
    <t>Manuvia Working Leaders, s.r.o.</t>
  </si>
  <si>
    <t>Maxin´s Group, s.r.o.</t>
  </si>
  <si>
    <t>Meara Agency s.r.o.</t>
  </si>
  <si>
    <t xml:space="preserve">MH Kompresorna s.r.o. </t>
  </si>
  <si>
    <t>MIPOSTAV.Agentura s.r.o.</t>
  </si>
  <si>
    <t>MoXoM s.r.o.</t>
  </si>
  <si>
    <t xml:space="preserve">NAMHAI EUROPE s.r.o. </t>
  </si>
  <si>
    <t>NAMZOR s.r.o.</t>
  </si>
  <si>
    <t>Nejlepší pracovníci s.r.o.</t>
  </si>
  <si>
    <t xml:space="preserve">Nezávislá filatelie s.r.o. </t>
  </si>
  <si>
    <t>Nik Company s.r.o.</t>
  </si>
  <si>
    <t xml:space="preserve">Original Partners s.r.o. </t>
  </si>
  <si>
    <t>ORTUS Agentura práce, s.r.o.</t>
  </si>
  <si>
    <t>P.A. MAMUT CZ s.r.o.</t>
  </si>
  <si>
    <t xml:space="preserve">PADA JOB s.r.o. </t>
  </si>
  <si>
    <t>Pannotia s.r.o.</t>
  </si>
  <si>
    <t>PERSONAL JOB s.r.o.</t>
  </si>
  <si>
    <t>Personal work agency s.r.o.</t>
  </si>
  <si>
    <t>Personální družstvo</t>
  </si>
  <si>
    <t xml:space="preserve">Personnel M.B. s.r.o. </t>
  </si>
  <si>
    <t>Podgorka CZ s.r.o.</t>
  </si>
  <si>
    <t>Pokrov International a.s.</t>
  </si>
  <si>
    <t>pracovní agentura ANNARIETTA s.r.o.</t>
  </si>
  <si>
    <t xml:space="preserve">Professional Consulting s.r.o. </t>
  </si>
  <si>
    <t>PROFISORT AGENCY s.r.o.</t>
  </si>
  <si>
    <t>PRS 9 group s.r.o.</t>
  </si>
  <si>
    <t xml:space="preserve">PWH KOM s.r.o. </t>
  </si>
  <si>
    <t xml:space="preserve">P.W.I. - Personal Agency s.r.o. </t>
  </si>
  <si>
    <t>REAN agency s.r.o.</t>
  </si>
  <si>
    <t>Rekrutservice s.r.o.</t>
  </si>
  <si>
    <t xml:space="preserve">Rent people s.r.o. </t>
  </si>
  <si>
    <t xml:space="preserve">RILA service s.r.o. </t>
  </si>
  <si>
    <t xml:space="preserve">Rombene workers s.r.o. </t>
  </si>
  <si>
    <t>ROSHEN Company s.r.o.</t>
  </si>
  <si>
    <t>RR-K Montage &amp; Service s.r.o.</t>
  </si>
  <si>
    <t>SALITERA s.r.o.</t>
  </si>
  <si>
    <t>Saludo s.r.o.</t>
  </si>
  <si>
    <t>SaS Investment s.r.o.</t>
  </si>
  <si>
    <t>Saubermacher Outsourcing s.r.o.</t>
  </si>
  <si>
    <t>SB work s.r.o.</t>
  </si>
  <si>
    <t>Sentinel Consulting s.r.o.</t>
  </si>
  <si>
    <t xml:space="preserve">SEQUESTER EMPLOYMENT EU s.r.o. </t>
  </si>
  <si>
    <t>Sfera LV, družstvo</t>
  </si>
  <si>
    <t xml:space="preserve">SG Job s.r.o. </t>
  </si>
  <si>
    <t xml:space="preserve">Smartwings, a.s. </t>
  </si>
  <si>
    <t>SOITRON s.r.o.</t>
  </si>
  <si>
    <t>Staves.eu, s.r.o.</t>
  </si>
  <si>
    <t xml:space="preserve">STEELEMET, s.r.o. </t>
  </si>
  <si>
    <t>STERENA s.r.o.</t>
  </si>
  <si>
    <t>STRILWORK s.r.o.</t>
  </si>
  <si>
    <t>SYNERGIE TEMPORARY HELP s.r.o.</t>
  </si>
  <si>
    <t xml:space="preserve">TALEDA CZ s.r.o. </t>
  </si>
  <si>
    <t>TEAMWAY EU, s.r.o.</t>
  </si>
  <si>
    <t xml:space="preserve">TERMITOS s.r.o. </t>
  </si>
  <si>
    <t>TimeJob s.r.o.</t>
  </si>
  <si>
    <t>TOLOKIWA s.r.o.</t>
  </si>
  <si>
    <t xml:space="preserve">Trend Invest company a.s. </t>
  </si>
  <si>
    <t xml:space="preserve">TRIALFA, s.r.o. </t>
  </si>
  <si>
    <t>Tripol security</t>
  </si>
  <si>
    <t>TYMARA s.r.o.</t>
  </si>
  <si>
    <t>VAKU STAV s.r.o.</t>
  </si>
  <si>
    <t>VDB global s.r.o.</t>
  </si>
  <si>
    <t>Veetee Services s.r.o.</t>
  </si>
  <si>
    <t>VIKTORIA TIGR s.r.o.</t>
  </si>
  <si>
    <t>VIMPAX WORK s.r.o.</t>
  </si>
  <si>
    <t>VPP agentura práce, s.r.o.</t>
  </si>
  <si>
    <t>VS Work s.r.o.</t>
  </si>
  <si>
    <t>WEST JOB agency s.r.o.</t>
  </si>
  <si>
    <t xml:space="preserve">Work for people s.r.o. </t>
  </si>
  <si>
    <t xml:space="preserve">Workado, s.r.o. </t>
  </si>
  <si>
    <t>Working Group s.r.o.</t>
  </si>
  <si>
    <t xml:space="preserve">WORKITEN s.r.o. </t>
  </si>
  <si>
    <t>WorkPro Solution s.r.o.</t>
  </si>
  <si>
    <t>WORKSTUDIO s.r.o.</t>
  </si>
  <si>
    <t xml:space="preserve">1. Pražská agentura práce s.r.o. </t>
  </si>
  <si>
    <t>4Foch europe s.r.o.</t>
  </si>
  <si>
    <t>IČO a název agentury práce (dle stavu k 6.12.2019)</t>
  </si>
  <si>
    <t xml:space="preserve">katerina.ferzikova@uradprace.cz </t>
  </si>
  <si>
    <t>dotazniky.ul@uradprace.cz</t>
  </si>
  <si>
    <t>blanka.furi@uradprace.cz</t>
  </si>
  <si>
    <t>lucie.karadzasova@uradprace.cz</t>
  </si>
  <si>
    <t>simona.voborilova@uradprace.cz</t>
  </si>
  <si>
    <t>adela.volrabova@uradprace.cz</t>
  </si>
  <si>
    <t>michaela.strejcova@uradprace.cz</t>
  </si>
  <si>
    <t>U Plovárny 1190/14, 405 02 Děčín 1</t>
  </si>
  <si>
    <t>Cihlářská 4107, 430 01 Chomutov</t>
  </si>
  <si>
    <t>Michalská 259/12, 412 01 Litoměřice</t>
  </si>
  <si>
    <t>Pod Nemocnicí 2380, 440 01 Louny</t>
  </si>
  <si>
    <t>Vrchlického 3175, 416 OO Teplice</t>
  </si>
  <si>
    <t>Dvořákova 1609/18, 400 21 Ústí nad Labem</t>
  </si>
  <si>
    <t>5svzpep</t>
  </si>
  <si>
    <t>uzkzpet</t>
  </si>
  <si>
    <t>yf3zpve</t>
  </si>
  <si>
    <t>rfqzpqb</t>
  </si>
  <si>
    <t>8i9zpsy</t>
  </si>
  <si>
    <t>nakzppw</t>
  </si>
  <si>
    <t>6sbzpx5</t>
  </si>
  <si>
    <t>31. ledna 2020</t>
  </si>
  <si>
    <t>Tř. Budovatelů 1989, 434 01 Most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</si>
</sst>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1"/>
      <color theme="1"/>
      <name val="Calibri"/>
      <family val="2"/>
      <charset val="238"/>
      <scheme val="minor"/>
    </font>
    <font>
      <sz val="10"/>
      <name val="Arial CE"/>
      <charset val="238"/>
    </font>
    <font>
      <sz val="9"/>
      <color theme="1"/>
      <name val="Calibri"/>
      <family val="2"/>
      <charset val="238"/>
      <scheme val="minor"/>
    </font>
    <font>
      <sz val="10"/>
      <name val="Calibri"/>
      <family val="2"/>
      <charset val="238"/>
      <scheme val="minor"/>
    </font>
    <font>
      <sz val="9"/>
      <name val="Calibri"/>
      <family val="2"/>
      <charset val="238"/>
      <scheme val="minor"/>
    </font>
    <font>
      <sz val="11"/>
      <name val="Calibri"/>
      <family val="2"/>
      <charset val="238"/>
      <scheme val="minor"/>
    </font>
    <font>
      <b/>
      <sz val="11"/>
      <name val="Calibri"/>
      <family val="2"/>
      <charset val="238"/>
      <scheme val="minor"/>
    </font>
    <font>
      <b/>
      <sz val="11"/>
      <color theme="1"/>
      <name val="Calibri"/>
      <family val="2"/>
      <charset val="238"/>
      <scheme val="minor"/>
    </font>
    <font>
      <u/>
      <sz val="11"/>
      <color theme="10"/>
      <name val="Calibri"/>
      <family val="2"/>
      <charset val="238"/>
      <scheme val="minor"/>
    </font>
    <font>
      <sz val="9"/>
      <color rgb="FF00B0F0"/>
      <name val="Calibri"/>
      <family val="2"/>
      <charset val="238"/>
      <scheme val="minor"/>
    </font>
    <font>
      <sz val="8"/>
      <name val="Tahoma"/>
      <family val="2"/>
      <charset val="238"/>
    </font>
    <font>
      <sz val="11"/>
      <name val="Arial"/>
      <family val="2"/>
      <charset val="238"/>
    </font>
    <font>
      <b/>
      <sz val="10"/>
      <name val="Arial"/>
      <family val="2"/>
    </font>
    <font>
      <b/>
      <sz val="11"/>
      <color indexed="12"/>
      <name val="Arial"/>
      <family val="2"/>
    </font>
    <font>
      <b/>
      <sz val="14"/>
      <color theme="1"/>
      <name val="Calibri"/>
      <family val="2"/>
      <charset val="238"/>
      <scheme val="minor"/>
    </font>
    <font>
      <b/>
      <i/>
      <sz val="11"/>
      <color theme="1"/>
      <name val="Calibri"/>
      <family val="2"/>
      <charset val="238"/>
      <scheme val="minor"/>
    </font>
    <font>
      <b/>
      <sz val="11"/>
      <color rgb="FF0070C0"/>
      <name val="Calibri"/>
      <family val="2"/>
      <charset val="238"/>
      <scheme val="minor"/>
    </font>
    <font>
      <sz val="11"/>
      <color theme="1"/>
      <name val="Calibri"/>
      <family val="2"/>
      <charset val="238"/>
      <scheme val="minor"/>
    </font>
    <font>
      <sz val="11"/>
      <color theme="1"/>
      <name val="Calibri"/>
      <family val="2"/>
      <scheme val="minor"/>
    </font>
    <font>
      <sz val="9"/>
      <color indexed="81"/>
      <name val="Tahoma"/>
      <family val="2"/>
      <charset val="238"/>
    </font>
    <font>
      <b/>
      <sz val="9"/>
      <color indexed="81"/>
      <name val="Tahoma"/>
      <family val="2"/>
      <charset val="238"/>
    </font>
    <font>
      <sz val="10"/>
      <color theme="1"/>
      <name val="Calibri"/>
      <family val="2"/>
      <charset val="238"/>
      <scheme val="minor"/>
    </font>
    <font>
      <b/>
      <sz val="10"/>
      <name val="Calibri"/>
      <family val="2"/>
      <charset val="238"/>
      <scheme val="minor"/>
    </font>
    <font>
      <sz val="10"/>
      <color indexed="8"/>
      <name val="Calibri"/>
      <family val="2"/>
      <charset val="238"/>
      <scheme val="minor"/>
    </font>
    <font>
      <b/>
      <sz val="10"/>
      <color indexed="10"/>
      <name val="Calibri"/>
      <family val="2"/>
      <charset val="238"/>
      <scheme val="minor"/>
    </font>
    <font>
      <sz val="10"/>
      <color indexed="10"/>
      <name val="Calibri"/>
      <family val="2"/>
      <charset val="238"/>
      <scheme val="minor"/>
    </font>
    <font>
      <sz val="9"/>
      <color indexed="8"/>
      <name val="Calibri"/>
      <family val="2"/>
      <charset val="238"/>
      <scheme val="minor"/>
    </font>
    <font>
      <sz val="9"/>
      <color indexed="10"/>
      <name val="Calibri"/>
      <family val="2"/>
      <charset val="238"/>
      <scheme val="minor"/>
    </font>
    <font>
      <b/>
      <sz val="14"/>
      <name val="Calibri"/>
      <family val="2"/>
      <charset val="238"/>
      <scheme val="minor"/>
    </font>
    <font>
      <sz val="1"/>
      <color theme="0"/>
      <name val="Calibri"/>
      <family val="2"/>
      <charset val="238"/>
      <scheme val="minor"/>
    </font>
    <font>
      <b/>
      <sz val="10"/>
      <color theme="1"/>
      <name val="Calibri"/>
      <family val="2"/>
      <charset val="238"/>
      <scheme val="minor"/>
    </font>
    <font>
      <sz val="11"/>
      <color rgb="FFFF0000"/>
      <name val="Calibri"/>
      <family val="2"/>
      <charset val="238"/>
      <scheme val="minor"/>
    </font>
    <font>
      <sz val="10.5"/>
      <color rgb="FFFF0000"/>
      <name val="Calibri"/>
      <family val="2"/>
      <charset val="238"/>
      <scheme val="minor"/>
    </font>
    <font>
      <sz val="11"/>
      <color indexed="81"/>
      <name val="Calibri"/>
      <family val="2"/>
      <charset val="238"/>
      <scheme val="minor"/>
    </font>
    <font>
      <b/>
      <sz val="11"/>
      <color theme="5" tint="-0.249977111117893"/>
      <name val="Calibri"/>
      <family val="2"/>
      <charset val="238"/>
      <scheme val="minor"/>
    </font>
    <font>
      <sz val="8"/>
      <color rgb="FF008CC8"/>
      <name val="Calibri"/>
      <family val="2"/>
      <charset val="238"/>
    </font>
    <font>
      <i/>
      <sz val="11"/>
      <name val="Calibri"/>
      <family val="2"/>
      <charset val="238"/>
    </font>
    <font>
      <b/>
      <u/>
      <sz val="11"/>
      <color rgb="FF0000FF"/>
      <name val="Calibri"/>
      <family val="2"/>
      <charset val="238"/>
      <scheme val="minor"/>
    </font>
    <font>
      <sz val="8.5"/>
      <color rgb="FF008CC8"/>
      <name val="Calibri"/>
      <family val="2"/>
      <charset val="238"/>
    </font>
    <font>
      <sz val="11"/>
      <name val="Calibri"/>
      <family val="2"/>
      <charset val="238"/>
    </font>
    <font>
      <sz val="8.5"/>
      <name val="Calibri"/>
      <family val="2"/>
      <charset val="238"/>
    </font>
    <font>
      <sz val="20"/>
      <name val="Calibri"/>
      <family val="2"/>
      <charset val="238"/>
    </font>
    <font>
      <sz val="1"/>
      <color theme="0"/>
      <name val="Calibri"/>
      <family val="2"/>
      <charset val="238"/>
    </font>
    <font>
      <sz val="10"/>
      <name val="Calibri"/>
      <family val="2"/>
      <charset val="238"/>
    </font>
    <font>
      <b/>
      <sz val="12"/>
      <name val="Calibri"/>
      <family val="2"/>
      <charset val="238"/>
    </font>
    <font>
      <b/>
      <sz val="11"/>
      <name val="Calibri"/>
      <family val="2"/>
      <charset val="238"/>
    </font>
    <font>
      <sz val="11"/>
      <color theme="1"/>
      <name val="Calibri"/>
      <family val="2"/>
      <charset val="238"/>
    </font>
    <font>
      <b/>
      <vertAlign val="superscript"/>
      <sz val="11"/>
      <name val="Calibri"/>
      <family val="2"/>
      <charset val="238"/>
    </font>
    <font>
      <vertAlign val="superscript"/>
      <sz val="11"/>
      <name val="Calibri"/>
      <family val="2"/>
      <charset val="238"/>
    </font>
    <font>
      <sz val="11"/>
      <color rgb="FF00B0F0"/>
      <name val="Calibri"/>
      <family val="2"/>
      <charset val="238"/>
    </font>
    <font>
      <sz val="8.5"/>
      <color rgb="FF00B0F0"/>
      <name val="Calibri"/>
      <family val="2"/>
      <charset val="238"/>
    </font>
    <font>
      <vertAlign val="superscript"/>
      <sz val="8"/>
      <name val="Calibri"/>
      <family val="2"/>
      <charset val="238"/>
    </font>
    <font>
      <sz val="8"/>
      <name val="Calibri"/>
      <family val="2"/>
      <charset val="238"/>
    </font>
    <font>
      <i/>
      <sz val="11"/>
      <color rgb="FF333333"/>
      <name val="Calibri"/>
      <family val="2"/>
      <charset val="238"/>
    </font>
    <font>
      <sz val="8.5"/>
      <color rgb="FF333333"/>
      <name val="Calibri"/>
      <family val="2"/>
      <charset val="238"/>
    </font>
    <font>
      <sz val="9.5"/>
      <name val="Calibri"/>
      <family val="2"/>
      <charset val="238"/>
    </font>
    <font>
      <vertAlign val="superscript"/>
      <sz val="6"/>
      <name val="Calibri"/>
      <family val="2"/>
      <charset val="238"/>
    </font>
    <font>
      <sz val="6"/>
      <name val="Calibri"/>
      <family val="2"/>
      <charset val="238"/>
    </font>
    <font>
      <b/>
      <sz val="10.5"/>
      <name val="Calibri"/>
      <family val="2"/>
      <charset val="238"/>
    </font>
    <font>
      <sz val="9"/>
      <color rgb="FF00B0F0"/>
      <name val="Calibri"/>
      <family val="2"/>
      <charset val="238"/>
    </font>
    <font>
      <sz val="9"/>
      <name val="Calibri"/>
      <family val="2"/>
      <charset val="238"/>
    </font>
    <font>
      <sz val="8"/>
      <color rgb="FF333333"/>
      <name val="Calibri"/>
      <family val="2"/>
      <charset val="238"/>
    </font>
    <font>
      <sz val="7.5"/>
      <name val="Calibri"/>
      <family val="2"/>
      <charset val="238"/>
    </font>
    <font>
      <vertAlign val="superscript"/>
      <sz val="7.5"/>
      <name val="Calibri"/>
      <family val="2"/>
      <charset val="238"/>
    </font>
    <font>
      <i/>
      <sz val="10.5"/>
      <color rgb="FF333333"/>
      <name val="Calibri"/>
      <family val="2"/>
      <charset val="238"/>
    </font>
    <font>
      <i/>
      <sz val="10"/>
      <color rgb="FF333333"/>
      <name val="Calibri"/>
      <family val="2"/>
      <charset val="238"/>
    </font>
    <font>
      <i/>
      <sz val="10.5"/>
      <name val="Calibri"/>
      <family val="2"/>
      <charset val="238"/>
    </font>
    <font>
      <i/>
      <u/>
      <sz val="11"/>
      <color rgb="FF0000FF"/>
      <name val="Calibri"/>
      <family val="2"/>
      <charset val="238"/>
    </font>
    <font>
      <sz val="9.5"/>
      <color rgb="FF008CC8"/>
      <name val="Calibri"/>
      <family val="2"/>
      <charset val="238"/>
    </font>
    <font>
      <sz val="11"/>
      <color theme="1" tint="0.34998626667073579"/>
      <name val="Calibri"/>
      <family val="2"/>
      <charset val="238"/>
      <scheme val="minor"/>
    </font>
    <font>
      <b/>
      <sz val="11"/>
      <color rgb="FF0000FF"/>
      <name val="Calibri"/>
      <family val="2"/>
      <charset val="238"/>
      <scheme val="minor"/>
    </font>
    <font>
      <i/>
      <u/>
      <sz val="11"/>
      <color theme="10"/>
      <name val="Calibri"/>
      <family val="2"/>
      <charset val="238"/>
      <scheme val="minor"/>
    </font>
  </fonts>
  <fills count="2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9" tint="0.39997558519241921"/>
        <bgColor indexed="64"/>
      </patternFill>
    </fill>
    <fill>
      <patternFill patternType="solid">
        <fgColor indexed="52"/>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indexed="9"/>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DDDDDD"/>
        <bgColor indexed="64"/>
      </patternFill>
    </fill>
    <fill>
      <patternFill patternType="solid">
        <fgColor rgb="FFFAD2B4"/>
        <bgColor indexed="64"/>
      </patternFill>
    </fill>
    <fill>
      <patternFill patternType="solid">
        <fgColor rgb="FFC00000"/>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rgb="FFFFFF64"/>
        <bgColor indexed="64"/>
      </patternFill>
    </fill>
  </fills>
  <borders count="6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auto="1"/>
      </bottom>
      <diagonal/>
    </border>
    <border>
      <left/>
      <right style="thin">
        <color auto="1"/>
      </right>
      <top/>
      <bottom/>
      <diagonal/>
    </border>
    <border>
      <left style="thin">
        <color indexed="64"/>
      </left>
      <right style="thin">
        <color indexed="64"/>
      </right>
      <top style="thin">
        <color auto="1"/>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auto="1"/>
      </top>
      <bottom/>
      <diagonal/>
    </border>
    <border>
      <left style="medium">
        <color indexed="64"/>
      </left>
      <right/>
      <top style="thin">
        <color auto="1"/>
      </top>
      <bottom style="thin">
        <color auto="1"/>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style="medium">
        <color indexed="64"/>
      </top>
      <bottom style="thin">
        <color auto="1"/>
      </bottom>
      <diagonal/>
    </border>
    <border>
      <left/>
      <right style="medium">
        <color indexed="64"/>
      </right>
      <top/>
      <bottom style="medium">
        <color indexed="64"/>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thin">
        <color indexed="64"/>
      </right>
      <top/>
      <bottom style="thin">
        <color indexed="64"/>
      </bottom>
      <diagonal/>
    </border>
    <border>
      <left style="medium">
        <color rgb="FF008A3E"/>
      </left>
      <right style="medium">
        <color rgb="FF008A3E"/>
      </right>
      <top style="medium">
        <color rgb="FF008A3E"/>
      </top>
      <bottom style="medium">
        <color rgb="FF008A3E"/>
      </bottom>
      <diagonal/>
    </border>
    <border>
      <left style="medium">
        <color rgb="FF008A3E"/>
      </left>
      <right style="thin">
        <color auto="1"/>
      </right>
      <top style="medium">
        <color rgb="FF008A3E"/>
      </top>
      <bottom style="thin">
        <color auto="1"/>
      </bottom>
      <diagonal/>
    </border>
    <border>
      <left style="thin">
        <color auto="1"/>
      </left>
      <right style="thin">
        <color auto="1"/>
      </right>
      <top style="medium">
        <color rgb="FF008A3E"/>
      </top>
      <bottom style="thin">
        <color auto="1"/>
      </bottom>
      <diagonal/>
    </border>
    <border>
      <left style="thin">
        <color auto="1"/>
      </left>
      <right style="medium">
        <color rgb="FF008A3E"/>
      </right>
      <top style="medium">
        <color rgb="FF008A3E"/>
      </top>
      <bottom style="thin">
        <color auto="1"/>
      </bottom>
      <diagonal/>
    </border>
    <border>
      <left style="medium">
        <color rgb="FF008A3E"/>
      </left>
      <right style="thin">
        <color auto="1"/>
      </right>
      <top style="thin">
        <color auto="1"/>
      </top>
      <bottom style="thin">
        <color auto="1"/>
      </bottom>
      <diagonal/>
    </border>
    <border>
      <left style="thin">
        <color auto="1"/>
      </left>
      <right style="medium">
        <color rgb="FF008A3E"/>
      </right>
      <top style="thin">
        <color auto="1"/>
      </top>
      <bottom style="thin">
        <color auto="1"/>
      </bottom>
      <diagonal/>
    </border>
    <border>
      <left style="medium">
        <color rgb="FF008A3E"/>
      </left>
      <right style="thin">
        <color auto="1"/>
      </right>
      <top style="thin">
        <color auto="1"/>
      </top>
      <bottom style="medium">
        <color rgb="FF008A3E"/>
      </bottom>
      <diagonal/>
    </border>
    <border>
      <left style="thin">
        <color auto="1"/>
      </left>
      <right style="thin">
        <color auto="1"/>
      </right>
      <top style="thin">
        <color auto="1"/>
      </top>
      <bottom style="medium">
        <color rgb="FF008A3E"/>
      </bottom>
      <diagonal/>
    </border>
    <border>
      <left style="medium">
        <color rgb="FF008A3E"/>
      </left>
      <right/>
      <top style="medium">
        <color rgb="FF008A3E"/>
      </top>
      <bottom style="medium">
        <color rgb="FF008A3E"/>
      </bottom>
      <diagonal/>
    </border>
    <border>
      <left style="medium">
        <color theme="9" tint="-0.24994659260841701"/>
      </left>
      <right style="thin">
        <color auto="1"/>
      </right>
      <top style="medium">
        <color theme="9" tint="-0.24994659260841701"/>
      </top>
      <bottom style="medium">
        <color theme="9" tint="-0.24994659260841701"/>
      </bottom>
      <diagonal/>
    </border>
    <border>
      <left style="thin">
        <color auto="1"/>
      </left>
      <right style="thin">
        <color auto="1"/>
      </right>
      <top style="medium">
        <color theme="9" tint="-0.24994659260841701"/>
      </top>
      <bottom style="medium">
        <color theme="9" tint="-0.24994659260841701"/>
      </bottom>
      <diagonal/>
    </border>
    <border>
      <left style="thin">
        <color auto="1"/>
      </left>
      <right style="medium">
        <color theme="9" tint="-0.24994659260841701"/>
      </right>
      <top style="medium">
        <color theme="9" tint="-0.24994659260841701"/>
      </top>
      <bottom style="medium">
        <color theme="9" tint="-0.24994659260841701"/>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right/>
      <top style="medium">
        <color rgb="FF008A3E"/>
      </top>
      <bottom/>
      <diagonal/>
    </border>
    <border>
      <left style="thin">
        <color auto="1"/>
      </left>
      <right style="thin">
        <color auto="1"/>
      </right>
      <top style="medium">
        <color indexed="64"/>
      </top>
      <bottom style="thin">
        <color auto="1"/>
      </bottom>
      <diagonal/>
    </border>
    <border>
      <left style="thin">
        <color indexed="64"/>
      </left>
      <right style="medium">
        <color rgb="FF008A3E"/>
      </right>
      <top style="thin">
        <color auto="1"/>
      </top>
      <bottom/>
      <diagonal/>
    </border>
    <border>
      <left style="medium">
        <color indexed="64"/>
      </left>
      <right/>
      <top style="medium">
        <color indexed="64"/>
      </top>
      <bottom/>
      <diagonal/>
    </border>
    <border>
      <left style="medium">
        <color indexed="64"/>
      </left>
      <right style="thin">
        <color indexed="64"/>
      </right>
      <top style="thin">
        <color auto="1"/>
      </top>
      <bottom/>
      <diagonal/>
    </border>
    <border>
      <left/>
      <right style="medium">
        <color indexed="64"/>
      </right>
      <top style="thin">
        <color indexed="64"/>
      </top>
      <bottom/>
      <diagonal/>
    </border>
    <border>
      <left style="medium">
        <color rgb="FF008A3E"/>
      </left>
      <right style="medium">
        <color rgb="FF008A3E"/>
      </right>
      <top/>
      <bottom style="medium">
        <color rgb="FF008A3E"/>
      </bottom>
      <diagonal/>
    </border>
    <border>
      <left/>
      <right style="medium">
        <color indexed="64"/>
      </right>
      <top/>
      <bottom style="thin">
        <color auto="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auto="1"/>
      </top>
      <bottom style="medium">
        <color indexed="64"/>
      </bottom>
      <diagonal/>
    </border>
  </borders>
  <cellStyleXfs count="7">
    <xf numFmtId="0" fontId="0" fillId="0" borderId="0"/>
    <xf numFmtId="0" fontId="1" fillId="0" borderId="0"/>
    <xf numFmtId="0" fontId="8" fillId="0" borderId="0" applyNumberFormat="0" applyFill="0" applyBorder="0" applyAlignment="0" applyProtection="0"/>
    <xf numFmtId="0" fontId="8" fillId="0" borderId="0" applyNumberFormat="0" applyFill="0" applyBorder="0" applyAlignment="0" applyProtection="0"/>
    <xf numFmtId="0" fontId="1" fillId="0" borderId="0"/>
    <xf numFmtId="0" fontId="10" fillId="0" borderId="0"/>
    <xf numFmtId="0" fontId="18" fillId="0" borderId="0"/>
  </cellStyleXfs>
  <cellXfs count="611">
    <xf numFmtId="0" fontId="0" fillId="0" borderId="0" xfId="0"/>
    <xf numFmtId="0" fontId="0" fillId="4" borderId="1" xfId="0" applyFill="1" applyBorder="1"/>
    <xf numFmtId="0" fontId="0" fillId="4" borderId="6" xfId="0" applyFill="1" applyBorder="1"/>
    <xf numFmtId="0" fontId="0" fillId="3" borderId="1" xfId="0" applyFill="1" applyBorder="1"/>
    <xf numFmtId="0" fontId="0" fillId="3" borderId="1" xfId="0" applyFill="1" applyBorder="1" applyAlignment="1">
      <alignment horizontal="center"/>
    </xf>
    <xf numFmtId="0" fontId="0" fillId="0" borderId="0" xfId="0" applyBorder="1"/>
    <xf numFmtId="0" fontId="0" fillId="0" borderId="0" xfId="0" applyFont="1"/>
    <xf numFmtId="0" fontId="7" fillId="0" borderId="0" xfId="0" applyFont="1" applyAlignment="1">
      <alignment horizontal="left"/>
    </xf>
    <xf numFmtId="0" fontId="0" fillId="0" borderId="0" xfId="0" applyAlignment="1">
      <alignment horizontal="left"/>
    </xf>
    <xf numFmtId="0" fontId="0" fillId="0" borderId="0" xfId="0" applyFont="1" applyBorder="1"/>
    <xf numFmtId="0" fontId="0" fillId="0" borderId="0" xfId="0" applyFill="1" applyAlignment="1"/>
    <xf numFmtId="0" fontId="0" fillId="4" borderId="1" xfId="0" applyFill="1" applyBorder="1" applyAlignment="1">
      <alignment horizontal="center"/>
    </xf>
    <xf numFmtId="0" fontId="0" fillId="4" borderId="1" xfId="0" quotePrefix="1" applyFill="1" applyBorder="1"/>
    <xf numFmtId="0" fontId="0" fillId="4" borderId="1" xfId="0" applyFill="1" applyBorder="1" applyAlignment="1">
      <alignment wrapText="1"/>
    </xf>
    <xf numFmtId="0" fontId="0" fillId="2" borderId="0" xfId="0" applyFont="1" applyFill="1" applyBorder="1"/>
    <xf numFmtId="0" fontId="0" fillId="2" borderId="0" xfId="0" applyFill="1" applyBorder="1"/>
    <xf numFmtId="0" fontId="7" fillId="2" borderId="0" xfId="0" applyFont="1" applyFill="1" applyBorder="1"/>
    <xf numFmtId="0" fontId="7" fillId="0" borderId="0" xfId="0" applyFont="1" applyBorder="1"/>
    <xf numFmtId="0" fontId="0" fillId="0" borderId="0" xfId="0" applyFont="1" applyAlignment="1">
      <alignment horizontal="left"/>
    </xf>
    <xf numFmtId="0" fontId="0" fillId="3" borderId="0" xfId="0" applyFill="1" applyAlignment="1">
      <alignment horizontal="left"/>
    </xf>
    <xf numFmtId="0" fontId="0" fillId="0" borderId="0" xfId="0" quotePrefix="1"/>
    <xf numFmtId="0" fontId="0" fillId="0" borderId="0" xfId="0" applyFont="1" applyFill="1" applyAlignment="1">
      <alignment horizontal="left" wrapText="1"/>
    </xf>
    <xf numFmtId="0" fontId="7" fillId="0" borderId="0" xfId="0" applyFont="1" applyFill="1" applyAlignment="1">
      <alignment horizontal="left"/>
    </xf>
    <xf numFmtId="0" fontId="0" fillId="0" borderId="0" xfId="0" applyFont="1" applyFill="1" applyAlignment="1"/>
    <xf numFmtId="0" fontId="0" fillId="0" borderId="0" xfId="0" applyFont="1" applyFill="1" applyAlignment="1">
      <alignment horizontal="left"/>
    </xf>
    <xf numFmtId="0" fontId="17" fillId="0" borderId="0" xfId="0" quotePrefix="1" applyFont="1" applyBorder="1"/>
    <xf numFmtId="0" fontId="5" fillId="0" borderId="0" xfId="0" quotePrefix="1" applyFont="1" applyBorder="1"/>
    <xf numFmtId="0" fontId="0" fillId="0" borderId="0" xfId="0" quotePrefix="1" applyFont="1"/>
    <xf numFmtId="1" fontId="0" fillId="0" borderId="0" xfId="0" applyNumberFormat="1"/>
    <xf numFmtId="0" fontId="0" fillId="0" borderId="0" xfId="0" applyBorder="1" applyAlignment="1">
      <alignment vertical="center"/>
    </xf>
    <xf numFmtId="0" fontId="5" fillId="0" borderId="0" xfId="4" applyFont="1" applyBorder="1"/>
    <xf numFmtId="0" fontId="7" fillId="0" borderId="0" xfId="4" applyFont="1" applyBorder="1" applyAlignment="1">
      <alignment horizontal="left"/>
    </xf>
    <xf numFmtId="0" fontId="5" fillId="0" borderId="0" xfId="4" applyFont="1" applyBorder="1" applyAlignment="1">
      <alignment horizontal="left"/>
    </xf>
    <xf numFmtId="0" fontId="5" fillId="0" borderId="0" xfId="6" applyFont="1" applyAlignment="1"/>
    <xf numFmtId="0" fontId="17" fillId="0" borderId="0" xfId="6" applyFont="1"/>
    <xf numFmtId="0" fontId="7" fillId="0" borderId="0" xfId="6" applyFont="1" applyAlignment="1">
      <alignment horizontal="left"/>
    </xf>
    <xf numFmtId="0" fontId="0" fillId="4" borderId="6" xfId="0" applyFill="1" applyBorder="1" applyAlignment="1">
      <alignment horizontal="center"/>
    </xf>
    <xf numFmtId="0" fontId="0" fillId="11" borderId="1" xfId="0" applyFill="1" applyBorder="1"/>
    <xf numFmtId="0" fontId="0" fillId="4" borderId="24" xfId="0" applyFill="1" applyBorder="1"/>
    <xf numFmtId="0" fontId="0" fillId="4" borderId="26" xfId="0" applyFill="1" applyBorder="1"/>
    <xf numFmtId="0" fontId="0" fillId="4" borderId="27" xfId="0" applyFill="1" applyBorder="1"/>
    <xf numFmtId="0" fontId="0" fillId="4" borderId="28" xfId="0" applyFill="1" applyBorder="1"/>
    <xf numFmtId="0" fontId="0" fillId="4" borderId="29" xfId="0" applyFill="1" applyBorder="1"/>
    <xf numFmtId="0" fontId="0" fillId="4" borderId="26" xfId="0" applyFont="1" applyFill="1" applyBorder="1" applyAlignment="1">
      <alignment vertical="center"/>
    </xf>
    <xf numFmtId="0" fontId="0" fillId="4" borderId="28" xfId="0" applyFont="1" applyFill="1" applyBorder="1" applyAlignment="1">
      <alignment vertical="center"/>
    </xf>
    <xf numFmtId="0" fontId="0" fillId="4" borderId="22" xfId="0" applyFill="1" applyBorder="1"/>
    <xf numFmtId="0" fontId="0" fillId="3" borderId="6" xfId="0" applyFill="1" applyBorder="1" applyAlignment="1">
      <alignment horizontal="left"/>
    </xf>
    <xf numFmtId="0" fontId="5" fillId="4" borderId="1" xfId="0" applyFont="1" applyFill="1" applyBorder="1"/>
    <xf numFmtId="0" fontId="5" fillId="4" borderId="26" xfId="0" applyFont="1" applyFill="1" applyBorder="1"/>
    <xf numFmtId="0" fontId="5" fillId="4" borderId="27" xfId="0" applyFont="1" applyFill="1" applyBorder="1"/>
    <xf numFmtId="0" fontId="5" fillId="4" borderId="28" xfId="0" applyFont="1" applyFill="1" applyBorder="1"/>
    <xf numFmtId="0" fontId="0" fillId="4" borderId="16" xfId="0" applyFill="1" applyBorder="1"/>
    <xf numFmtId="0" fontId="0" fillId="4" borderId="32" xfId="0" applyFill="1" applyBorder="1"/>
    <xf numFmtId="0" fontId="0" fillId="16" borderId="32" xfId="0" applyFill="1" applyBorder="1"/>
    <xf numFmtId="0" fontId="0" fillId="4" borderId="1" xfId="0" applyFill="1" applyBorder="1" applyAlignment="1">
      <alignment horizontal="left"/>
    </xf>
    <xf numFmtId="0" fontId="0" fillId="3" borderId="1" xfId="0" applyFill="1" applyBorder="1" applyAlignment="1">
      <alignment horizontal="left"/>
    </xf>
    <xf numFmtId="0" fontId="0" fillId="16" borderId="1" xfId="0" applyFill="1" applyBorder="1"/>
    <xf numFmtId="0" fontId="0" fillId="4" borderId="14" xfId="0" applyFill="1" applyBorder="1"/>
    <xf numFmtId="0" fontId="0" fillId="4" borderId="34" xfId="0" applyFill="1" applyBorder="1"/>
    <xf numFmtId="0" fontId="0" fillId="16" borderId="26" xfId="0" applyFill="1" applyBorder="1"/>
    <xf numFmtId="0" fontId="0" fillId="0" borderId="20" xfId="0" applyFill="1" applyBorder="1"/>
    <xf numFmtId="0" fontId="0" fillId="0" borderId="20" xfId="0" applyBorder="1"/>
    <xf numFmtId="0" fontId="0" fillId="0" borderId="36" xfId="0" applyBorder="1"/>
    <xf numFmtId="0" fontId="0" fillId="16" borderId="6" xfId="0" applyFill="1" applyBorder="1"/>
    <xf numFmtId="0" fontId="0" fillId="16" borderId="6" xfId="0" quotePrefix="1" applyFill="1" applyBorder="1"/>
    <xf numFmtId="0" fontId="5" fillId="4" borderId="26" xfId="0" applyFont="1" applyFill="1" applyBorder="1" applyAlignment="1">
      <alignment vertical="center"/>
    </xf>
    <xf numFmtId="0" fontId="5" fillId="4" borderId="27" xfId="0" applyFont="1" applyFill="1" applyBorder="1" applyAlignment="1">
      <alignment vertical="center"/>
    </xf>
    <xf numFmtId="0" fontId="5" fillId="4" borderId="37" xfId="0" applyFont="1" applyFill="1" applyBorder="1" applyAlignment="1">
      <alignment vertical="center"/>
    </xf>
    <xf numFmtId="0" fontId="5" fillId="4" borderId="38" xfId="0" applyFont="1" applyFill="1" applyBorder="1" applyAlignment="1">
      <alignment vertical="center"/>
    </xf>
    <xf numFmtId="0" fontId="0" fillId="0" borderId="0" xfId="0" applyProtection="1">
      <protection hidden="1"/>
    </xf>
    <xf numFmtId="0" fontId="0" fillId="4" borderId="4" xfId="0" applyFill="1" applyBorder="1"/>
    <xf numFmtId="0" fontId="5" fillId="4" borderId="29" xfId="0" applyFont="1" applyFill="1" applyBorder="1"/>
    <xf numFmtId="0" fontId="0" fillId="4" borderId="4" xfId="0" applyFill="1" applyBorder="1" applyAlignment="1">
      <alignment wrapText="1"/>
    </xf>
    <xf numFmtId="0" fontId="0" fillId="4" borderId="9" xfId="0" applyFill="1" applyBorder="1"/>
    <xf numFmtId="0" fontId="0" fillId="4" borderId="13" xfId="0" applyFill="1" applyBorder="1"/>
    <xf numFmtId="0" fontId="0" fillId="4" borderId="11" xfId="0" applyFill="1" applyBorder="1"/>
    <xf numFmtId="0" fontId="0" fillId="4" borderId="6" xfId="0" quotePrefix="1" applyFill="1" applyBorder="1"/>
    <xf numFmtId="0" fontId="0" fillId="11" borderId="41" xfId="0" applyFill="1" applyBorder="1"/>
    <xf numFmtId="0" fontId="0" fillId="11" borderId="44" xfId="0" applyFill="1" applyBorder="1"/>
    <xf numFmtId="0" fontId="0" fillId="11" borderId="46" xfId="0" applyFill="1" applyBorder="1"/>
    <xf numFmtId="0" fontId="0" fillId="11" borderId="47" xfId="0" applyFill="1" applyBorder="1"/>
    <xf numFmtId="49" fontId="0" fillId="11" borderId="40" xfId="0" applyNumberFormat="1" applyFill="1" applyBorder="1"/>
    <xf numFmtId="0" fontId="0" fillId="11" borderId="48" xfId="0" applyFill="1" applyBorder="1"/>
    <xf numFmtId="0" fontId="0" fillId="4" borderId="6" xfId="0" applyFill="1" applyBorder="1" applyAlignment="1">
      <alignment horizontal="center"/>
    </xf>
    <xf numFmtId="0" fontId="29" fillId="0" borderId="0" xfId="0" applyFont="1" applyBorder="1" applyProtection="1">
      <protection hidden="1"/>
    </xf>
    <xf numFmtId="0" fontId="2" fillId="5" borderId="1" xfId="0" applyFont="1" applyFill="1" applyBorder="1" applyProtection="1">
      <protection hidden="1"/>
    </xf>
    <xf numFmtId="0" fontId="2" fillId="5" borderId="6" xfId="0" applyFont="1" applyFill="1" applyBorder="1" applyProtection="1">
      <protection hidden="1"/>
    </xf>
    <xf numFmtId="0" fontId="2" fillId="17" borderId="1" xfId="0" applyFont="1" applyFill="1" applyBorder="1" applyProtection="1">
      <protection hidden="1"/>
    </xf>
    <xf numFmtId="0" fontId="2" fillId="3" borderId="1" xfId="0" applyFont="1" applyFill="1" applyBorder="1" applyProtection="1">
      <protection hidden="1"/>
    </xf>
    <xf numFmtId="0" fontId="0" fillId="0" borderId="0" xfId="0" applyFont="1" applyBorder="1" applyProtection="1">
      <protection hidden="1"/>
    </xf>
    <xf numFmtId="0" fontId="2" fillId="5" borderId="9" xfId="0" applyFont="1" applyFill="1" applyBorder="1" applyProtection="1">
      <protection hidden="1"/>
    </xf>
    <xf numFmtId="1" fontId="4" fillId="3" borderId="1" xfId="5" applyNumberFormat="1" applyFont="1" applyFill="1" applyBorder="1" applyAlignment="1" applyProtection="1">
      <alignment horizontal="right" wrapText="1"/>
      <protection hidden="1"/>
    </xf>
    <xf numFmtId="0" fontId="4" fillId="3" borderId="1" xfId="4" applyFont="1" applyFill="1" applyBorder="1" applyAlignment="1" applyProtection="1">
      <alignment horizontal="left" wrapText="1"/>
      <protection hidden="1"/>
    </xf>
    <xf numFmtId="0" fontId="2" fillId="0" borderId="0" xfId="0" applyNumberFormat="1" applyFont="1" applyProtection="1">
      <protection hidden="1"/>
    </xf>
    <xf numFmtId="0" fontId="2" fillId="3" borderId="39" xfId="0" applyFont="1" applyFill="1" applyBorder="1" applyProtection="1">
      <protection hidden="1"/>
    </xf>
    <xf numFmtId="0" fontId="2" fillId="3" borderId="33" xfId="0" applyFont="1" applyFill="1" applyBorder="1" applyProtection="1">
      <protection hidden="1"/>
    </xf>
    <xf numFmtId="0" fontId="2" fillId="0" borderId="0" xfId="0" applyFont="1" applyAlignment="1" applyProtection="1">
      <alignment wrapText="1"/>
      <protection hidden="1"/>
    </xf>
    <xf numFmtId="0" fontId="2" fillId="3" borderId="26" xfId="0" applyFont="1" applyFill="1" applyBorder="1" applyProtection="1">
      <protection hidden="1"/>
    </xf>
    <xf numFmtId="0" fontId="2" fillId="3" borderId="27" xfId="0" applyFont="1" applyFill="1" applyBorder="1" applyProtection="1">
      <protection hidden="1"/>
    </xf>
    <xf numFmtId="0" fontId="0" fillId="0" borderId="0" xfId="0" applyFont="1" applyProtection="1">
      <protection hidden="1"/>
    </xf>
    <xf numFmtId="0" fontId="0" fillId="0" borderId="0" xfId="0" applyFont="1" applyBorder="1" applyAlignment="1" applyProtection="1">
      <protection hidden="1"/>
    </xf>
    <xf numFmtId="0" fontId="2" fillId="3" borderId="4" xfId="0" applyFont="1" applyFill="1" applyBorder="1" applyProtection="1">
      <protection hidden="1"/>
    </xf>
    <xf numFmtId="0" fontId="2" fillId="18" borderId="1" xfId="0" applyNumberFormat="1" applyFont="1" applyFill="1" applyBorder="1" applyAlignment="1" applyProtection="1">
      <alignment horizontal="center"/>
      <protection hidden="1"/>
    </xf>
    <xf numFmtId="0" fontId="26" fillId="3" borderId="1" xfId="4" applyFont="1" applyFill="1" applyBorder="1" applyAlignment="1" applyProtection="1">
      <alignment horizontal="left" wrapText="1"/>
      <protection hidden="1"/>
    </xf>
    <xf numFmtId="0" fontId="4" fillId="3" borderId="1" xfId="4" applyFont="1" applyFill="1" applyBorder="1" applyAlignment="1" applyProtection="1">
      <alignment horizontal="right" wrapText="1"/>
      <protection hidden="1"/>
    </xf>
    <xf numFmtId="0" fontId="4" fillId="3" borderId="1" xfId="4" applyNumberFormat="1" applyFont="1" applyFill="1" applyBorder="1" applyAlignment="1" applyProtection="1">
      <alignment horizontal="left" wrapText="1"/>
      <protection hidden="1"/>
    </xf>
    <xf numFmtId="0" fontId="2" fillId="3" borderId="23" xfId="0" applyFont="1" applyFill="1" applyBorder="1" applyProtection="1">
      <protection hidden="1"/>
    </xf>
    <xf numFmtId="0" fontId="2" fillId="3" borderId="29" xfId="0" applyFont="1" applyFill="1" applyBorder="1" applyProtection="1">
      <protection hidden="1"/>
    </xf>
    <xf numFmtId="0" fontId="2" fillId="0" borderId="0" xfId="0" applyFont="1" applyProtection="1">
      <protection hidden="1"/>
    </xf>
    <xf numFmtId="0" fontId="4" fillId="3" borderId="1" xfId="4" applyFont="1" applyFill="1" applyBorder="1" applyAlignment="1" applyProtection="1">
      <alignment wrapText="1"/>
      <protection hidden="1"/>
    </xf>
    <xf numFmtId="1" fontId="4" fillId="3" borderId="1" xfId="5" applyNumberFormat="1" applyFont="1" applyFill="1" applyBorder="1" applyAlignment="1" applyProtection="1">
      <alignment horizontal="left" wrapText="1"/>
      <protection hidden="1"/>
    </xf>
    <xf numFmtId="0" fontId="2" fillId="0" borderId="0" xfId="0" applyNumberFormat="1" applyFont="1" applyAlignment="1" applyProtection="1">
      <alignment horizontal="center"/>
      <protection hidden="1"/>
    </xf>
    <xf numFmtId="0" fontId="4" fillId="3" borderId="1" xfId="4" applyFont="1" applyFill="1" applyBorder="1" applyAlignment="1" applyProtection="1">
      <protection hidden="1"/>
    </xf>
    <xf numFmtId="0" fontId="4" fillId="3" borderId="1" xfId="4" applyFont="1" applyFill="1" applyBorder="1" applyProtection="1">
      <protection hidden="1"/>
    </xf>
    <xf numFmtId="0" fontId="4" fillId="3" borderId="1" xfId="1" applyFont="1" applyFill="1" applyBorder="1" applyAlignment="1" applyProtection="1">
      <alignment horizontal="left" wrapText="1"/>
      <protection hidden="1"/>
    </xf>
    <xf numFmtId="0" fontId="4" fillId="3" borderId="1" xfId="3" applyFont="1" applyFill="1" applyBorder="1" applyAlignment="1" applyProtection="1">
      <alignment horizontal="left" wrapText="1"/>
      <protection hidden="1"/>
    </xf>
    <xf numFmtId="1" fontId="4" fillId="3" borderId="1" xfId="4" applyNumberFormat="1" applyFont="1" applyFill="1" applyBorder="1" applyAlignment="1" applyProtection="1">
      <alignment horizontal="left" wrapText="1"/>
      <protection hidden="1"/>
    </xf>
    <xf numFmtId="0" fontId="26" fillId="3" borderId="1" xfId="4" applyFont="1" applyFill="1" applyBorder="1" applyAlignment="1" applyProtection="1">
      <alignment horizontal="right" wrapText="1"/>
      <protection hidden="1"/>
    </xf>
    <xf numFmtId="49" fontId="4" fillId="3" borderId="1" xfId="5" applyNumberFormat="1" applyFont="1" applyFill="1" applyBorder="1" applyAlignment="1" applyProtection="1">
      <alignment horizontal="right" wrapText="1"/>
      <protection hidden="1"/>
    </xf>
    <xf numFmtId="1" fontId="4" fillId="3" borderId="1" xfId="5" applyNumberFormat="1" applyFont="1" applyFill="1" applyBorder="1" applyAlignment="1" applyProtection="1">
      <alignment horizontal="center" vertical="center"/>
      <protection hidden="1"/>
    </xf>
    <xf numFmtId="1" fontId="4" fillId="3" borderId="1" xfId="0" applyNumberFormat="1" applyFont="1" applyFill="1" applyBorder="1" applyAlignment="1" applyProtection="1">
      <alignment horizontal="left" vertical="center"/>
      <protection hidden="1"/>
    </xf>
    <xf numFmtId="49" fontId="4" fillId="3" borderId="1" xfId="0" applyNumberFormat="1" applyFont="1" applyFill="1" applyBorder="1" applyAlignment="1" applyProtection="1">
      <alignment vertical="center"/>
      <protection hidden="1"/>
    </xf>
    <xf numFmtId="49" fontId="4" fillId="3" borderId="1" xfId="0" applyNumberFormat="1" applyFont="1" applyFill="1" applyBorder="1" applyAlignment="1" applyProtection="1">
      <alignment horizontal="left" vertical="center"/>
      <protection hidden="1"/>
    </xf>
    <xf numFmtId="0" fontId="4" fillId="3" borderId="1" xfId="0" applyFont="1" applyFill="1" applyBorder="1" applyAlignment="1" applyProtection="1">
      <alignment vertical="center"/>
      <protection hidden="1"/>
    </xf>
    <xf numFmtId="1" fontId="4" fillId="3" borderId="1" xfId="0" applyNumberFormat="1" applyFont="1" applyFill="1" applyBorder="1" applyAlignment="1" applyProtection="1">
      <alignment horizontal="center" vertical="center"/>
      <protection hidden="1"/>
    </xf>
    <xf numFmtId="0" fontId="2" fillId="3" borderId="1" xfId="0" applyFont="1" applyFill="1" applyBorder="1" applyAlignment="1" applyProtection="1">
      <alignment vertical="center"/>
      <protection hidden="1"/>
    </xf>
    <xf numFmtId="0" fontId="4" fillId="3" borderId="1" xfId="0" applyFont="1" applyFill="1" applyBorder="1" applyAlignment="1" applyProtection="1">
      <alignment horizontal="center" vertical="center"/>
      <protection hidden="1"/>
    </xf>
    <xf numFmtId="1" fontId="4" fillId="3" borderId="1" xfId="0" applyNumberFormat="1" applyFont="1" applyFill="1" applyBorder="1" applyAlignment="1" applyProtection="1">
      <alignment vertical="center"/>
      <protection hidden="1"/>
    </xf>
    <xf numFmtId="1" fontId="9" fillId="3" borderId="1" xfId="0" applyNumberFormat="1" applyFont="1" applyFill="1" applyBorder="1" applyAlignment="1" applyProtection="1">
      <alignment horizontal="left" vertical="center"/>
      <protection hidden="1"/>
    </xf>
    <xf numFmtId="49" fontId="9" fillId="3" borderId="1" xfId="0" applyNumberFormat="1" applyFont="1" applyFill="1" applyBorder="1" applyAlignment="1" applyProtection="1">
      <alignment horizontal="left" vertical="center"/>
      <protection hidden="1"/>
    </xf>
    <xf numFmtId="0" fontId="4" fillId="3" borderId="1" xfId="0" applyFont="1" applyFill="1" applyBorder="1" applyAlignment="1" applyProtection="1">
      <alignment horizontal="left" vertical="center"/>
      <protection hidden="1"/>
    </xf>
    <xf numFmtId="0" fontId="2" fillId="0" borderId="0" xfId="0" applyFont="1" applyFill="1" applyProtection="1">
      <protection hidden="1"/>
    </xf>
    <xf numFmtId="0" fontId="0" fillId="11" borderId="44" xfId="0" applyFill="1" applyBorder="1" applyProtection="1">
      <protection hidden="1"/>
    </xf>
    <xf numFmtId="0" fontId="0" fillId="4" borderId="6" xfId="0" applyFill="1" applyBorder="1" applyAlignment="1">
      <alignment horizontal="center"/>
    </xf>
    <xf numFmtId="0" fontId="0" fillId="12" borderId="3" xfId="0" applyFill="1" applyBorder="1"/>
    <xf numFmtId="0" fontId="4" fillId="3" borderId="1" xfId="5" applyNumberFormat="1" applyFont="1" applyFill="1" applyBorder="1" applyAlignment="1" applyProtection="1">
      <alignment horizontal="right" wrapText="1"/>
      <protection hidden="1"/>
    </xf>
    <xf numFmtId="0" fontId="0" fillId="0" borderId="0" xfId="0" applyFont="1" applyAlignment="1" applyProtection="1">
      <alignment horizontal="right"/>
      <protection hidden="1"/>
    </xf>
    <xf numFmtId="0" fontId="22" fillId="6" borderId="1" xfId="4" applyFont="1" applyFill="1" applyBorder="1" applyAlignment="1" applyProtection="1">
      <alignment horizontal="right" vertical="top" wrapText="1"/>
      <protection hidden="1"/>
    </xf>
    <xf numFmtId="0" fontId="22" fillId="6" borderId="1" xfId="4" applyFont="1" applyFill="1" applyBorder="1" applyAlignment="1" applyProtection="1">
      <alignment horizontal="left" vertical="top" wrapText="1"/>
      <protection hidden="1"/>
    </xf>
    <xf numFmtId="1" fontId="22" fillId="7" borderId="1" xfId="5" applyNumberFormat="1" applyFont="1" applyFill="1" applyBorder="1" applyAlignment="1" applyProtection="1">
      <alignment horizontal="right" vertical="top" wrapText="1"/>
      <protection hidden="1"/>
    </xf>
    <xf numFmtId="0" fontId="22" fillId="7" borderId="1" xfId="4" applyFont="1" applyFill="1" applyBorder="1" applyAlignment="1" applyProtection="1">
      <alignment horizontal="left" vertical="top" wrapText="1"/>
      <protection hidden="1"/>
    </xf>
    <xf numFmtId="1" fontId="22" fillId="8" borderId="1" xfId="5" applyNumberFormat="1" applyFont="1" applyFill="1" applyBorder="1" applyAlignment="1" applyProtection="1">
      <alignment horizontal="right" vertical="top" wrapText="1"/>
      <protection hidden="1"/>
    </xf>
    <xf numFmtId="0" fontId="22" fillId="8" borderId="1" xfId="4" applyFont="1" applyFill="1" applyBorder="1" applyAlignment="1" applyProtection="1">
      <alignment horizontal="left" vertical="top" wrapText="1"/>
      <protection hidden="1"/>
    </xf>
    <xf numFmtId="1" fontId="22" fillId="5" borderId="1" xfId="5" applyNumberFormat="1" applyFont="1" applyFill="1" applyBorder="1" applyAlignment="1" applyProtection="1">
      <alignment horizontal="right" vertical="top" wrapText="1"/>
      <protection hidden="1"/>
    </xf>
    <xf numFmtId="0" fontId="22" fillId="5" borderId="1" xfId="4" applyFont="1" applyFill="1" applyBorder="1" applyAlignment="1" applyProtection="1">
      <alignment horizontal="left" vertical="top" wrapText="1"/>
      <protection hidden="1"/>
    </xf>
    <xf numFmtId="1" fontId="22" fillId="0" borderId="1" xfId="5" applyNumberFormat="1" applyFont="1" applyFill="1" applyBorder="1" applyAlignment="1" applyProtection="1">
      <alignment horizontal="right" vertical="top" wrapText="1"/>
      <protection hidden="1"/>
    </xf>
    <xf numFmtId="0" fontId="22" fillId="0" borderId="1" xfId="4" applyFont="1" applyFill="1" applyBorder="1" applyAlignment="1" applyProtection="1">
      <alignment horizontal="left" vertical="top" wrapText="1"/>
      <protection hidden="1"/>
    </xf>
    <xf numFmtId="1" fontId="3" fillId="0" borderId="1" xfId="5" applyNumberFormat="1" applyFont="1" applyFill="1" applyBorder="1" applyAlignment="1" applyProtection="1">
      <alignment horizontal="right" vertical="top" wrapText="1"/>
      <protection hidden="1"/>
    </xf>
    <xf numFmtId="0" fontId="3" fillId="0" borderId="1" xfId="4" applyFont="1" applyFill="1" applyBorder="1" applyAlignment="1" applyProtection="1">
      <alignment horizontal="left" vertical="top" wrapText="1"/>
      <protection hidden="1"/>
    </xf>
    <xf numFmtId="0" fontId="21" fillId="0" borderId="0" xfId="0" applyFont="1" applyAlignment="1" applyProtection="1">
      <alignment horizontal="right" vertical="top" wrapText="1"/>
      <protection hidden="1"/>
    </xf>
    <xf numFmtId="0" fontId="21" fillId="0" borderId="0" xfId="0" applyFont="1" applyAlignment="1" applyProtection="1">
      <alignment horizontal="left" vertical="top" wrapText="1"/>
      <protection hidden="1"/>
    </xf>
    <xf numFmtId="0" fontId="21" fillId="0" borderId="0" xfId="0" applyFont="1" applyAlignment="1" applyProtection="1">
      <alignment vertical="top" wrapText="1"/>
      <protection hidden="1"/>
    </xf>
    <xf numFmtId="0" fontId="21" fillId="0" borderId="0" xfId="0" applyFont="1" applyAlignment="1" applyProtection="1">
      <alignment horizontal="right" vertical="center" wrapText="1"/>
      <protection hidden="1"/>
    </xf>
    <xf numFmtId="0" fontId="23" fillId="0" borderId="1" xfId="4" applyFont="1" applyBorder="1" applyAlignment="1" applyProtection="1">
      <alignment horizontal="left" vertical="top" wrapText="1"/>
      <protection hidden="1"/>
    </xf>
    <xf numFmtId="0" fontId="3" fillId="0" borderId="1" xfId="4" applyFont="1" applyFill="1" applyBorder="1" applyAlignment="1" applyProtection="1">
      <alignment horizontal="right" vertical="top" wrapText="1"/>
      <protection hidden="1"/>
    </xf>
    <xf numFmtId="0" fontId="3" fillId="0" borderId="1" xfId="4" applyFont="1" applyBorder="1" applyAlignment="1" applyProtection="1">
      <alignment horizontal="right" vertical="top" wrapText="1"/>
      <protection hidden="1"/>
    </xf>
    <xf numFmtId="0" fontId="3" fillId="0" borderId="1" xfId="4" applyFont="1" applyBorder="1" applyAlignment="1" applyProtection="1">
      <alignment horizontal="left" vertical="top" wrapText="1"/>
      <protection hidden="1"/>
    </xf>
    <xf numFmtId="0" fontId="3" fillId="0" borderId="1" xfId="4" applyNumberFormat="1" applyFont="1" applyFill="1" applyBorder="1" applyAlignment="1" applyProtection="1">
      <alignment horizontal="left" vertical="top" wrapText="1"/>
      <protection hidden="1"/>
    </xf>
    <xf numFmtId="0" fontId="23" fillId="0" borderId="1" xfId="4" applyFont="1" applyFill="1" applyBorder="1" applyAlignment="1" applyProtection="1">
      <alignment horizontal="left" vertical="top" wrapText="1"/>
      <protection hidden="1"/>
    </xf>
    <xf numFmtId="0" fontId="22" fillId="0" borderId="1" xfId="4" applyFont="1" applyFill="1" applyBorder="1" applyAlignment="1" applyProtection="1">
      <alignment vertical="top" wrapText="1"/>
      <protection hidden="1"/>
    </xf>
    <xf numFmtId="1" fontId="3" fillId="0" borderId="1" xfId="5" applyNumberFormat="1" applyFont="1" applyFill="1" applyBorder="1" applyAlignment="1" applyProtection="1">
      <alignment horizontal="left" vertical="top" wrapText="1"/>
      <protection hidden="1"/>
    </xf>
    <xf numFmtId="1" fontId="22" fillId="0" borderId="1" xfId="5" applyNumberFormat="1" applyFont="1" applyFill="1" applyBorder="1" applyAlignment="1" applyProtection="1">
      <alignment horizontal="left" vertical="top" wrapText="1"/>
      <protection hidden="1"/>
    </xf>
    <xf numFmtId="0" fontId="3" fillId="0" borderId="1" xfId="4" applyFont="1" applyFill="1" applyBorder="1" applyAlignment="1" applyProtection="1">
      <alignment vertical="top" wrapText="1"/>
      <protection hidden="1"/>
    </xf>
    <xf numFmtId="0" fontId="21" fillId="0" borderId="0" xfId="0" applyFont="1" applyAlignment="1" applyProtection="1">
      <alignment horizontal="right" wrapText="1"/>
      <protection hidden="1"/>
    </xf>
    <xf numFmtId="0" fontId="0" fillId="0" borderId="0" xfId="0" applyFont="1" applyAlignment="1" applyProtection="1">
      <alignment vertical="top" wrapText="1"/>
      <protection hidden="1"/>
    </xf>
    <xf numFmtId="0" fontId="0" fillId="0" borderId="0" xfId="0" applyFont="1" applyAlignment="1" applyProtection="1">
      <alignment wrapText="1"/>
      <protection hidden="1"/>
    </xf>
    <xf numFmtId="0" fontId="3" fillId="0" borderId="1" xfId="4" applyFont="1" applyBorder="1" applyAlignment="1" applyProtection="1">
      <alignment vertical="top"/>
      <protection hidden="1"/>
    </xf>
    <xf numFmtId="0" fontId="22" fillId="0" borderId="1" xfId="1" applyFont="1" applyFill="1" applyBorder="1" applyAlignment="1" applyProtection="1">
      <alignment horizontal="left" vertical="top" wrapText="1"/>
      <protection hidden="1"/>
    </xf>
    <xf numFmtId="0" fontId="3" fillId="0" borderId="1" xfId="1" applyFont="1" applyFill="1" applyBorder="1" applyAlignment="1" applyProtection="1">
      <alignment horizontal="left" vertical="top" wrapText="1"/>
      <protection hidden="1"/>
    </xf>
    <xf numFmtId="0" fontId="3" fillId="0" borderId="1" xfId="4" applyFont="1" applyFill="1" applyBorder="1" applyAlignment="1" applyProtection="1">
      <alignment vertical="top"/>
      <protection hidden="1"/>
    </xf>
    <xf numFmtId="0" fontId="3" fillId="0" borderId="1" xfId="3" applyFont="1" applyFill="1" applyBorder="1" applyAlignment="1" applyProtection="1">
      <alignment horizontal="left" vertical="top" wrapText="1"/>
      <protection hidden="1"/>
    </xf>
    <xf numFmtId="0" fontId="22" fillId="5" borderId="1" xfId="4" applyFont="1" applyFill="1" applyBorder="1" applyAlignment="1" applyProtection="1">
      <alignment horizontal="right" vertical="top" wrapText="1"/>
      <protection hidden="1"/>
    </xf>
    <xf numFmtId="0" fontId="3" fillId="9" borderId="1" xfId="4" applyFont="1" applyFill="1" applyBorder="1" applyAlignment="1" applyProtection="1">
      <alignment horizontal="left" vertical="top" wrapText="1"/>
      <protection hidden="1"/>
    </xf>
    <xf numFmtId="1" fontId="3" fillId="9" borderId="1" xfId="4" applyNumberFormat="1" applyFont="1" applyFill="1" applyBorder="1" applyAlignment="1" applyProtection="1">
      <alignment horizontal="left" vertical="top" wrapText="1"/>
      <protection hidden="1"/>
    </xf>
    <xf numFmtId="1" fontId="3" fillId="0" borderId="1" xfId="4" applyNumberFormat="1" applyFont="1" applyFill="1" applyBorder="1" applyAlignment="1" applyProtection="1">
      <alignment horizontal="left" vertical="top" wrapText="1"/>
      <protection hidden="1"/>
    </xf>
    <xf numFmtId="0" fontId="23" fillId="0" borderId="1" xfId="4" applyFont="1" applyBorder="1" applyAlignment="1" applyProtection="1">
      <alignment horizontal="right" vertical="top" wrapText="1"/>
      <protection hidden="1"/>
    </xf>
    <xf numFmtId="1" fontId="22" fillId="5" borderId="1" xfId="5" applyNumberFormat="1" applyFont="1" applyFill="1" applyBorder="1" applyAlignment="1" applyProtection="1">
      <alignment horizontal="left" vertical="top" wrapText="1"/>
      <protection hidden="1"/>
    </xf>
    <xf numFmtId="0" fontId="22" fillId="5" borderId="1" xfId="4" applyFont="1" applyFill="1" applyBorder="1" applyAlignment="1" applyProtection="1">
      <alignment vertical="top" wrapText="1"/>
      <protection hidden="1"/>
    </xf>
    <xf numFmtId="49" fontId="3" fillId="0" borderId="1" xfId="5" applyNumberFormat="1" applyFont="1" applyFill="1" applyBorder="1" applyAlignment="1" applyProtection="1">
      <alignment horizontal="right" vertical="top" wrapText="1"/>
      <protection hidden="1"/>
    </xf>
    <xf numFmtId="0" fontId="21" fillId="0" borderId="0" xfId="0" applyFont="1" applyAlignment="1" applyProtection="1">
      <alignment vertical="top"/>
      <protection hidden="1"/>
    </xf>
    <xf numFmtId="0" fontId="0" fillId="16" borderId="34" xfId="0" applyFill="1" applyBorder="1"/>
    <xf numFmtId="0" fontId="0" fillId="4" borderId="7" xfId="0" quotePrefix="1" applyFill="1" applyBorder="1"/>
    <xf numFmtId="0" fontId="0" fillId="4" borderId="7" xfId="0" applyFill="1" applyBorder="1"/>
    <xf numFmtId="0" fontId="0" fillId="4" borderId="27" xfId="0" applyFill="1" applyBorder="1" applyAlignment="1">
      <alignment horizontal="center"/>
    </xf>
    <xf numFmtId="0" fontId="0" fillId="4" borderId="29" xfId="0" applyFill="1" applyBorder="1" applyAlignment="1">
      <alignment horizontal="center"/>
    </xf>
    <xf numFmtId="0" fontId="0" fillId="4" borderId="3" xfId="0" applyFill="1" applyBorder="1" applyAlignment="1">
      <alignment wrapText="1"/>
    </xf>
    <xf numFmtId="0" fontId="0" fillId="4" borderId="13" xfId="0" applyFill="1" applyBorder="1" applyAlignment="1">
      <alignment horizontal="left"/>
    </xf>
    <xf numFmtId="0" fontId="0" fillId="4" borderId="55" xfId="0" applyFill="1" applyBorder="1" applyAlignment="1">
      <alignment horizontal="left"/>
    </xf>
    <xf numFmtId="0" fontId="32" fillId="4" borderId="0" xfId="0" applyFont="1" applyFill="1"/>
    <xf numFmtId="0" fontId="5" fillId="4" borderId="16" xfId="0" applyFont="1" applyFill="1" applyBorder="1"/>
    <xf numFmtId="0" fontId="0" fillId="4" borderId="27" xfId="0" applyFill="1" applyBorder="1" applyAlignment="1">
      <alignment horizontal="center" vertical="center"/>
    </xf>
    <xf numFmtId="0" fontId="0" fillId="3" borderId="3" xfId="0" applyFill="1" applyBorder="1"/>
    <xf numFmtId="0" fontId="0" fillId="3" borderId="6" xfId="0" applyFill="1" applyBorder="1"/>
    <xf numFmtId="0" fontId="0" fillId="16" borderId="4" xfId="0" applyFill="1" applyBorder="1"/>
    <xf numFmtId="0" fontId="0" fillId="4" borderId="12" xfId="0" applyFill="1" applyBorder="1"/>
    <xf numFmtId="0" fontId="0" fillId="4" borderId="8" xfId="0" applyFill="1" applyBorder="1"/>
    <xf numFmtId="0" fontId="0" fillId="4" borderId="30" xfId="0" applyFill="1" applyBorder="1" applyAlignment="1">
      <alignment horizontal="center"/>
    </xf>
    <xf numFmtId="0" fontId="0" fillId="4" borderId="18" xfId="0" applyFill="1" applyBorder="1" applyAlignment="1">
      <alignment horizontal="center"/>
    </xf>
    <xf numFmtId="1" fontId="5" fillId="4" borderId="26" xfId="0" applyNumberFormat="1" applyFont="1" applyFill="1" applyBorder="1"/>
    <xf numFmtId="0" fontId="0" fillId="4" borderId="8" xfId="0" applyFill="1" applyBorder="1" applyAlignment="1">
      <alignment wrapText="1"/>
    </xf>
    <xf numFmtId="0" fontId="0" fillId="0" borderId="60" xfId="0" applyBorder="1"/>
    <xf numFmtId="0" fontId="0" fillId="0" borderId="34" xfId="0" applyBorder="1"/>
    <xf numFmtId="0" fontId="5" fillId="4" borderId="6" xfId="0" applyFont="1" applyFill="1" applyBorder="1" applyAlignment="1">
      <alignment vertical="center"/>
    </xf>
    <xf numFmtId="0" fontId="5" fillId="4" borderId="22" xfId="0" applyFont="1" applyFill="1" applyBorder="1" applyAlignment="1">
      <alignment vertical="center"/>
    </xf>
    <xf numFmtId="0" fontId="0" fillId="4" borderId="58" xfId="0" applyFill="1" applyBorder="1"/>
    <xf numFmtId="0" fontId="0" fillId="4" borderId="27" xfId="0" applyFont="1" applyFill="1" applyBorder="1" applyAlignment="1">
      <alignment vertical="center"/>
    </xf>
    <xf numFmtId="0" fontId="0" fillId="4" borderId="16" xfId="0" applyFill="1" applyBorder="1" applyAlignment="1">
      <alignment wrapText="1"/>
    </xf>
    <xf numFmtId="0" fontId="0" fillId="4" borderId="29" xfId="0" applyFont="1" applyFill="1" applyBorder="1" applyAlignment="1">
      <alignment vertical="center"/>
    </xf>
    <xf numFmtId="0" fontId="5" fillId="4" borderId="52" xfId="0" applyFont="1" applyFill="1" applyBorder="1"/>
    <xf numFmtId="0" fontId="0" fillId="4" borderId="17" xfId="0" applyFill="1" applyBorder="1"/>
    <xf numFmtId="0" fontId="5" fillId="4" borderId="35" xfId="0" applyFont="1" applyFill="1" applyBorder="1"/>
    <xf numFmtId="0" fontId="0" fillId="4" borderId="29" xfId="0" applyFill="1" applyBorder="1" applyAlignment="1">
      <alignment horizontal="center" vertical="center"/>
    </xf>
    <xf numFmtId="0" fontId="0" fillId="4" borderId="61" xfId="0" applyFill="1" applyBorder="1"/>
    <xf numFmtId="0" fontId="0" fillId="4" borderId="31" xfId="0" applyFill="1" applyBorder="1" applyAlignment="1">
      <alignment horizontal="center" wrapText="1"/>
    </xf>
    <xf numFmtId="0" fontId="0" fillId="11" borderId="48" xfId="0" applyFill="1" applyBorder="1" applyAlignment="1">
      <alignment horizontal="right"/>
    </xf>
    <xf numFmtId="0" fontId="0" fillId="11" borderId="48" xfId="0" applyFill="1" applyBorder="1" applyAlignment="1">
      <alignment horizontal="center"/>
    </xf>
    <xf numFmtId="0" fontId="0" fillId="11" borderId="63" xfId="0" applyFill="1" applyBorder="1" applyAlignment="1">
      <alignment horizontal="right"/>
    </xf>
    <xf numFmtId="0" fontId="39" fillId="0" borderId="0" xfId="0" applyFont="1" applyProtection="1">
      <protection hidden="1"/>
    </xf>
    <xf numFmtId="0" fontId="41" fillId="0" borderId="0" xfId="0" applyFont="1" applyAlignment="1">
      <alignment vertical="center"/>
    </xf>
    <xf numFmtId="0" fontId="39" fillId="0" borderId="0" xfId="0" applyFont="1"/>
    <xf numFmtId="0" fontId="42" fillId="0" borderId="0" xfId="0" applyFont="1" applyAlignment="1">
      <alignment horizontal="right"/>
    </xf>
    <xf numFmtId="0" fontId="42" fillId="0" borderId="7" xfId="0" applyFont="1" applyBorder="1" applyAlignment="1">
      <alignment horizontal="right"/>
    </xf>
    <xf numFmtId="0" fontId="39" fillId="0" borderId="0" xfId="0" applyFont="1" applyBorder="1"/>
    <xf numFmtId="0" fontId="39" fillId="0" borderId="0" xfId="0" applyFont="1" applyBorder="1" applyAlignment="1"/>
    <xf numFmtId="0" fontId="42" fillId="0" borderId="0" xfId="0" applyFont="1" applyBorder="1" applyAlignment="1">
      <alignment horizontal="right"/>
    </xf>
    <xf numFmtId="0" fontId="42" fillId="0" borderId="7" xfId="0" applyFont="1" applyBorder="1" applyAlignment="1" applyProtection="1">
      <alignment horizontal="right"/>
      <protection hidden="1"/>
    </xf>
    <xf numFmtId="0" fontId="39" fillId="0" borderId="0" xfId="0" applyFont="1" applyBorder="1" applyProtection="1">
      <protection hidden="1"/>
    </xf>
    <xf numFmtId="0" fontId="43" fillId="0" borderId="1" xfId="0" applyFont="1" applyBorder="1" applyAlignment="1" applyProtection="1">
      <alignment horizontal="center" vertical="center"/>
      <protection hidden="1"/>
    </xf>
    <xf numFmtId="0" fontId="42" fillId="0" borderId="0" xfId="0" applyFont="1" applyBorder="1" applyAlignment="1" applyProtection="1">
      <alignment horizontal="right"/>
      <protection hidden="1"/>
    </xf>
    <xf numFmtId="0" fontId="46" fillId="0" borderId="0" xfId="0" applyFont="1" applyBorder="1" applyProtection="1">
      <protection hidden="1"/>
    </xf>
    <xf numFmtId="0" fontId="46" fillId="0" borderId="0" xfId="0" applyFont="1"/>
    <xf numFmtId="0" fontId="42" fillId="2" borderId="7" xfId="0" applyFont="1" applyFill="1" applyBorder="1" applyAlignment="1" applyProtection="1">
      <alignment horizontal="right" vertical="top" wrapText="1"/>
      <protection hidden="1"/>
    </xf>
    <xf numFmtId="0" fontId="52" fillId="2" borderId="0" xfId="0" applyFont="1" applyFill="1" applyBorder="1" applyAlignment="1" applyProtection="1">
      <alignment vertical="top" wrapText="1"/>
      <protection hidden="1"/>
    </xf>
    <xf numFmtId="0" fontId="43" fillId="0" borderId="1" xfId="0" applyFont="1" applyBorder="1" applyAlignment="1" applyProtection="1">
      <alignment horizontal="center"/>
      <protection hidden="1"/>
    </xf>
    <xf numFmtId="0" fontId="54" fillId="0" borderId="0" xfId="0" applyFont="1" applyBorder="1" applyAlignment="1" applyProtection="1">
      <protection hidden="1"/>
    </xf>
    <xf numFmtId="0" fontId="39" fillId="0" borderId="0" xfId="0" applyFont="1" applyBorder="1" applyAlignment="1" applyProtection="1">
      <protection hidden="1"/>
    </xf>
    <xf numFmtId="0" fontId="56" fillId="0" borderId="0" xfId="0" applyFont="1" applyBorder="1" applyAlignment="1"/>
    <xf numFmtId="0" fontId="57" fillId="0" borderId="0" xfId="0" applyFont="1" applyBorder="1" applyAlignment="1"/>
    <xf numFmtId="0" fontId="47" fillId="0" borderId="0" xfId="0" applyFont="1" applyBorder="1" applyAlignment="1" applyProtection="1">
      <alignment horizontal="left"/>
      <protection hidden="1"/>
    </xf>
    <xf numFmtId="0" fontId="39" fillId="14" borderId="1" xfId="0" applyFont="1" applyFill="1" applyBorder="1" applyAlignment="1" applyProtection="1">
      <alignment horizontal="center" vertical="center"/>
      <protection hidden="1"/>
    </xf>
    <xf numFmtId="0" fontId="43" fillId="0" borderId="1" xfId="0" applyFont="1" applyBorder="1" applyAlignment="1" applyProtection="1">
      <alignment horizontal="right"/>
      <protection hidden="1"/>
    </xf>
    <xf numFmtId="0" fontId="43" fillId="14" borderId="1" xfId="0" applyFont="1" applyFill="1" applyBorder="1" applyAlignment="1" applyProtection="1">
      <alignment horizontal="right"/>
      <protection hidden="1"/>
    </xf>
    <xf numFmtId="0" fontId="59" fillId="0" borderId="0" xfId="0" applyFont="1" applyBorder="1" applyAlignment="1" applyProtection="1">
      <alignment vertical="center"/>
      <protection hidden="1"/>
    </xf>
    <xf numFmtId="0" fontId="60" fillId="0" borderId="0" xfId="0" applyFont="1" applyProtection="1">
      <protection hidden="1"/>
    </xf>
    <xf numFmtId="0" fontId="43" fillId="0" borderId="0" xfId="0" applyFont="1" applyBorder="1"/>
    <xf numFmtId="0" fontId="43" fillId="0" borderId="0" xfId="0" applyFont="1"/>
    <xf numFmtId="0" fontId="39" fillId="14" borderId="13" xfId="0" applyFont="1" applyFill="1" applyBorder="1" applyAlignment="1" applyProtection="1">
      <alignment horizontal="center" vertical="center"/>
      <protection hidden="1"/>
    </xf>
    <xf numFmtId="0" fontId="42" fillId="0" borderId="7" xfId="0" applyFont="1" applyBorder="1" applyAlignment="1">
      <alignment horizontal="right" vertical="center"/>
    </xf>
    <xf numFmtId="0" fontId="39" fillId="0" borderId="0" xfId="0" applyFont="1" applyBorder="1" applyAlignment="1">
      <alignment vertical="center"/>
    </xf>
    <xf numFmtId="0" fontId="39" fillId="0" borderId="0" xfId="0" applyFont="1" applyAlignment="1">
      <alignment vertical="center"/>
    </xf>
    <xf numFmtId="0" fontId="46" fillId="0" borderId="0" xfId="0" applyFont="1" applyBorder="1"/>
    <xf numFmtId="0" fontId="43" fillId="0" borderId="13" xfId="0" applyFont="1" applyBorder="1" applyAlignment="1" applyProtection="1">
      <alignment horizontal="left"/>
      <protection hidden="1"/>
    </xf>
    <xf numFmtId="0" fontId="43" fillId="0" borderId="13" xfId="0" applyFont="1" applyBorder="1" applyAlignment="1" applyProtection="1">
      <alignment horizontal="center"/>
      <protection hidden="1"/>
    </xf>
    <xf numFmtId="0" fontId="52" fillId="15" borderId="14" xfId="0" applyFont="1" applyFill="1" applyBorder="1" applyAlignment="1" applyProtection="1">
      <alignment horizontal="left"/>
      <protection hidden="1"/>
    </xf>
    <xf numFmtId="0" fontId="52" fillId="15" borderId="1" xfId="0" applyFont="1" applyFill="1" applyBorder="1" applyAlignment="1" applyProtection="1">
      <alignment horizontal="left"/>
      <protection hidden="1"/>
    </xf>
    <xf numFmtId="0" fontId="43" fillId="15" borderId="6" xfId="0" applyFont="1" applyFill="1" applyBorder="1" applyAlignment="1" applyProtection="1">
      <alignment horizontal="center"/>
      <protection hidden="1"/>
    </xf>
    <xf numFmtId="0" fontId="52" fillId="15" borderId="13" xfId="0" applyFont="1" applyFill="1" applyBorder="1" applyAlignment="1" applyProtection="1">
      <alignment horizontal="left"/>
      <protection hidden="1"/>
    </xf>
    <xf numFmtId="0" fontId="43" fillId="15" borderId="9" xfId="0" applyFont="1" applyFill="1" applyBorder="1" applyAlignment="1" applyProtection="1">
      <alignment horizontal="center"/>
      <protection hidden="1"/>
    </xf>
    <xf numFmtId="0" fontId="43" fillId="0" borderId="1" xfId="0" applyFont="1" applyBorder="1" applyAlignment="1" applyProtection="1">
      <alignment horizontal="left"/>
      <protection hidden="1"/>
    </xf>
    <xf numFmtId="0" fontId="60" fillId="0" borderId="0" xfId="0" applyFont="1"/>
    <xf numFmtId="0" fontId="60" fillId="0" borderId="0" xfId="0" applyFont="1" applyBorder="1"/>
    <xf numFmtId="0" fontId="39" fillId="0" borderId="3" xfId="0" applyFont="1" applyBorder="1" applyAlignment="1"/>
    <xf numFmtId="0" fontId="39" fillId="14" borderId="7" xfId="0" applyFont="1" applyFill="1" applyBorder="1" applyAlignment="1" applyProtection="1">
      <alignment vertical="center"/>
      <protection hidden="1"/>
    </xf>
    <xf numFmtId="0" fontId="39" fillId="14" borderId="0" xfId="0" applyFont="1" applyFill="1" applyBorder="1" applyAlignment="1" applyProtection="1">
      <alignment vertical="center"/>
      <protection hidden="1"/>
    </xf>
    <xf numFmtId="0" fontId="45" fillId="14" borderId="7" xfId="0" applyFont="1" applyFill="1" applyBorder="1" applyAlignment="1" applyProtection="1">
      <alignment vertical="center"/>
      <protection hidden="1"/>
    </xf>
    <xf numFmtId="0" fontId="45" fillId="14" borderId="0" xfId="0" applyFont="1" applyFill="1" applyBorder="1" applyAlignment="1" applyProtection="1">
      <alignment vertical="center"/>
      <protection hidden="1"/>
    </xf>
    <xf numFmtId="0" fontId="45" fillId="14" borderId="11" xfId="0" applyFont="1" applyFill="1" applyBorder="1" applyAlignment="1" applyProtection="1">
      <alignment vertical="center"/>
      <protection hidden="1"/>
    </xf>
    <xf numFmtId="0" fontId="45" fillId="14" borderId="5" xfId="0" applyFont="1" applyFill="1" applyBorder="1" applyAlignment="1" applyProtection="1">
      <alignment vertical="center"/>
      <protection hidden="1"/>
    </xf>
    <xf numFmtId="0" fontId="36" fillId="0" borderId="11" xfId="0" applyFont="1" applyBorder="1" applyAlignment="1" applyProtection="1">
      <alignment wrapText="1"/>
      <protection hidden="1"/>
    </xf>
    <xf numFmtId="0" fontId="36" fillId="0" borderId="0" xfId="0" applyFont="1"/>
    <xf numFmtId="0" fontId="5" fillId="4" borderId="6" xfId="0" applyFont="1" applyFill="1" applyBorder="1"/>
    <xf numFmtId="0" fontId="5" fillId="4" borderId="22" xfId="0" applyFont="1" applyFill="1" applyBorder="1"/>
    <xf numFmtId="0" fontId="5" fillId="4" borderId="62" xfId="0" applyFont="1" applyFill="1" applyBorder="1"/>
    <xf numFmtId="0" fontId="0" fillId="4" borderId="31" xfId="0" applyFill="1" applyBorder="1" applyAlignment="1">
      <alignment horizontal="center"/>
    </xf>
    <xf numFmtId="0" fontId="0" fillId="4" borderId="5" xfId="0" applyFill="1" applyBorder="1" applyAlignment="1">
      <alignment horizontal="center"/>
    </xf>
    <xf numFmtId="0" fontId="0" fillId="4" borderId="64" xfId="0" applyFill="1" applyBorder="1" applyAlignment="1">
      <alignment horizontal="center"/>
    </xf>
    <xf numFmtId="0" fontId="5" fillId="4" borderId="58" xfId="0" applyFont="1" applyFill="1" applyBorder="1"/>
    <xf numFmtId="0" fontId="5" fillId="4" borderId="25" xfId="0" applyFont="1" applyFill="1" applyBorder="1"/>
    <xf numFmtId="0" fontId="5" fillId="4" borderId="35" xfId="0" applyFont="1" applyFill="1" applyBorder="1" applyAlignment="1">
      <alignment horizontal="center"/>
    </xf>
    <xf numFmtId="0" fontId="31" fillId="4" borderId="13" xfId="0" applyFont="1" applyFill="1" applyBorder="1" applyAlignment="1">
      <alignment horizontal="center"/>
    </xf>
    <xf numFmtId="0" fontId="31" fillId="4" borderId="1" xfId="0" applyFont="1" applyFill="1" applyBorder="1" applyAlignment="1">
      <alignment horizontal="center"/>
    </xf>
    <xf numFmtId="0" fontId="5" fillId="4" borderId="58" xfId="0" applyFont="1" applyFill="1" applyBorder="1" applyAlignment="1">
      <alignment horizontal="right"/>
    </xf>
    <xf numFmtId="0" fontId="43" fillId="0" borderId="1" xfId="0" applyFont="1" applyBorder="1" applyAlignment="1" applyProtection="1">
      <alignment horizontal="right" vertical="center"/>
      <protection hidden="1"/>
    </xf>
    <xf numFmtId="0" fontId="43" fillId="15" borderId="11" xfId="0" applyFont="1" applyFill="1" applyBorder="1" applyAlignment="1" applyProtection="1">
      <alignment horizontal="center"/>
      <protection hidden="1"/>
    </xf>
    <xf numFmtId="0" fontId="69" fillId="19" borderId="42" xfId="0" applyFont="1" applyFill="1" applyBorder="1"/>
    <xf numFmtId="0" fontId="69" fillId="19" borderId="43" xfId="0" applyFont="1" applyFill="1" applyBorder="1" applyAlignment="1">
      <alignment wrapText="1"/>
    </xf>
    <xf numFmtId="0" fontId="69" fillId="19" borderId="1" xfId="0" applyFont="1" applyFill="1" applyBorder="1"/>
    <xf numFmtId="0" fontId="69" fillId="19" borderId="45" xfId="0" applyFont="1" applyFill="1" applyBorder="1"/>
    <xf numFmtId="0" fontId="69" fillId="19" borderId="47" xfId="0" applyFont="1" applyFill="1" applyBorder="1"/>
    <xf numFmtId="0" fontId="69" fillId="19" borderId="59" xfId="0" applyFont="1" applyFill="1" applyBorder="1"/>
    <xf numFmtId="0" fontId="5" fillId="4" borderId="3" xfId="0" applyFont="1" applyFill="1" applyBorder="1" applyAlignment="1"/>
    <xf numFmtId="0" fontId="5" fillId="4" borderId="52" xfId="0" applyFont="1" applyFill="1" applyBorder="1" applyAlignment="1"/>
    <xf numFmtId="0" fontId="5" fillId="4" borderId="53" xfId="0" applyFont="1" applyFill="1" applyBorder="1" applyAlignment="1"/>
    <xf numFmtId="0" fontId="5" fillId="4" borderId="54" xfId="0" applyFont="1" applyFill="1" applyBorder="1" applyAlignment="1"/>
    <xf numFmtId="0" fontId="0" fillId="4" borderId="55" xfId="0" applyFill="1" applyBorder="1" applyAlignment="1">
      <alignment horizontal="center"/>
    </xf>
    <xf numFmtId="0" fontId="0" fillId="4" borderId="56" xfId="0" applyFill="1" applyBorder="1" applyAlignment="1">
      <alignment wrapText="1"/>
    </xf>
    <xf numFmtId="0" fontId="5" fillId="4" borderId="56" xfId="0" applyFont="1" applyFill="1" applyBorder="1"/>
    <xf numFmtId="0" fontId="0" fillId="4" borderId="56" xfId="0" applyFill="1" applyBorder="1"/>
    <xf numFmtId="0" fontId="0" fillId="4" borderId="37" xfId="0" applyFill="1" applyBorder="1"/>
    <xf numFmtId="0" fontId="39" fillId="14" borderId="14" xfId="0" applyFont="1" applyFill="1" applyBorder="1" applyAlignment="1" applyProtection="1">
      <alignment vertical="center" wrapText="1"/>
      <protection hidden="1"/>
    </xf>
    <xf numFmtId="0" fontId="39" fillId="14" borderId="15" xfId="0" applyFont="1" applyFill="1" applyBorder="1" applyAlignment="1" applyProtection="1">
      <alignment horizontal="center"/>
      <protection hidden="1"/>
    </xf>
    <xf numFmtId="0" fontId="39" fillId="14" borderId="14" xfId="0" applyFont="1" applyFill="1" applyBorder="1" applyAlignment="1" applyProtection="1">
      <alignment horizontal="center"/>
      <protection hidden="1"/>
    </xf>
    <xf numFmtId="0" fontId="39" fillId="14" borderId="11" xfId="0" applyFont="1" applyFill="1" applyBorder="1" applyAlignment="1" applyProtection="1">
      <alignment horizontal="center"/>
      <protection hidden="1"/>
    </xf>
    <xf numFmtId="0" fontId="39" fillId="14" borderId="6" xfId="0" applyFont="1" applyFill="1" applyBorder="1" applyAlignment="1" applyProtection="1">
      <alignment horizontal="right" vertical="center"/>
      <protection hidden="1"/>
    </xf>
    <xf numFmtId="0" fontId="39" fillId="14" borderId="1" xfId="0" applyFont="1" applyFill="1" applyBorder="1" applyAlignment="1" applyProtection="1">
      <alignment horizontal="right" vertical="center"/>
      <protection hidden="1"/>
    </xf>
    <xf numFmtId="0" fontId="39" fillId="14" borderId="16" xfId="0" applyFont="1" applyFill="1" applyBorder="1" applyAlignment="1" applyProtection="1">
      <alignment horizontal="right" vertical="center"/>
      <protection hidden="1"/>
    </xf>
    <xf numFmtId="0" fontId="39" fillId="14" borderId="19" xfId="0" applyFont="1" applyFill="1" applyBorder="1" applyAlignment="1" applyProtection="1">
      <alignment horizontal="right" vertical="center"/>
      <protection hidden="1"/>
    </xf>
    <xf numFmtId="0" fontId="39" fillId="14" borderId="9" xfId="0" applyFont="1" applyFill="1" applyBorder="1" applyAlignment="1" applyProtection="1">
      <alignment vertical="center"/>
      <protection hidden="1"/>
    </xf>
    <xf numFmtId="0" fontId="39" fillId="14" borderId="2" xfId="0" applyFont="1" applyFill="1" applyBorder="1" applyAlignment="1" applyProtection="1">
      <alignment vertical="center"/>
      <protection hidden="1"/>
    </xf>
    <xf numFmtId="0" fontId="39" fillId="14" borderId="2" xfId="0" applyFont="1" applyFill="1" applyBorder="1" applyAlignment="1" applyProtection="1">
      <alignment vertical="center" wrapText="1"/>
      <protection hidden="1"/>
    </xf>
    <xf numFmtId="0" fontId="39" fillId="14" borderId="8" xfId="0" applyFont="1" applyFill="1" applyBorder="1" applyAlignment="1" applyProtection="1">
      <alignment vertical="center" wrapText="1"/>
      <protection hidden="1"/>
    </xf>
    <xf numFmtId="0" fontId="39" fillId="14" borderId="1" xfId="0" applyFont="1" applyFill="1" applyBorder="1" applyAlignment="1" applyProtection="1">
      <alignment vertical="center"/>
      <protection hidden="1"/>
    </xf>
    <xf numFmtId="0" fontId="55" fillId="14" borderId="1" xfId="0" applyFont="1" applyFill="1" applyBorder="1" applyAlignment="1" applyProtection="1">
      <alignment horizontal="center" vertical="center" wrapText="1"/>
      <protection hidden="1"/>
    </xf>
    <xf numFmtId="0" fontId="0" fillId="4" borderId="6" xfId="0" applyFill="1" applyBorder="1" applyAlignment="1">
      <alignment horizontal="center"/>
    </xf>
    <xf numFmtId="0" fontId="0" fillId="4" borderId="32" xfId="0" applyFill="1" applyBorder="1" applyAlignment="1">
      <alignment horizontal="left"/>
    </xf>
    <xf numFmtId="0" fontId="0" fillId="4" borderId="67" xfId="0" applyFill="1" applyBorder="1" applyAlignment="1">
      <alignment horizontal="left"/>
    </xf>
    <xf numFmtId="0" fontId="43" fillId="15" borderId="1" xfId="0" applyFont="1" applyFill="1" applyBorder="1" applyAlignment="1" applyProtection="1">
      <alignment horizontal="center" vertical="center"/>
      <protection hidden="1"/>
    </xf>
    <xf numFmtId="0" fontId="42" fillId="2" borderId="0" xfId="0" applyFont="1" applyFill="1" applyBorder="1" applyAlignment="1" applyProtection="1">
      <alignment horizontal="right" vertical="top" wrapText="1"/>
      <protection hidden="1"/>
    </xf>
    <xf numFmtId="0" fontId="43" fillId="13" borderId="14" xfId="0" applyFont="1" applyFill="1" applyBorder="1" applyAlignment="1" applyProtection="1"/>
    <xf numFmtId="0" fontId="43" fillId="13" borderId="1" xfId="0" applyFont="1" applyFill="1" applyBorder="1" applyAlignment="1" applyProtection="1"/>
    <xf numFmtId="0" fontId="43" fillId="13" borderId="13" xfId="0" applyFont="1" applyFill="1" applyBorder="1" applyAlignment="1" applyProtection="1"/>
    <xf numFmtId="0" fontId="5" fillId="0" borderId="0" xfId="0" applyFont="1" applyFill="1" applyBorder="1"/>
    <xf numFmtId="0" fontId="5" fillId="0" borderId="0" xfId="0" applyFont="1" applyFill="1" applyBorder="1" applyAlignment="1">
      <alignment horizontal="center"/>
    </xf>
    <xf numFmtId="0" fontId="8" fillId="11" borderId="42" xfId="3" applyFill="1" applyBorder="1"/>
    <xf numFmtId="0" fontId="8" fillId="11" borderId="1" xfId="3" applyFill="1" applyBorder="1"/>
    <xf numFmtId="0" fontId="38" fillId="0" borderId="7" xfId="0" applyFont="1" applyBorder="1" applyAlignment="1" applyProtection="1">
      <alignment horizontal="center" vertical="center"/>
      <protection hidden="1"/>
    </xf>
    <xf numFmtId="0" fontId="38" fillId="0" borderId="0" xfId="0" applyFont="1" applyBorder="1" applyAlignment="1" applyProtection="1">
      <alignment horizontal="center" vertical="center"/>
      <protection hidden="1"/>
    </xf>
    <xf numFmtId="0" fontId="39" fillId="14" borderId="5" xfId="0" applyFont="1" applyFill="1" applyBorder="1" applyAlignment="1" applyProtection="1">
      <alignment horizontal="left" vertical="center"/>
      <protection hidden="1"/>
    </xf>
    <xf numFmtId="0" fontId="43" fillId="14" borderId="1" xfId="0" applyFont="1" applyFill="1" applyBorder="1" applyAlignment="1" applyProtection="1">
      <alignment horizontal="left" vertical="center"/>
      <protection hidden="1"/>
    </xf>
    <xf numFmtId="0" fontId="39" fillId="14" borderId="1" xfId="0" applyFont="1" applyFill="1" applyBorder="1" applyAlignment="1" applyProtection="1">
      <alignment horizontal="center" vertical="center"/>
      <protection hidden="1"/>
    </xf>
    <xf numFmtId="0" fontId="43" fillId="0" borderId="1" xfId="0" applyFont="1" applyBorder="1" applyAlignment="1" applyProtection="1">
      <alignment horizontal="left" vertical="top"/>
    </xf>
    <xf numFmtId="0" fontId="43" fillId="0" borderId="6" xfId="0" applyFont="1" applyBorder="1" applyAlignment="1" applyProtection="1">
      <alignment horizontal="left" vertical="top"/>
    </xf>
    <xf numFmtId="0" fontId="39" fillId="14" borderId="6" xfId="0" applyFont="1" applyFill="1" applyBorder="1" applyAlignment="1" applyProtection="1">
      <alignment horizontal="center"/>
      <protection hidden="1"/>
    </xf>
    <xf numFmtId="0" fontId="39" fillId="14" borderId="4" xfId="0" applyFont="1" applyFill="1" applyBorder="1" applyAlignment="1" applyProtection="1">
      <alignment horizontal="center"/>
      <protection hidden="1"/>
    </xf>
    <xf numFmtId="0" fontId="43" fillId="0" borderId="1" xfId="0" applyFont="1" applyBorder="1" applyAlignment="1" applyProtection="1">
      <alignment horizontal="left"/>
      <protection hidden="1"/>
    </xf>
    <xf numFmtId="0" fontId="39" fillId="14" borderId="1" xfId="0" applyFont="1" applyFill="1" applyBorder="1" applyAlignment="1" applyProtection="1">
      <alignment horizontal="center"/>
      <protection hidden="1"/>
    </xf>
    <xf numFmtId="0" fontId="53" fillId="0" borderId="2" xfId="0" applyFont="1" applyBorder="1" applyAlignment="1" applyProtection="1">
      <alignment horizontal="left" vertical="top" wrapText="1"/>
      <protection hidden="1"/>
    </xf>
    <xf numFmtId="0" fontId="53" fillId="0" borderId="5" xfId="0" applyFont="1" applyBorder="1" applyAlignment="1" applyProtection="1">
      <alignment horizontal="left" vertical="top" wrapText="1"/>
      <protection hidden="1"/>
    </xf>
    <xf numFmtId="0" fontId="45" fillId="0" borderId="0" xfId="0" applyFont="1" applyBorder="1" applyAlignment="1" applyProtection="1">
      <alignment horizontal="left" vertical="center" wrapText="1"/>
      <protection hidden="1"/>
    </xf>
    <xf numFmtId="0" fontId="52" fillId="0" borderId="1" xfId="0" applyFont="1" applyBorder="1" applyAlignment="1" applyProtection="1">
      <alignment horizontal="left" vertical="center"/>
      <protection hidden="1"/>
    </xf>
    <xf numFmtId="0" fontId="52" fillId="0" borderId="6" xfId="0" applyFont="1" applyBorder="1" applyAlignment="1" applyProtection="1">
      <alignment horizontal="left" vertical="center"/>
      <protection hidden="1"/>
    </xf>
    <xf numFmtId="0" fontId="39" fillId="14" borderId="0" xfId="0" applyFont="1" applyFill="1" applyBorder="1" applyAlignment="1" applyProtection="1">
      <alignment vertical="center"/>
      <protection hidden="1"/>
    </xf>
    <xf numFmtId="0" fontId="39" fillId="14" borderId="0" xfId="0" applyFont="1" applyFill="1" applyBorder="1" applyAlignment="1" applyProtection="1">
      <alignment horizontal="left" vertical="center"/>
      <protection hidden="1"/>
    </xf>
    <xf numFmtId="0" fontId="38" fillId="0" borderId="0" xfId="0" applyFont="1" applyBorder="1" applyAlignment="1" applyProtection="1">
      <alignment horizontal="center"/>
      <protection hidden="1"/>
    </xf>
    <xf numFmtId="0" fontId="43" fillId="0" borderId="1" xfId="0" applyFont="1" applyBorder="1" applyAlignment="1" applyProtection="1">
      <alignment horizontal="left"/>
    </xf>
    <xf numFmtId="0" fontId="43" fillId="0" borderId="1" xfId="0" applyFont="1" applyFill="1" applyBorder="1" applyAlignment="1" applyProtection="1">
      <alignment horizontal="left"/>
    </xf>
    <xf numFmtId="0" fontId="43" fillId="0" borderId="6" xfId="0" applyFont="1" applyFill="1" applyBorder="1" applyAlignment="1" applyProtection="1">
      <alignment horizontal="left"/>
    </xf>
    <xf numFmtId="0" fontId="43" fillId="0" borderId="6" xfId="0" applyFont="1" applyBorder="1" applyAlignment="1" applyProtection="1">
      <alignment horizontal="left"/>
    </xf>
    <xf numFmtId="0" fontId="39" fillId="14" borderId="5" xfId="0" applyFont="1" applyFill="1" applyBorder="1" applyAlignment="1" applyProtection="1">
      <alignment horizontal="center"/>
      <protection hidden="1"/>
    </xf>
    <xf numFmtId="0" fontId="39" fillId="14" borderId="10" xfId="0" applyFont="1" applyFill="1" applyBorder="1" applyAlignment="1" applyProtection="1">
      <alignment horizontal="center"/>
      <protection hidden="1"/>
    </xf>
    <xf numFmtId="0" fontId="45" fillId="0" borderId="12" xfId="0" applyFont="1" applyBorder="1" applyAlignment="1" applyProtection="1">
      <protection hidden="1"/>
    </xf>
    <xf numFmtId="0" fontId="39" fillId="0" borderId="15" xfId="0" applyFont="1" applyBorder="1" applyAlignment="1" applyProtection="1">
      <protection hidden="1"/>
    </xf>
    <xf numFmtId="0" fontId="39" fillId="0" borderId="7" xfId="0" applyFont="1" applyBorder="1" applyAlignment="1" applyProtection="1">
      <protection hidden="1"/>
    </xf>
    <xf numFmtId="0" fontId="53" fillId="0" borderId="5" xfId="0" applyFont="1" applyBorder="1" applyAlignment="1" applyProtection="1">
      <alignment horizontal="left"/>
      <protection hidden="1"/>
    </xf>
    <xf numFmtId="0" fontId="38" fillId="0" borderId="5" xfId="0" applyFont="1" applyBorder="1" applyAlignment="1" applyProtection="1">
      <alignment horizontal="center" vertical="center"/>
      <protection hidden="1"/>
    </xf>
    <xf numFmtId="0" fontId="43" fillId="2" borderId="14" xfId="0" applyFont="1" applyFill="1" applyBorder="1" applyAlignment="1" applyProtection="1">
      <alignment horizontal="right" vertical="center"/>
      <protection hidden="1"/>
    </xf>
    <xf numFmtId="0" fontId="43" fillId="2" borderId="11" xfId="0" applyFont="1" applyFill="1" applyBorder="1" applyAlignment="1" applyProtection="1">
      <alignment horizontal="right" vertical="center"/>
      <protection hidden="1"/>
    </xf>
    <xf numFmtId="0" fontId="39" fillId="15" borderId="6" xfId="0" applyFont="1" applyFill="1" applyBorder="1" applyAlignment="1" applyProtection="1">
      <alignment horizontal="center" vertical="center"/>
      <protection hidden="1"/>
    </xf>
    <xf numFmtId="0" fontId="39" fillId="15" borderId="4" xfId="0" applyFont="1" applyFill="1" applyBorder="1" applyAlignment="1" applyProtection="1">
      <alignment horizontal="center" vertical="center"/>
      <protection hidden="1"/>
    </xf>
    <xf numFmtId="0" fontId="39" fillId="14" borderId="17" xfId="0" applyFont="1" applyFill="1" applyBorder="1" applyAlignment="1" applyProtection="1">
      <alignment horizontal="left" vertical="center"/>
      <protection hidden="1"/>
    </xf>
    <xf numFmtId="0" fontId="39" fillId="14" borderId="18" xfId="0" applyFont="1" applyFill="1" applyBorder="1" applyAlignment="1" applyProtection="1">
      <alignment horizontal="left" vertical="center"/>
      <protection hidden="1"/>
    </xf>
    <xf numFmtId="0" fontId="43" fillId="0" borderId="6" xfId="0" applyFont="1" applyFill="1" applyBorder="1" applyAlignment="1" applyProtection="1">
      <alignment horizontal="left" vertical="center"/>
      <protection hidden="1"/>
    </xf>
    <xf numFmtId="0" fontId="43" fillId="0" borderId="3" xfId="0" applyFont="1" applyFill="1" applyBorder="1" applyAlignment="1" applyProtection="1">
      <alignment horizontal="left" vertical="center"/>
      <protection hidden="1"/>
    </xf>
    <xf numFmtId="0" fontId="43" fillId="0" borderId="4" xfId="0" applyFont="1" applyFill="1" applyBorder="1" applyAlignment="1" applyProtection="1">
      <alignment horizontal="left" vertical="center"/>
      <protection hidden="1"/>
    </xf>
    <xf numFmtId="0" fontId="45" fillId="0" borderId="5" xfId="0" applyFont="1" applyBorder="1" applyAlignment="1" applyProtection="1">
      <alignment horizontal="left"/>
      <protection hidden="1"/>
    </xf>
    <xf numFmtId="0" fontId="38" fillId="0" borderId="9" xfId="0" applyFont="1" applyFill="1" applyBorder="1" applyAlignment="1" applyProtection="1">
      <alignment horizontal="center" vertical="center"/>
      <protection hidden="1"/>
    </xf>
    <xf numFmtId="0" fontId="38" fillId="0" borderId="2" xfId="0" applyFont="1" applyFill="1" applyBorder="1" applyAlignment="1" applyProtection="1">
      <alignment horizontal="center" vertical="center"/>
      <protection hidden="1"/>
    </xf>
    <xf numFmtId="0" fontId="39" fillId="14" borderId="9" xfId="0" applyFont="1" applyFill="1" applyBorder="1" applyAlignment="1" applyProtection="1">
      <alignment horizontal="center" vertical="center"/>
      <protection hidden="1"/>
    </xf>
    <xf numFmtId="0" fontId="39" fillId="14" borderId="2" xfId="0" applyFont="1" applyFill="1" applyBorder="1" applyAlignment="1" applyProtection="1">
      <alignment horizontal="center" vertical="center"/>
      <protection hidden="1"/>
    </xf>
    <xf numFmtId="0" fontId="39" fillId="14" borderId="8" xfId="0" applyFont="1" applyFill="1" applyBorder="1" applyAlignment="1" applyProtection="1">
      <alignment horizontal="center" vertical="center"/>
      <protection hidden="1"/>
    </xf>
    <xf numFmtId="0" fontId="38" fillId="14" borderId="11" xfId="0" applyFont="1" applyFill="1" applyBorder="1" applyAlignment="1" applyProtection="1">
      <alignment horizontal="center"/>
      <protection hidden="1"/>
    </xf>
    <xf numFmtId="0" fontId="38" fillId="14" borderId="5" xfId="0" applyFont="1" applyFill="1" applyBorder="1" applyAlignment="1" applyProtection="1">
      <alignment horizontal="center"/>
      <protection hidden="1"/>
    </xf>
    <xf numFmtId="0" fontId="38" fillId="14" borderId="10" xfId="0" applyFont="1" applyFill="1" applyBorder="1" applyAlignment="1" applyProtection="1">
      <alignment horizontal="center"/>
      <protection hidden="1"/>
    </xf>
    <xf numFmtId="0" fontId="38" fillId="14" borderId="7" xfId="0" applyFont="1" applyFill="1" applyBorder="1" applyAlignment="1" applyProtection="1">
      <alignment horizontal="left" vertical="center"/>
      <protection hidden="1"/>
    </xf>
    <xf numFmtId="0" fontId="38" fillId="14" borderId="0" xfId="0" applyFont="1" applyFill="1" applyBorder="1" applyAlignment="1" applyProtection="1">
      <alignment horizontal="left" vertical="center"/>
      <protection hidden="1"/>
    </xf>
    <xf numFmtId="0" fontId="39" fillId="14" borderId="6" xfId="0" applyFont="1" applyFill="1" applyBorder="1" applyAlignment="1" applyProtection="1">
      <alignment horizontal="center" vertical="center" wrapText="1"/>
      <protection hidden="1"/>
    </xf>
    <xf numFmtId="0" fontId="39" fillId="14" borderId="3" xfId="0" applyFont="1" applyFill="1" applyBorder="1" applyAlignment="1" applyProtection="1">
      <alignment horizontal="center" vertical="center" wrapText="1"/>
      <protection hidden="1"/>
    </xf>
    <xf numFmtId="0" fontId="43" fillId="2" borderId="6" xfId="0" applyFont="1" applyFill="1" applyBorder="1" applyAlignment="1" applyProtection="1">
      <alignment horizontal="right" vertical="center"/>
      <protection hidden="1"/>
    </xf>
    <xf numFmtId="0" fontId="43" fillId="2" borderId="3" xfId="0" applyFont="1" applyFill="1" applyBorder="1" applyAlignment="1" applyProtection="1">
      <alignment horizontal="right" vertical="center"/>
      <protection hidden="1"/>
    </xf>
    <xf numFmtId="0" fontId="48" fillId="14" borderId="3" xfId="0" applyFont="1" applyFill="1" applyBorder="1" applyAlignment="1" applyProtection="1">
      <alignment horizontal="left" vertical="center"/>
      <protection hidden="1"/>
    </xf>
    <xf numFmtId="0" fontId="48" fillId="14" borderId="4" xfId="0" applyFont="1" applyFill="1" applyBorder="1" applyAlignment="1" applyProtection="1">
      <alignment horizontal="left" vertical="center"/>
      <protection hidden="1"/>
    </xf>
    <xf numFmtId="0" fontId="38" fillId="20" borderId="2" xfId="0" applyFont="1" applyFill="1" applyBorder="1" applyAlignment="1" applyProtection="1">
      <alignment horizontal="center" vertical="center" wrapText="1"/>
      <protection hidden="1"/>
    </xf>
    <xf numFmtId="0" fontId="38" fillId="20" borderId="8" xfId="0" applyFont="1" applyFill="1" applyBorder="1" applyAlignment="1" applyProtection="1">
      <alignment horizontal="center" vertical="center" wrapText="1"/>
      <protection hidden="1"/>
    </xf>
    <xf numFmtId="0" fontId="38" fillId="20" borderId="0" xfId="0" applyFont="1" applyFill="1" applyBorder="1" applyAlignment="1" applyProtection="1">
      <alignment horizontal="center" vertical="center" wrapText="1"/>
      <protection hidden="1"/>
    </xf>
    <xf numFmtId="0" fontId="38" fillId="20" borderId="12" xfId="0" applyFont="1" applyFill="1" applyBorder="1" applyAlignment="1" applyProtection="1">
      <alignment horizontal="center" vertical="center" wrapText="1"/>
      <protection hidden="1"/>
    </xf>
    <xf numFmtId="0" fontId="38" fillId="20" borderId="20" xfId="0" applyFont="1" applyFill="1" applyBorder="1" applyAlignment="1" applyProtection="1">
      <alignment horizontal="center" vertical="center" wrapText="1"/>
      <protection hidden="1"/>
    </xf>
    <xf numFmtId="0" fontId="38" fillId="20" borderId="21" xfId="0" applyFont="1" applyFill="1" applyBorder="1" applyAlignment="1" applyProtection="1">
      <alignment horizontal="center" vertical="center" wrapText="1"/>
      <protection hidden="1"/>
    </xf>
    <xf numFmtId="0" fontId="39" fillId="15" borderId="22" xfId="0" applyFont="1" applyFill="1" applyBorder="1" applyAlignment="1" applyProtection="1">
      <alignment horizontal="center" vertical="center"/>
      <protection hidden="1"/>
    </xf>
    <xf numFmtId="0" fontId="39" fillId="15" borderId="23" xfId="0" applyFont="1" applyFill="1" applyBorder="1" applyAlignment="1" applyProtection="1">
      <alignment horizontal="center" vertical="center"/>
      <protection hidden="1"/>
    </xf>
    <xf numFmtId="0" fontId="43" fillId="0" borderId="6" xfId="0" applyFont="1" applyBorder="1" applyAlignment="1">
      <alignment horizontal="left" vertical="center"/>
    </xf>
    <xf numFmtId="0" fontId="43" fillId="0" borderId="3" xfId="0" applyFont="1" applyBorder="1" applyAlignment="1">
      <alignment horizontal="left" vertical="center"/>
    </xf>
    <xf numFmtId="0" fontId="43" fillId="0" borderId="4" xfId="0" applyFont="1" applyBorder="1" applyAlignment="1">
      <alignment horizontal="left" vertical="center"/>
    </xf>
    <xf numFmtId="0" fontId="68" fillId="15" borderId="6" xfId="0" applyFont="1" applyFill="1" applyBorder="1" applyAlignment="1" applyProtection="1">
      <alignment horizontal="left"/>
      <protection hidden="1"/>
    </xf>
    <xf numFmtId="0" fontId="68" fillId="15" borderId="3" xfId="0" applyFont="1" applyFill="1" applyBorder="1" applyAlignment="1" applyProtection="1">
      <alignment horizontal="left"/>
      <protection hidden="1"/>
    </xf>
    <xf numFmtId="0" fontId="68" fillId="15" borderId="4" xfId="0" applyFont="1" applyFill="1" applyBorder="1" applyAlignment="1" applyProtection="1">
      <alignment horizontal="left"/>
      <protection hidden="1"/>
    </xf>
    <xf numFmtId="0" fontId="36" fillId="0" borderId="6" xfId="0" applyFont="1" applyFill="1" applyBorder="1" applyAlignment="1" applyProtection="1">
      <alignment horizontal="left" vertical="top" wrapText="1"/>
      <protection hidden="1"/>
    </xf>
    <xf numFmtId="0" fontId="36" fillId="0" borderId="3" xfId="0" applyFont="1" applyFill="1" applyBorder="1" applyAlignment="1" applyProtection="1">
      <alignment horizontal="left" vertical="top" wrapText="1"/>
      <protection hidden="1"/>
    </xf>
    <xf numFmtId="0" fontId="43" fillId="0" borderId="0" xfId="0" applyFont="1" applyAlignment="1">
      <alignment horizontal="center" vertical="center" wrapText="1"/>
    </xf>
    <xf numFmtId="0" fontId="44" fillId="0" borderId="5" xfId="0" applyFont="1" applyBorder="1" applyAlignment="1">
      <alignment horizontal="center" vertical="center"/>
    </xf>
    <xf numFmtId="0" fontId="39" fillId="14" borderId="6" xfId="0" applyFont="1" applyFill="1" applyBorder="1" applyAlignment="1" applyProtection="1">
      <alignment horizontal="left"/>
      <protection hidden="1"/>
    </xf>
    <xf numFmtId="0" fontId="39" fillId="14" borderId="4" xfId="0" applyFont="1" applyFill="1" applyBorder="1" applyAlignment="1" applyProtection="1">
      <alignment horizontal="left"/>
      <protection hidden="1"/>
    </xf>
    <xf numFmtId="0" fontId="39" fillId="14" borderId="1" xfId="0" applyFont="1" applyFill="1" applyBorder="1" applyAlignment="1" applyProtection="1">
      <alignment horizontal="left"/>
      <protection hidden="1"/>
    </xf>
    <xf numFmtId="0" fontId="43" fillId="0" borderId="6" xfId="0" applyFont="1" applyBorder="1" applyAlignment="1" applyProtection="1">
      <alignment horizontal="center" vertical="center"/>
      <protection hidden="1"/>
    </xf>
    <xf numFmtId="0" fontId="43" fillId="0" borderId="3" xfId="0" applyFont="1" applyBorder="1" applyAlignment="1" applyProtection="1">
      <alignment horizontal="center" vertical="center"/>
      <protection hidden="1"/>
    </xf>
    <xf numFmtId="0" fontId="43" fillId="15" borderId="6" xfId="0" applyFont="1" applyFill="1" applyBorder="1" applyAlignment="1" applyProtection="1">
      <alignment horizontal="left"/>
      <protection hidden="1"/>
    </xf>
    <xf numFmtId="0" fontId="43" fillId="15" borderId="3" xfId="0" applyFont="1" applyFill="1" applyBorder="1" applyAlignment="1" applyProtection="1">
      <alignment horizontal="left"/>
      <protection hidden="1"/>
    </xf>
    <xf numFmtId="0" fontId="43" fillId="0" borderId="1" xfId="0" applyFont="1" applyBorder="1" applyAlignment="1" applyProtection="1">
      <alignment horizontal="center" vertical="center"/>
      <protection hidden="1"/>
    </xf>
    <xf numFmtId="0" fontId="43" fillId="15" borderId="1" xfId="0" applyFont="1" applyFill="1" applyBorder="1" applyAlignment="1" applyProtection="1">
      <alignment horizontal="left"/>
      <protection hidden="1"/>
    </xf>
    <xf numFmtId="0" fontId="39" fillId="0" borderId="9" xfId="0" applyFont="1" applyBorder="1" applyAlignment="1">
      <alignment horizontal="justify" vertical="justify" wrapText="1"/>
    </xf>
    <xf numFmtId="0" fontId="39" fillId="0" borderId="2" xfId="0" applyFont="1" applyBorder="1" applyAlignment="1">
      <alignment horizontal="justify" vertical="justify" wrapText="1"/>
    </xf>
    <xf numFmtId="0" fontId="39" fillId="0" borderId="7" xfId="0" applyFont="1" applyBorder="1" applyAlignment="1">
      <alignment horizontal="justify" vertical="justify" wrapText="1"/>
    </xf>
    <xf numFmtId="0" fontId="39" fillId="0" borderId="0" xfId="0" applyFont="1" applyBorder="1" applyAlignment="1">
      <alignment horizontal="justify" vertical="justify" wrapText="1"/>
    </xf>
    <xf numFmtId="0" fontId="39" fillId="0" borderId="11" xfId="0" applyFont="1" applyBorder="1" applyAlignment="1">
      <alignment horizontal="justify" vertical="justify" wrapText="1"/>
    </xf>
    <xf numFmtId="0" fontId="39" fillId="0" borderId="5" xfId="0" applyFont="1" applyBorder="1" applyAlignment="1">
      <alignment horizontal="justify" vertical="justify" wrapText="1"/>
    </xf>
    <xf numFmtId="1" fontId="43" fillId="0" borderId="9" xfId="0" applyNumberFormat="1" applyFont="1" applyBorder="1" applyAlignment="1" applyProtection="1">
      <alignment horizontal="center" vertical="center"/>
      <protection hidden="1"/>
    </xf>
    <xf numFmtId="1" fontId="43" fillId="0" borderId="2" xfId="0" applyNumberFormat="1" applyFont="1" applyBorder="1" applyAlignment="1" applyProtection="1">
      <alignment horizontal="center" vertical="center"/>
      <protection hidden="1"/>
    </xf>
    <xf numFmtId="1" fontId="43" fillId="0" borderId="11" xfId="0" applyNumberFormat="1" applyFont="1" applyBorder="1" applyAlignment="1" applyProtection="1">
      <alignment horizontal="center" vertical="center"/>
      <protection hidden="1"/>
    </xf>
    <xf numFmtId="1" fontId="43" fillId="0" borderId="5" xfId="0" applyNumberFormat="1" applyFont="1" applyBorder="1" applyAlignment="1" applyProtection="1">
      <alignment horizontal="center" vertical="center"/>
      <protection hidden="1"/>
    </xf>
    <xf numFmtId="0" fontId="43" fillId="15" borderId="6" xfId="0" applyFont="1" applyFill="1" applyBorder="1" applyAlignment="1" applyProtection="1">
      <protection hidden="1"/>
    </xf>
    <xf numFmtId="0" fontId="43" fillId="15" borderId="3" xfId="0" applyFont="1" applyFill="1" applyBorder="1" applyAlignment="1" applyProtection="1">
      <protection hidden="1"/>
    </xf>
    <xf numFmtId="0" fontId="43" fillId="15" borderId="4" xfId="0" applyFont="1" applyFill="1" applyBorder="1" applyAlignment="1" applyProtection="1">
      <protection hidden="1"/>
    </xf>
    <xf numFmtId="0" fontId="43" fillId="0" borderId="0" xfId="0" applyFont="1" applyAlignment="1">
      <alignment horizontal="center" vertical="center"/>
    </xf>
    <xf numFmtId="0" fontId="39" fillId="14" borderId="9" xfId="0" applyFont="1" applyFill="1" applyBorder="1" applyAlignment="1" applyProtection="1">
      <alignment horizontal="center" vertical="center" wrapText="1"/>
      <protection hidden="1"/>
    </xf>
    <xf numFmtId="0" fontId="39" fillId="14" borderId="8" xfId="0" applyFont="1" applyFill="1" applyBorder="1" applyAlignment="1" applyProtection="1">
      <alignment horizontal="center" vertical="center" wrapText="1"/>
      <protection hidden="1"/>
    </xf>
    <xf numFmtId="0" fontId="45" fillId="0" borderId="3" xfId="0" applyFont="1" applyBorder="1" applyAlignment="1">
      <alignment horizontal="left" vertical="center"/>
    </xf>
    <xf numFmtId="0" fontId="40" fillId="0" borderId="5" xfId="0" applyFont="1" applyBorder="1" applyAlignment="1" applyProtection="1">
      <alignment horizontal="center" vertical="center"/>
      <protection hidden="1"/>
    </xf>
    <xf numFmtId="0" fontId="39" fillId="14" borderId="13" xfId="0" applyFont="1" applyFill="1" applyBorder="1" applyAlignment="1" applyProtection="1">
      <alignment horizontal="center" vertical="center"/>
      <protection hidden="1"/>
    </xf>
    <xf numFmtId="0" fontId="39" fillId="14" borderId="14" xfId="0" applyFont="1" applyFill="1" applyBorder="1" applyAlignment="1" applyProtection="1">
      <alignment horizontal="center" vertical="center"/>
      <protection hidden="1"/>
    </xf>
    <xf numFmtId="0" fontId="39" fillId="14" borderId="1" xfId="0" applyFont="1" applyFill="1" applyBorder="1" applyAlignment="1" applyProtection="1">
      <alignment horizontal="center" vertical="center" wrapText="1"/>
      <protection hidden="1"/>
    </xf>
    <xf numFmtId="0" fontId="43" fillId="0" borderId="1" xfId="0" applyFont="1" applyBorder="1" applyAlignment="1" applyProtection="1">
      <alignment horizontal="left" vertical="center"/>
      <protection hidden="1"/>
    </xf>
    <xf numFmtId="0" fontId="43" fillId="0" borderId="13" xfId="0" applyFont="1" applyBorder="1" applyAlignment="1" applyProtection="1">
      <alignment horizontal="left" vertical="center"/>
      <protection hidden="1"/>
    </xf>
    <xf numFmtId="0" fontId="45" fillId="0" borderId="3" xfId="0" applyFont="1" applyBorder="1" applyAlignment="1">
      <alignment vertical="center"/>
    </xf>
    <xf numFmtId="0" fontId="39" fillId="0" borderId="3" xfId="0" applyFont="1" applyBorder="1" applyAlignment="1"/>
    <xf numFmtId="0" fontId="45" fillId="14" borderId="1" xfId="0" applyFont="1" applyFill="1" applyBorder="1" applyAlignment="1" applyProtection="1">
      <alignment vertical="center"/>
      <protection hidden="1"/>
    </xf>
    <xf numFmtId="0" fontId="43" fillId="0" borderId="1" xfId="0" applyFont="1" applyBorder="1" applyAlignment="1" applyProtection="1">
      <alignment horizontal="center"/>
    </xf>
    <xf numFmtId="0" fontId="43" fillId="0" borderId="6" xfId="0" applyFont="1" applyBorder="1" applyAlignment="1" applyProtection="1">
      <alignment horizontal="center"/>
    </xf>
    <xf numFmtId="0" fontId="39" fillId="14" borderId="6" xfId="0" applyFont="1" applyFill="1" applyBorder="1" applyAlignment="1" applyProtection="1">
      <alignment horizontal="center" vertical="center"/>
      <protection hidden="1"/>
    </xf>
    <xf numFmtId="0" fontId="43" fillId="15" borderId="1" xfId="0" applyFont="1" applyFill="1" applyBorder="1" applyAlignment="1" applyProtection="1">
      <alignment horizontal="center" vertical="center" wrapText="1"/>
      <protection hidden="1"/>
    </xf>
    <xf numFmtId="0" fontId="43" fillId="15" borderId="6" xfId="0" applyFont="1" applyFill="1" applyBorder="1" applyAlignment="1" applyProtection="1">
      <alignment horizontal="center" vertical="center" wrapText="1"/>
      <protection hidden="1"/>
    </xf>
    <xf numFmtId="0" fontId="53" fillId="0" borderId="0" xfId="0" applyFont="1" applyBorder="1" applyAlignment="1" applyProtection="1">
      <alignment horizontal="left"/>
      <protection hidden="1"/>
    </xf>
    <xf numFmtId="0" fontId="51" fillId="0" borderId="1" xfId="0" applyFont="1" applyBorder="1" applyAlignment="1" applyProtection="1">
      <alignment horizontal="left" vertical="center"/>
      <protection hidden="1"/>
    </xf>
    <xf numFmtId="0" fontId="52" fillId="15" borderId="1" xfId="0" applyFont="1" applyFill="1" applyBorder="1" applyAlignment="1" applyProtection="1">
      <alignment horizontal="left"/>
      <protection hidden="1"/>
    </xf>
    <xf numFmtId="0" fontId="52" fillId="0" borderId="3" xfId="0" applyFont="1" applyBorder="1" applyAlignment="1" applyProtection="1">
      <alignment horizontal="left" vertical="center"/>
      <protection hidden="1"/>
    </xf>
    <xf numFmtId="0" fontId="43" fillId="0" borderId="11" xfId="0" applyFont="1" applyBorder="1" applyAlignment="1" applyProtection="1">
      <alignment horizontal="left"/>
    </xf>
    <xf numFmtId="0" fontId="43" fillId="0" borderId="10" xfId="0" applyFont="1" applyBorder="1" applyAlignment="1" applyProtection="1">
      <alignment horizontal="left"/>
    </xf>
    <xf numFmtId="0" fontId="39" fillId="14" borderId="11" xfId="0" applyFont="1" applyFill="1" applyBorder="1" applyAlignment="1" applyProtection="1">
      <alignment horizontal="center" vertical="center"/>
      <protection hidden="1"/>
    </xf>
    <xf numFmtId="0" fontId="39" fillId="14" borderId="10" xfId="0" applyFont="1" applyFill="1" applyBorder="1" applyAlignment="1" applyProtection="1">
      <alignment horizontal="center" vertical="center"/>
      <protection hidden="1"/>
    </xf>
    <xf numFmtId="0" fontId="39" fillId="14" borderId="6" xfId="0" applyFont="1" applyFill="1" applyBorder="1" applyAlignment="1" applyProtection="1">
      <alignment horizontal="left" vertical="center"/>
      <protection hidden="1"/>
    </xf>
    <xf numFmtId="0" fontId="39" fillId="14" borderId="3" xfId="0" applyFont="1" applyFill="1" applyBorder="1" applyAlignment="1" applyProtection="1">
      <alignment horizontal="left" vertical="center"/>
      <protection hidden="1"/>
    </xf>
    <xf numFmtId="0" fontId="39" fillId="14" borderId="4" xfId="0" applyFont="1" applyFill="1" applyBorder="1" applyAlignment="1" applyProtection="1">
      <alignment horizontal="left" vertical="center"/>
      <protection hidden="1"/>
    </xf>
    <xf numFmtId="0" fontId="45" fillId="0" borderId="0" xfId="0" applyFont="1" applyBorder="1" applyAlignment="1" applyProtection="1">
      <alignment horizontal="left" vertical="top" wrapText="1"/>
      <protection hidden="1"/>
    </xf>
    <xf numFmtId="0" fontId="43" fillId="14" borderId="1" xfId="0" applyFont="1" applyFill="1" applyBorder="1" applyAlignment="1" applyProtection="1">
      <alignment horizontal="center" vertical="center" wrapText="1"/>
      <protection hidden="1"/>
    </xf>
    <xf numFmtId="0" fontId="43" fillId="14" borderId="13" xfId="0" applyFont="1" applyFill="1" applyBorder="1" applyAlignment="1" applyProtection="1">
      <alignment horizontal="center" vertical="center" wrapText="1"/>
      <protection hidden="1"/>
    </xf>
    <xf numFmtId="0" fontId="39" fillId="14" borderId="3" xfId="0" applyFont="1" applyFill="1" applyBorder="1" applyAlignment="1" applyProtection="1">
      <alignment horizontal="center" vertical="center"/>
      <protection hidden="1"/>
    </xf>
    <xf numFmtId="0" fontId="39" fillId="14" borderId="4" xfId="0" applyFont="1" applyFill="1" applyBorder="1" applyAlignment="1" applyProtection="1">
      <alignment horizontal="center" vertical="center"/>
      <protection hidden="1"/>
    </xf>
    <xf numFmtId="0" fontId="52" fillId="14" borderId="13" xfId="0" applyFont="1" applyFill="1" applyBorder="1" applyAlignment="1" applyProtection="1">
      <alignment horizontal="center" vertical="center" wrapText="1"/>
      <protection hidden="1"/>
    </xf>
    <xf numFmtId="0" fontId="52" fillId="14" borderId="15" xfId="0" applyFont="1" applyFill="1" applyBorder="1" applyAlignment="1" applyProtection="1">
      <alignment horizontal="center" vertical="center" wrapText="1"/>
      <protection hidden="1"/>
    </xf>
    <xf numFmtId="0" fontId="52" fillId="14" borderId="1" xfId="0" applyFont="1" applyFill="1" applyBorder="1" applyAlignment="1" applyProtection="1">
      <alignment horizontal="center" vertical="center" wrapText="1"/>
      <protection hidden="1"/>
    </xf>
    <xf numFmtId="0" fontId="57" fillId="0" borderId="1" xfId="0" applyFont="1" applyBorder="1" applyAlignment="1" applyProtection="1">
      <alignment vertical="top" wrapText="1"/>
      <protection hidden="1"/>
    </xf>
    <xf numFmtId="0" fontId="57" fillId="0" borderId="6" xfId="0" applyFont="1" applyBorder="1" applyAlignment="1" applyProtection="1">
      <alignment vertical="top" wrapText="1"/>
      <protection hidden="1"/>
    </xf>
    <xf numFmtId="0" fontId="61" fillId="0" borderId="3" xfId="0" applyFont="1" applyFill="1" applyBorder="1" applyAlignment="1" applyProtection="1">
      <alignment horizontal="center" vertical="center"/>
      <protection hidden="1"/>
    </xf>
    <xf numFmtId="0" fontId="66" fillId="0" borderId="2" xfId="0" applyFont="1" applyBorder="1" applyAlignment="1" applyProtection="1">
      <alignment horizontal="center"/>
      <protection hidden="1"/>
    </xf>
    <xf numFmtId="0" fontId="39" fillId="14" borderId="3" xfId="0" applyFont="1" applyFill="1" applyBorder="1" applyAlignment="1" applyProtection="1">
      <alignment horizontal="left"/>
      <protection hidden="1"/>
    </xf>
    <xf numFmtId="0" fontId="51" fillId="0" borderId="6" xfId="0" applyFont="1" applyBorder="1" applyAlignment="1" applyProtection="1">
      <alignment horizontal="left"/>
      <protection hidden="1"/>
    </xf>
    <xf numFmtId="0" fontId="51" fillId="0" borderId="3" xfId="0" applyFont="1" applyBorder="1" applyAlignment="1" applyProtection="1">
      <alignment horizontal="left"/>
      <protection hidden="1"/>
    </xf>
    <xf numFmtId="0" fontId="45" fillId="0" borderId="0" xfId="0" applyFont="1" applyBorder="1" applyAlignment="1" applyProtection="1">
      <protection hidden="1"/>
    </xf>
    <xf numFmtId="0" fontId="39" fillId="14" borderId="7" xfId="0" applyFont="1" applyFill="1" applyBorder="1" applyAlignment="1" applyProtection="1">
      <alignment horizontal="center" vertical="center" wrapText="1"/>
      <protection hidden="1"/>
    </xf>
    <xf numFmtId="0" fontId="39" fillId="14" borderId="12" xfId="0" applyFont="1" applyFill="1" applyBorder="1" applyAlignment="1" applyProtection="1">
      <alignment horizontal="center" vertical="center" wrapText="1"/>
      <protection hidden="1"/>
    </xf>
    <xf numFmtId="0" fontId="35" fillId="0" borderId="9" xfId="0" applyFont="1" applyFill="1" applyBorder="1" applyAlignment="1" applyProtection="1">
      <alignment horizontal="left" vertical="top" wrapText="1"/>
      <protection hidden="1"/>
    </xf>
    <xf numFmtId="0" fontId="35" fillId="0" borderId="2" xfId="0" applyFont="1" applyFill="1" applyBorder="1" applyAlignment="1" applyProtection="1">
      <alignment horizontal="left" vertical="top" wrapText="1"/>
      <protection hidden="1"/>
    </xf>
    <xf numFmtId="0" fontId="35" fillId="0" borderId="8" xfId="0" applyFont="1" applyFill="1" applyBorder="1" applyAlignment="1" applyProtection="1">
      <alignment horizontal="left" vertical="top" wrapText="1"/>
      <protection hidden="1"/>
    </xf>
    <xf numFmtId="0" fontId="35" fillId="0" borderId="11" xfId="0" applyFont="1" applyFill="1" applyBorder="1" applyAlignment="1" applyProtection="1">
      <alignment horizontal="left" vertical="top" wrapText="1"/>
      <protection hidden="1"/>
    </xf>
    <xf numFmtId="0" fontId="35" fillId="0" borderId="5" xfId="0" applyFont="1" applyFill="1" applyBorder="1" applyAlignment="1" applyProtection="1">
      <alignment horizontal="left" vertical="top" wrapText="1"/>
      <protection hidden="1"/>
    </xf>
    <xf numFmtId="0" fontId="35" fillId="0" borderId="10" xfId="0" applyFont="1" applyFill="1" applyBorder="1" applyAlignment="1" applyProtection="1">
      <alignment horizontal="left" vertical="top" wrapText="1"/>
      <protection hidden="1"/>
    </xf>
    <xf numFmtId="0" fontId="62" fillId="14" borderId="13" xfId="0" applyFont="1" applyFill="1" applyBorder="1" applyAlignment="1" applyProtection="1">
      <alignment horizontal="center" vertical="center" wrapText="1"/>
      <protection hidden="1"/>
    </xf>
    <xf numFmtId="0" fontId="62" fillId="14" borderId="15" xfId="0" applyFont="1" applyFill="1" applyBorder="1" applyAlignment="1" applyProtection="1">
      <alignment horizontal="center" vertical="center" wrapText="1"/>
      <protection hidden="1"/>
    </xf>
    <xf numFmtId="0" fontId="52" fillId="14" borderId="9" xfId="0" applyFont="1" applyFill="1" applyBorder="1" applyAlignment="1" applyProtection="1">
      <alignment horizontal="center" vertical="center" wrapText="1"/>
      <protection hidden="1"/>
    </xf>
    <xf numFmtId="0" fontId="52" fillId="14" borderId="7" xfId="0" applyFont="1" applyFill="1" applyBorder="1" applyAlignment="1" applyProtection="1">
      <alignment horizontal="center" vertical="center" wrapText="1"/>
      <protection hidden="1"/>
    </xf>
    <xf numFmtId="0" fontId="60" fillId="14" borderId="1" xfId="0" applyFont="1" applyFill="1" applyBorder="1" applyAlignment="1" applyProtection="1">
      <alignment horizontal="center" vertical="center" wrapText="1"/>
      <protection hidden="1"/>
    </xf>
    <xf numFmtId="0" fontId="39" fillId="14" borderId="13" xfId="0" applyFont="1" applyFill="1" applyBorder="1" applyAlignment="1" applyProtection="1">
      <alignment horizontal="center" vertical="center" wrapText="1"/>
      <protection hidden="1"/>
    </xf>
    <xf numFmtId="0" fontId="39" fillId="14" borderId="14" xfId="0" applyFont="1" applyFill="1" applyBorder="1" applyAlignment="1" applyProtection="1">
      <alignment horizontal="center" vertical="center" wrapText="1"/>
      <protection hidden="1"/>
    </xf>
    <xf numFmtId="0" fontId="38" fillId="0" borderId="3" xfId="0" applyFont="1" applyBorder="1" applyAlignment="1" applyProtection="1">
      <alignment horizontal="right" vertical="center"/>
      <protection hidden="1"/>
    </xf>
    <xf numFmtId="0" fontId="38" fillId="0" borderId="4" xfId="0" applyFont="1" applyBorder="1" applyAlignment="1" applyProtection="1">
      <alignment horizontal="right" vertical="center"/>
      <protection hidden="1"/>
    </xf>
    <xf numFmtId="0" fontId="38" fillId="0" borderId="3" xfId="0" applyFont="1" applyFill="1" applyBorder="1" applyAlignment="1" applyProtection="1">
      <alignment horizontal="right" vertical="center"/>
      <protection hidden="1"/>
    </xf>
    <xf numFmtId="0" fontId="45" fillId="14" borderId="3" xfId="0" applyFont="1" applyFill="1" applyBorder="1" applyAlignment="1" applyProtection="1">
      <alignment horizontal="center" vertical="center"/>
      <protection hidden="1"/>
    </xf>
    <xf numFmtId="0" fontId="45" fillId="14" borderId="4" xfId="0" applyFont="1" applyFill="1" applyBorder="1" applyAlignment="1" applyProtection="1">
      <alignment horizontal="center" vertical="center"/>
      <protection hidden="1"/>
    </xf>
    <xf numFmtId="0" fontId="45" fillId="14" borderId="9" xfId="0" applyFont="1" applyFill="1" applyBorder="1" applyAlignment="1" applyProtection="1">
      <alignment horizontal="center" vertical="center"/>
      <protection hidden="1"/>
    </xf>
    <xf numFmtId="0" fontId="45" fillId="14" borderId="2" xfId="0" applyFont="1" applyFill="1" applyBorder="1" applyAlignment="1" applyProtection="1">
      <alignment horizontal="center" vertical="center"/>
      <protection hidden="1"/>
    </xf>
    <xf numFmtId="0" fontId="38" fillId="14" borderId="7" xfId="0" applyFont="1" applyFill="1" applyBorder="1" applyAlignment="1" applyProtection="1">
      <alignment horizontal="left" vertical="center" wrapText="1"/>
      <protection hidden="1"/>
    </xf>
    <xf numFmtId="0" fontId="38" fillId="14" borderId="0" xfId="0" applyFont="1" applyFill="1" applyBorder="1" applyAlignment="1" applyProtection="1">
      <alignment horizontal="left" vertical="center" wrapText="1"/>
      <protection hidden="1"/>
    </xf>
    <xf numFmtId="0" fontId="51" fillId="2" borderId="6" xfId="0" applyFont="1" applyFill="1" applyBorder="1" applyAlignment="1" applyProtection="1">
      <alignment horizontal="left" vertical="top" wrapText="1"/>
      <protection hidden="1"/>
    </xf>
    <xf numFmtId="0" fontId="51" fillId="2" borderId="3" xfId="0" applyFont="1" applyFill="1" applyBorder="1" applyAlignment="1" applyProtection="1">
      <alignment horizontal="left" vertical="top" wrapText="1"/>
      <protection hidden="1"/>
    </xf>
    <xf numFmtId="0" fontId="49" fillId="14" borderId="7" xfId="0" applyFont="1" applyFill="1" applyBorder="1" applyAlignment="1" applyProtection="1">
      <alignment horizontal="left" vertical="center"/>
      <protection hidden="1"/>
    </xf>
    <xf numFmtId="0" fontId="49" fillId="14" borderId="0" xfId="0" applyFont="1" applyFill="1" applyBorder="1" applyAlignment="1" applyProtection="1">
      <alignment horizontal="left" vertical="center"/>
      <protection hidden="1"/>
    </xf>
    <xf numFmtId="0" fontId="39" fillId="14" borderId="6" xfId="0" applyFont="1" applyFill="1" applyBorder="1" applyAlignment="1" applyProtection="1">
      <alignment horizontal="left" vertical="center" indent="2"/>
      <protection hidden="1"/>
    </xf>
    <xf numFmtId="0" fontId="39" fillId="14" borderId="3" xfId="0" applyFont="1" applyFill="1" applyBorder="1" applyAlignment="1" applyProtection="1">
      <alignment horizontal="left" vertical="center" indent="2"/>
      <protection hidden="1"/>
    </xf>
    <xf numFmtId="0" fontId="39" fillId="14" borderId="6" xfId="0" applyFont="1" applyFill="1" applyBorder="1" applyAlignment="1" applyProtection="1">
      <alignment vertical="center"/>
      <protection hidden="1"/>
    </xf>
    <xf numFmtId="0" fontId="39" fillId="14" borderId="3" xfId="0" applyFont="1" applyFill="1" applyBorder="1" applyAlignment="1" applyProtection="1">
      <alignment vertical="center"/>
      <protection hidden="1"/>
    </xf>
    <xf numFmtId="0" fontId="43" fillId="2" borderId="16" xfId="0" applyFont="1" applyFill="1" applyBorder="1" applyAlignment="1" applyProtection="1">
      <alignment horizontal="right" vertical="center"/>
      <protection hidden="1"/>
    </xf>
    <xf numFmtId="0" fontId="43" fillId="2" borderId="22" xfId="0" applyFont="1" applyFill="1" applyBorder="1" applyAlignment="1" applyProtection="1">
      <alignment horizontal="right" vertical="center"/>
      <protection hidden="1"/>
    </xf>
    <xf numFmtId="0" fontId="39" fillId="14" borderId="6" xfId="0" applyFont="1" applyFill="1" applyBorder="1" applyAlignment="1" applyProtection="1">
      <alignment horizontal="right" vertical="center"/>
      <protection hidden="1"/>
    </xf>
    <xf numFmtId="0" fontId="39" fillId="14" borderId="3" xfId="0" applyFont="1" applyFill="1" applyBorder="1" applyAlignment="1" applyProtection="1">
      <alignment horizontal="right" vertical="center"/>
      <protection hidden="1"/>
    </xf>
    <xf numFmtId="0" fontId="39" fillId="14" borderId="6" xfId="0" applyFont="1" applyFill="1" applyBorder="1" applyAlignment="1" applyProtection="1">
      <alignment horizontal="left" vertical="center" wrapText="1" indent="2"/>
      <protection hidden="1"/>
    </xf>
    <xf numFmtId="0" fontId="39" fillId="14" borderId="3" xfId="0" applyFont="1" applyFill="1" applyBorder="1" applyAlignment="1" applyProtection="1">
      <alignment horizontal="left" vertical="center" wrapText="1" indent="2"/>
      <protection hidden="1"/>
    </xf>
    <xf numFmtId="0" fontId="39" fillId="14" borderId="4" xfId="0" applyFont="1" applyFill="1" applyBorder="1" applyAlignment="1" applyProtection="1">
      <alignment horizontal="left" vertical="center" wrapText="1" indent="2"/>
      <protection hidden="1"/>
    </xf>
    <xf numFmtId="0" fontId="38" fillId="0" borderId="0" xfId="0" applyFont="1" applyBorder="1" applyAlignment="1" applyProtection="1">
      <alignment horizontal="left" vertical="center" wrapText="1"/>
      <protection hidden="1"/>
    </xf>
    <xf numFmtId="0" fontId="43" fillId="15" borderId="13" xfId="0" applyFont="1" applyFill="1" applyBorder="1" applyAlignment="1" applyProtection="1">
      <alignment horizontal="left" vertical="center"/>
      <protection hidden="1"/>
    </xf>
    <xf numFmtId="0" fontId="43" fillId="15" borderId="9" xfId="0" applyFont="1" applyFill="1" applyBorder="1" applyAlignment="1" applyProtection="1">
      <alignment horizontal="left" vertical="center"/>
      <protection hidden="1"/>
    </xf>
    <xf numFmtId="0" fontId="43" fillId="2" borderId="1" xfId="0" applyFont="1" applyFill="1" applyBorder="1" applyAlignment="1" applyProtection="1">
      <alignment horizontal="left" vertical="center"/>
      <protection hidden="1"/>
    </xf>
    <xf numFmtId="0" fontId="52" fillId="2" borderId="6" xfId="0" applyFont="1" applyFill="1" applyBorder="1" applyAlignment="1" applyProtection="1">
      <alignment horizontal="left" vertical="top" wrapText="1"/>
      <protection hidden="1"/>
    </xf>
    <xf numFmtId="0" fontId="52" fillId="2" borderId="3" xfId="0" applyFont="1" applyFill="1" applyBorder="1" applyAlignment="1" applyProtection="1">
      <alignment horizontal="left" vertical="top" wrapText="1"/>
      <protection hidden="1"/>
    </xf>
    <xf numFmtId="0" fontId="36" fillId="0" borderId="9" xfId="0" applyFont="1" applyBorder="1" applyAlignment="1" applyProtection="1">
      <alignment horizontal="left" vertical="center" wrapText="1"/>
      <protection hidden="1"/>
    </xf>
    <xf numFmtId="0" fontId="36" fillId="0" borderId="2" xfId="0" applyFont="1" applyBorder="1" applyAlignment="1" applyProtection="1">
      <alignment horizontal="left" vertical="center" wrapText="1"/>
      <protection hidden="1"/>
    </xf>
    <xf numFmtId="0" fontId="36" fillId="0" borderId="8" xfId="0" applyFont="1" applyBorder="1" applyAlignment="1" applyProtection="1">
      <alignment horizontal="left" vertical="center" wrapText="1"/>
      <protection hidden="1"/>
    </xf>
    <xf numFmtId="0" fontId="36" fillId="0" borderId="7" xfId="0" applyFont="1" applyBorder="1" applyAlignment="1" applyProtection="1">
      <alignment horizontal="left" vertical="center" wrapText="1"/>
      <protection hidden="1"/>
    </xf>
    <xf numFmtId="0" fontId="36" fillId="0" borderId="0" xfId="0" applyFont="1" applyBorder="1" applyAlignment="1" applyProtection="1">
      <alignment horizontal="left" vertical="center" wrapText="1"/>
      <protection hidden="1"/>
    </xf>
    <xf numFmtId="0" fontId="36" fillId="0" borderId="12" xfId="0" applyFont="1" applyBorder="1" applyAlignment="1" applyProtection="1">
      <alignment horizontal="left" vertical="center" wrapText="1"/>
      <protection hidden="1"/>
    </xf>
    <xf numFmtId="0" fontId="71" fillId="0" borderId="5" xfId="3" applyFont="1" applyBorder="1" applyAlignment="1" applyProtection="1">
      <alignment horizontal="left" wrapText="1"/>
      <protection hidden="1"/>
    </xf>
    <xf numFmtId="0" fontId="67" fillId="0" borderId="5" xfId="0" applyFont="1" applyBorder="1" applyAlignment="1" applyProtection="1">
      <alignment horizontal="left" wrapText="1"/>
      <protection hidden="1"/>
    </xf>
    <xf numFmtId="0" fontId="67" fillId="0" borderId="10" xfId="0" applyFont="1" applyBorder="1" applyAlignment="1" applyProtection="1">
      <alignment horizontal="left" wrapText="1"/>
      <protection hidden="1"/>
    </xf>
    <xf numFmtId="0" fontId="39" fillId="14" borderId="11" xfId="0" applyFont="1" applyFill="1" applyBorder="1" applyAlignment="1" applyProtection="1">
      <alignment horizontal="center" vertical="center" wrapText="1"/>
      <protection hidden="1"/>
    </xf>
    <xf numFmtId="0" fontId="39" fillId="14" borderId="10" xfId="0" applyFont="1" applyFill="1" applyBorder="1" applyAlignment="1" applyProtection="1">
      <alignment horizontal="center" vertical="center" wrapText="1"/>
      <protection hidden="1"/>
    </xf>
    <xf numFmtId="0" fontId="52" fillId="15" borderId="1" xfId="0" applyFont="1" applyFill="1" applyBorder="1" applyAlignment="1" applyProtection="1">
      <alignment horizontal="left" vertical="center"/>
      <protection hidden="1"/>
    </xf>
    <xf numFmtId="0" fontId="39" fillId="13" borderId="1" xfId="0" applyFont="1" applyFill="1" applyBorder="1" applyAlignment="1" applyProtection="1">
      <alignment horizontal="right" vertical="center"/>
      <protection hidden="1"/>
    </xf>
    <xf numFmtId="0" fontId="58" fillId="0" borderId="0" xfId="0" applyFont="1" applyBorder="1" applyAlignment="1" applyProtection="1">
      <alignment horizontal="left"/>
      <protection hidden="1"/>
    </xf>
    <xf numFmtId="0" fontId="39" fillId="14" borderId="1" xfId="0" applyFont="1" applyFill="1" applyBorder="1" applyAlignment="1" applyProtection="1">
      <alignment vertical="center"/>
      <protection hidden="1"/>
    </xf>
    <xf numFmtId="0" fontId="53" fillId="0" borderId="5" xfId="0" applyFont="1" applyBorder="1" applyAlignment="1" applyProtection="1">
      <protection hidden="1"/>
    </xf>
    <xf numFmtId="0" fontId="39" fillId="14" borderId="9" xfId="0" applyFont="1" applyFill="1" applyBorder="1" applyAlignment="1" applyProtection="1">
      <alignment horizontal="left" vertical="center"/>
      <protection hidden="1"/>
    </xf>
    <xf numFmtId="0" fontId="39" fillId="14" borderId="2" xfId="0" applyFont="1" applyFill="1" applyBorder="1" applyAlignment="1" applyProtection="1">
      <alignment horizontal="left" vertical="center"/>
      <protection hidden="1"/>
    </xf>
    <xf numFmtId="0" fontId="51" fillId="0" borderId="6" xfId="0" applyFont="1" applyBorder="1" applyAlignment="1" applyProtection="1">
      <alignment horizontal="left" vertical="center"/>
      <protection hidden="1"/>
    </xf>
    <xf numFmtId="0" fontId="51" fillId="0" borderId="3" xfId="0" applyFont="1" applyBorder="1" applyAlignment="1" applyProtection="1">
      <alignment horizontal="left" vertical="center"/>
      <protection hidden="1"/>
    </xf>
    <xf numFmtId="0" fontId="45" fillId="2" borderId="0" xfId="0" applyFont="1" applyFill="1" applyBorder="1" applyAlignment="1" applyProtection="1">
      <protection hidden="1"/>
    </xf>
    <xf numFmtId="0" fontId="51" fillId="2" borderId="4" xfId="0" applyFont="1" applyFill="1" applyBorder="1" applyAlignment="1" applyProtection="1">
      <alignment horizontal="left" vertical="top" wrapText="1"/>
      <protection hidden="1"/>
    </xf>
    <xf numFmtId="0" fontId="51" fillId="0" borderId="4" xfId="0" applyFont="1" applyBorder="1" applyAlignment="1" applyProtection="1">
      <alignment horizontal="left" vertical="center"/>
      <protection hidden="1"/>
    </xf>
    <xf numFmtId="0" fontId="43" fillId="15" borderId="6" xfId="0" applyFont="1" applyFill="1" applyBorder="1" applyAlignment="1" applyProtection="1">
      <alignment horizontal="left" vertical="center"/>
      <protection hidden="1"/>
    </xf>
    <xf numFmtId="0" fontId="43" fillId="15" borderId="3" xfId="0" applyFont="1" applyFill="1" applyBorder="1" applyAlignment="1" applyProtection="1">
      <alignment horizontal="left" vertical="center"/>
      <protection hidden="1"/>
    </xf>
    <xf numFmtId="0" fontId="43" fillId="15" borderId="4" xfId="0" applyFont="1" applyFill="1" applyBorder="1" applyAlignment="1" applyProtection="1">
      <alignment horizontal="left" vertical="center"/>
      <protection hidden="1"/>
    </xf>
    <xf numFmtId="0" fontId="43" fillId="14" borderId="6" xfId="0" applyFont="1" applyFill="1" applyBorder="1" applyAlignment="1" applyProtection="1">
      <alignment horizontal="center" vertical="center"/>
    </xf>
    <xf numFmtId="0" fontId="43" fillId="14" borderId="3" xfId="0" applyFont="1" applyFill="1" applyBorder="1" applyAlignment="1" applyProtection="1">
      <alignment horizontal="center" vertical="center"/>
    </xf>
    <xf numFmtId="0" fontId="43" fillId="14" borderId="4" xfId="0" applyFont="1" applyFill="1" applyBorder="1" applyAlignment="1" applyProtection="1">
      <alignment horizontal="center" vertical="center"/>
    </xf>
    <xf numFmtId="0" fontId="39" fillId="14" borderId="15" xfId="0" applyFont="1" applyFill="1" applyBorder="1" applyAlignment="1" applyProtection="1">
      <alignment horizontal="center" vertical="center" wrapText="1"/>
      <protection hidden="1"/>
    </xf>
    <xf numFmtId="0" fontId="39" fillId="14" borderId="4" xfId="0" applyFont="1" applyFill="1" applyBorder="1" applyAlignment="1" applyProtection="1">
      <alignment horizontal="center" vertical="center" wrapText="1"/>
      <protection hidden="1"/>
    </xf>
    <xf numFmtId="0" fontId="50" fillId="14" borderId="11" xfId="0" applyFont="1" applyFill="1" applyBorder="1" applyAlignment="1" applyProtection="1">
      <alignment horizontal="left" vertical="center" wrapText="1"/>
      <protection hidden="1"/>
    </xf>
    <xf numFmtId="0" fontId="50" fillId="14" borderId="5" xfId="0" applyFont="1" applyFill="1" applyBorder="1" applyAlignment="1" applyProtection="1">
      <alignment horizontal="left" vertical="center" wrapText="1"/>
      <protection hidden="1"/>
    </xf>
    <xf numFmtId="0" fontId="38" fillId="14" borderId="9" xfId="0" applyFont="1" applyFill="1" applyBorder="1" applyAlignment="1" applyProtection="1">
      <alignment horizontal="left" vertical="center"/>
      <protection hidden="1"/>
    </xf>
    <xf numFmtId="0" fontId="38" fillId="14" borderId="2" xfId="0" applyFont="1" applyFill="1" applyBorder="1" applyAlignment="1" applyProtection="1">
      <alignment horizontal="left" vertical="center"/>
      <protection hidden="1"/>
    </xf>
    <xf numFmtId="0" fontId="2" fillId="18" borderId="1" xfId="0" applyNumberFormat="1" applyFont="1" applyFill="1" applyBorder="1" applyAlignment="1" applyProtection="1">
      <alignment horizontal="center" wrapText="1"/>
      <protection hidden="1"/>
    </xf>
    <xf numFmtId="0" fontId="2" fillId="3" borderId="1" xfId="0" applyNumberFormat="1" applyFont="1" applyFill="1" applyBorder="1" applyAlignment="1" applyProtection="1">
      <alignment horizontal="center" wrapText="1"/>
      <protection hidden="1"/>
    </xf>
    <xf numFmtId="0" fontId="2" fillId="5" borderId="1" xfId="0" applyFont="1" applyFill="1" applyBorder="1" applyAlignment="1" applyProtection="1">
      <alignment horizontal="center" vertical="top" wrapText="1"/>
      <protection hidden="1"/>
    </xf>
    <xf numFmtId="0" fontId="4" fillId="3" borderId="9" xfId="4" applyFont="1" applyFill="1" applyBorder="1" applyAlignment="1" applyProtection="1">
      <alignment horizontal="center" vertical="center"/>
      <protection hidden="1"/>
    </xf>
    <xf numFmtId="0" fontId="4" fillId="3" borderId="8" xfId="4" applyFont="1" applyFill="1" applyBorder="1" applyAlignment="1" applyProtection="1">
      <alignment horizontal="center" vertical="center"/>
      <protection hidden="1"/>
    </xf>
    <xf numFmtId="0" fontId="4" fillId="3" borderId="11" xfId="4" applyFont="1" applyFill="1" applyBorder="1" applyAlignment="1" applyProtection="1">
      <alignment horizontal="center" vertical="center"/>
      <protection hidden="1"/>
    </xf>
    <xf numFmtId="0" fontId="4" fillId="3" borderId="10" xfId="4" applyFont="1" applyFill="1" applyBorder="1" applyAlignment="1" applyProtection="1">
      <alignment horizontal="center" vertical="center"/>
      <protection hidden="1"/>
    </xf>
    <xf numFmtId="0" fontId="7" fillId="12" borderId="1" xfId="0" applyFont="1" applyFill="1" applyBorder="1" applyAlignment="1" applyProtection="1">
      <alignment horizontal="center" vertical="center" wrapText="1"/>
      <protection hidden="1"/>
    </xf>
    <xf numFmtId="0" fontId="7" fillId="12" borderId="1" xfId="0" applyFont="1" applyFill="1" applyBorder="1" applyAlignment="1" applyProtection="1">
      <alignment horizontal="center" wrapText="1"/>
      <protection hidden="1"/>
    </xf>
    <xf numFmtId="0" fontId="2" fillId="17" borderId="1" xfId="0" applyFont="1" applyFill="1" applyBorder="1" applyAlignment="1" applyProtection="1">
      <alignment horizontal="center" vertical="top" wrapText="1"/>
      <protection hidden="1"/>
    </xf>
    <xf numFmtId="0" fontId="14" fillId="10" borderId="1" xfId="0" applyFont="1" applyFill="1" applyBorder="1" applyAlignment="1" applyProtection="1">
      <alignment horizontal="center"/>
      <protection hidden="1"/>
    </xf>
    <xf numFmtId="0" fontId="7" fillId="11" borderId="6" xfId="0" applyFont="1" applyFill="1" applyBorder="1" applyAlignment="1" applyProtection="1">
      <alignment horizontal="left" wrapText="1"/>
      <protection hidden="1"/>
    </xf>
    <xf numFmtId="0" fontId="7" fillId="11" borderId="3" xfId="0" applyFont="1" applyFill="1" applyBorder="1" applyAlignment="1" applyProtection="1">
      <alignment horizontal="left" wrapText="1"/>
      <protection hidden="1"/>
    </xf>
    <xf numFmtId="0" fontId="7" fillId="11" borderId="4" xfId="0" applyFont="1" applyFill="1" applyBorder="1" applyAlignment="1" applyProtection="1">
      <alignment horizontal="left" wrapText="1"/>
      <protection hidden="1"/>
    </xf>
    <xf numFmtId="0" fontId="15" fillId="0" borderId="0" xfId="0" applyFont="1" applyFill="1" applyBorder="1" applyAlignment="1" applyProtection="1">
      <alignment horizontal="center" vertical="center" wrapText="1"/>
      <protection hidden="1"/>
    </xf>
    <xf numFmtId="0" fontId="0" fillId="5" borderId="49" xfId="0" applyFont="1" applyFill="1" applyBorder="1" applyAlignment="1" applyProtection="1">
      <alignment horizontal="left"/>
      <protection hidden="1"/>
    </xf>
    <xf numFmtId="0" fontId="0" fillId="5" borderId="50" xfId="0" applyFont="1" applyFill="1" applyBorder="1" applyAlignment="1" applyProtection="1">
      <alignment horizontal="left"/>
      <protection hidden="1"/>
    </xf>
    <xf numFmtId="0" fontId="0" fillId="5" borderId="51" xfId="0" applyFont="1" applyFill="1" applyBorder="1" applyAlignment="1" applyProtection="1">
      <alignment horizontal="left"/>
      <protection hidden="1"/>
    </xf>
    <xf numFmtId="0" fontId="28" fillId="3" borderId="6" xfId="4" applyFont="1" applyFill="1" applyBorder="1" applyAlignment="1" applyProtection="1">
      <alignment horizontal="center" vertical="top"/>
      <protection hidden="1"/>
    </xf>
    <xf numFmtId="0" fontId="28" fillId="3" borderId="4" xfId="4" applyFont="1" applyFill="1" applyBorder="1" applyAlignment="1" applyProtection="1">
      <alignment horizontal="center" vertical="top"/>
      <protection hidden="1"/>
    </xf>
    <xf numFmtId="0" fontId="16" fillId="11" borderId="1" xfId="0" applyFont="1" applyFill="1" applyBorder="1" applyAlignment="1" applyProtection="1">
      <alignment horizontal="left" wrapText="1"/>
      <protection hidden="1"/>
    </xf>
    <xf numFmtId="0" fontId="7" fillId="11" borderId="1" xfId="0" applyFont="1" applyFill="1" applyBorder="1" applyAlignment="1" applyProtection="1">
      <alignment horizontal="left"/>
      <protection hidden="1"/>
    </xf>
    <xf numFmtId="0" fontId="2" fillId="17" borderId="1" xfId="0" applyFont="1" applyFill="1" applyBorder="1" applyAlignment="1" applyProtection="1">
      <alignment horizontal="center" vertical="center" wrapText="1"/>
      <protection hidden="1"/>
    </xf>
    <xf numFmtId="0" fontId="2" fillId="17" borderId="13" xfId="0" applyFont="1" applyFill="1" applyBorder="1" applyAlignment="1" applyProtection="1">
      <alignment horizontal="center" wrapText="1"/>
      <protection hidden="1"/>
    </xf>
    <xf numFmtId="0" fontId="2" fillId="17" borderId="14" xfId="0" applyFont="1" applyFill="1" applyBorder="1" applyAlignment="1" applyProtection="1">
      <alignment horizontal="center" wrapText="1"/>
      <protection hidden="1"/>
    </xf>
    <xf numFmtId="0" fontId="0" fillId="4" borderId="3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3" borderId="6" xfId="0" applyFill="1" applyBorder="1" applyAlignment="1">
      <alignment horizontal="left"/>
    </xf>
    <xf numFmtId="0" fontId="0" fillId="3" borderId="3" xfId="0" applyFill="1" applyBorder="1" applyAlignment="1">
      <alignment horizontal="left"/>
    </xf>
    <xf numFmtId="0" fontId="0" fillId="3" borderId="52" xfId="0" applyFill="1" applyBorder="1" applyAlignment="1">
      <alignment horizontal="left"/>
    </xf>
    <xf numFmtId="0" fontId="5" fillId="4" borderId="30" xfId="0" applyFont="1" applyFill="1" applyBorder="1" applyAlignment="1">
      <alignment horizontal="center"/>
    </xf>
    <xf numFmtId="0" fontId="5" fillId="4" borderId="18" xfId="0" applyFont="1" applyFill="1" applyBorder="1" applyAlignment="1">
      <alignment horizontal="center"/>
    </xf>
    <xf numFmtId="0" fontId="5" fillId="4" borderId="28" xfId="0" applyFont="1" applyFill="1" applyBorder="1" applyAlignment="1">
      <alignment horizontal="center"/>
    </xf>
    <xf numFmtId="0" fontId="5" fillId="4" borderId="16" xfId="0" applyFont="1" applyFill="1" applyBorder="1" applyAlignment="1">
      <alignment horizontal="center"/>
    </xf>
    <xf numFmtId="0" fontId="0" fillId="4" borderId="28" xfId="0" applyFill="1" applyBorder="1" applyAlignment="1">
      <alignment horizontal="center"/>
    </xf>
    <xf numFmtId="0" fontId="0" fillId="4" borderId="16" xfId="0" applyFill="1" applyBorder="1" applyAlignment="1">
      <alignment horizontal="center"/>
    </xf>
    <xf numFmtId="0" fontId="0" fillId="4" borderId="30" xfId="0" applyFill="1" applyBorder="1" applyAlignment="1">
      <alignment horizontal="center"/>
    </xf>
    <xf numFmtId="0" fontId="0" fillId="4" borderId="35" xfId="0" applyFill="1" applyBorder="1" applyAlignment="1">
      <alignment horizontal="center"/>
    </xf>
    <xf numFmtId="0" fontId="5" fillId="4" borderId="65" xfId="0" applyFont="1" applyFill="1" applyBorder="1" applyAlignment="1">
      <alignment horizontal="center" vertical="center"/>
    </xf>
    <xf numFmtId="0" fontId="5" fillId="4" borderId="66" xfId="0" applyFont="1" applyFill="1" applyBorder="1" applyAlignment="1">
      <alignment horizontal="center" vertical="center"/>
    </xf>
    <xf numFmtId="0" fontId="5" fillId="4" borderId="35" xfId="0" applyFont="1" applyFill="1" applyBorder="1" applyAlignment="1">
      <alignment horizontal="center"/>
    </xf>
    <xf numFmtId="0" fontId="5" fillId="4" borderId="26"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4" borderId="27" xfId="0" applyFont="1" applyFill="1" applyBorder="1" applyAlignment="1">
      <alignment horizontal="left" vertical="top" wrapText="1"/>
    </xf>
    <xf numFmtId="0" fontId="5" fillId="4" borderId="28" xfId="0" applyFont="1" applyFill="1" applyBorder="1" applyAlignment="1">
      <alignment horizontal="left" vertical="top" wrapText="1"/>
    </xf>
    <xf numFmtId="0" fontId="5" fillId="4" borderId="16" xfId="0" applyFont="1" applyFill="1" applyBorder="1" applyAlignment="1">
      <alignment horizontal="left" vertical="top" wrapText="1"/>
    </xf>
    <xf numFmtId="0" fontId="5" fillId="4" borderId="29" xfId="0" applyFont="1" applyFill="1" applyBorder="1" applyAlignment="1">
      <alignment horizontal="left" vertical="top" wrapText="1"/>
    </xf>
    <xf numFmtId="0" fontId="0" fillId="4" borderId="24" xfId="0" applyFill="1" applyBorder="1" applyAlignment="1">
      <alignment horizontal="center"/>
    </xf>
    <xf numFmtId="0" fontId="0" fillId="4" borderId="58" xfId="0" applyFill="1" applyBorder="1" applyAlignment="1">
      <alignment horizontal="center"/>
    </xf>
    <xf numFmtId="0" fontId="0" fillId="4" borderId="25" xfId="0" applyFill="1" applyBorder="1" applyAlignment="1">
      <alignment horizontal="center"/>
    </xf>
    <xf numFmtId="0" fontId="0" fillId="4" borderId="6" xfId="0" applyFill="1" applyBorder="1" applyAlignment="1">
      <alignment horizontal="left"/>
    </xf>
    <xf numFmtId="0" fontId="0" fillId="4" borderId="3" xfId="0" applyFill="1" applyBorder="1" applyAlignment="1">
      <alignment horizontal="left"/>
    </xf>
    <xf numFmtId="0" fontId="0" fillId="4" borderId="52" xfId="0" applyFill="1" applyBorder="1" applyAlignment="1">
      <alignment horizontal="left"/>
    </xf>
    <xf numFmtId="0" fontId="0" fillId="4" borderId="18" xfId="0" applyFill="1" applyBorder="1" applyAlignment="1">
      <alignment horizontal="center"/>
    </xf>
    <xf numFmtId="0" fontId="5" fillId="4" borderId="24" xfId="0" applyFont="1" applyFill="1" applyBorder="1" applyAlignment="1">
      <alignment horizontal="center"/>
    </xf>
    <xf numFmtId="0" fontId="5" fillId="4" borderId="58" xfId="0" applyFont="1" applyFill="1" applyBorder="1" applyAlignment="1">
      <alignment horizontal="center"/>
    </xf>
    <xf numFmtId="0" fontId="5" fillId="4" borderId="25" xfId="0" applyFont="1" applyFill="1" applyBorder="1" applyAlignment="1">
      <alignment horizontal="center"/>
    </xf>
    <xf numFmtId="0" fontId="0" fillId="3" borderId="9" xfId="0" applyFill="1" applyBorder="1" applyAlignment="1">
      <alignment horizontal="left"/>
    </xf>
    <xf numFmtId="0" fontId="0" fillId="3" borderId="2" xfId="0" applyFill="1" applyBorder="1" applyAlignment="1">
      <alignment horizontal="left"/>
    </xf>
    <xf numFmtId="0" fontId="0" fillId="3" borderId="62" xfId="0" applyFill="1" applyBorder="1" applyAlignment="1">
      <alignment horizontal="left"/>
    </xf>
    <xf numFmtId="0" fontId="5" fillId="4" borderId="17" xfId="0" applyFont="1" applyFill="1" applyBorder="1" applyAlignment="1">
      <alignment horizontal="center"/>
    </xf>
    <xf numFmtId="0" fontId="6" fillId="12" borderId="1" xfId="0" applyFont="1" applyFill="1" applyBorder="1" applyAlignment="1">
      <alignment horizontal="center" vertical="center" wrapText="1"/>
    </xf>
    <xf numFmtId="0" fontId="6" fillId="12" borderId="4" xfId="0" applyFont="1" applyFill="1" applyBorder="1" applyAlignment="1">
      <alignment horizontal="center" vertical="center" wrapText="1"/>
    </xf>
    <xf numFmtId="0" fontId="5" fillId="4" borderId="57" xfId="0" applyFont="1" applyFill="1" applyBorder="1" applyAlignment="1">
      <alignment horizontal="left"/>
    </xf>
  </cellXfs>
  <cellStyles count="7">
    <cellStyle name="Hypertextový odkaz" xfId="3" builtinId="8"/>
    <cellStyle name="Hypertextový odkaz 2" xfId="2"/>
    <cellStyle name="Normální" xfId="0" builtinId="0"/>
    <cellStyle name="Normální 2" xfId="6"/>
    <cellStyle name="normální 3" xfId="1"/>
    <cellStyle name="Normální 6" xfId="4"/>
    <cellStyle name="normální_List1" xfId="5"/>
  </cellStyles>
  <dxfs count="72">
    <dxf>
      <font>
        <color auto="1"/>
      </font>
      <fill>
        <patternFill>
          <bgColor rgb="FF92D050"/>
        </patternFill>
      </fill>
      <border>
        <left style="thin">
          <color auto="1"/>
        </left>
        <right style="thin">
          <color auto="1"/>
        </right>
        <top style="thin">
          <color auto="1"/>
        </top>
        <bottom style="thin">
          <color auto="1"/>
        </bottom>
        <vertical/>
        <horizontal/>
      </border>
    </dxf>
    <dxf>
      <font>
        <color auto="1"/>
      </font>
      <fill>
        <patternFill>
          <bgColor rgb="FFFFC000"/>
        </patternFill>
      </fill>
    </dxf>
    <dxf>
      <font>
        <b/>
        <i val="0"/>
      </font>
      <fill>
        <patternFill>
          <bgColor theme="7" tint="0.39994506668294322"/>
        </patternFill>
      </fill>
    </dxf>
    <dxf>
      <font>
        <color theme="0"/>
      </font>
      <fill>
        <patternFill patternType="none">
          <bgColor auto="1"/>
        </patternFill>
      </fill>
      <border>
        <left/>
        <right/>
        <top/>
        <bottom/>
        <vertical/>
        <horizontal/>
      </border>
    </dxf>
    <dxf>
      <font>
        <color theme="1" tint="0.34998626667073579"/>
      </font>
      <fill>
        <patternFill>
          <bgColor theme="0" tint="-0.14996795556505021"/>
        </patternFill>
      </fill>
      <border>
        <left style="thin">
          <color auto="1"/>
        </left>
        <right style="thin">
          <color auto="1"/>
        </right>
        <top style="thin">
          <color auto="1"/>
        </top>
        <bottom style="thin">
          <color auto="1"/>
        </bottom>
        <vertical/>
        <horizontal/>
      </border>
    </dxf>
    <dxf>
      <font>
        <b/>
        <i val="0"/>
      </font>
      <fill>
        <patternFill>
          <bgColor theme="7" tint="0.39994506668294322"/>
        </patternFill>
      </fill>
    </dxf>
    <dxf>
      <font>
        <color theme="0"/>
      </font>
      <fill>
        <patternFill patternType="none">
          <bgColor auto="1"/>
        </patternFill>
      </fill>
      <border>
        <left/>
        <right/>
        <top/>
        <bottom/>
      </border>
    </dxf>
    <dxf>
      <font>
        <color theme="1" tint="0.34998626667073579"/>
      </font>
      <fill>
        <patternFill>
          <bgColor theme="0" tint="-0.14996795556505021"/>
        </patternFill>
      </fill>
      <border>
        <left style="thin">
          <color auto="1"/>
        </left>
        <right style="thin">
          <color auto="1"/>
        </right>
        <top style="thin">
          <color auto="1"/>
        </top>
        <bottom style="thin">
          <color auto="1"/>
        </bottom>
        <vertical/>
        <horizontal/>
      </border>
    </dxf>
    <dxf>
      <fill>
        <patternFill>
          <bgColor theme="7" tint="0.39994506668294322"/>
        </patternFill>
      </fill>
    </dxf>
    <dxf>
      <fill>
        <patternFill>
          <bgColor theme="5" tint="0.39994506668294322"/>
        </patternFill>
      </fill>
      <border>
        <left style="thin">
          <color auto="1"/>
        </left>
        <right style="thin">
          <color auto="1"/>
        </right>
        <top style="thin">
          <color auto="1"/>
        </top>
        <bottom style="thin">
          <color auto="1"/>
        </bottom>
        <vertical/>
        <horizontal/>
      </border>
    </dxf>
    <dxf>
      <font>
        <color rgb="FF008CC8"/>
      </font>
      <fill>
        <patternFill>
          <bgColor rgb="FFFFFF64"/>
        </patternFill>
      </fill>
    </dxf>
    <dxf>
      <font>
        <strike val="0"/>
      </font>
      <fill>
        <gradientFill degree="90">
          <stop position="0">
            <color rgb="FFFFFF64"/>
          </stop>
          <stop position="1">
            <color rgb="FFFAD2B4"/>
          </stop>
        </gradientFill>
      </fill>
      <border>
        <left style="thin">
          <color auto="1"/>
        </left>
        <right style="thin">
          <color auto="1"/>
        </right>
        <top style="thin">
          <color auto="1"/>
        </top>
        <bottom style="thin">
          <color auto="1"/>
        </bottom>
      </border>
    </dxf>
    <dxf>
      <font>
        <color rgb="FF008CC8"/>
      </font>
      <fill>
        <gradientFill degree="90">
          <stop position="0">
            <color rgb="FFFFFF64"/>
          </stop>
          <stop position="1">
            <color rgb="FFFAD2B4"/>
          </stop>
        </gradientFill>
      </fill>
    </dxf>
    <dxf>
      <font>
        <color rgb="FF008CC8"/>
      </font>
      <fill>
        <gradientFill degree="90">
          <stop position="0">
            <color rgb="FFFFFF64"/>
          </stop>
          <stop position="1">
            <color rgb="FFFAD2B4"/>
          </stop>
        </gradientFill>
      </fill>
    </dxf>
    <dxf>
      <font>
        <color rgb="FF008CC8"/>
      </font>
      <fill>
        <gradientFill degree="90">
          <stop position="0">
            <color rgb="FFFFFF64"/>
          </stop>
          <stop position="1">
            <color rgb="FFFAD2B4"/>
          </stop>
        </gradientFill>
      </fill>
    </dxf>
    <dxf>
      <font>
        <color rgb="FF008CC8"/>
      </font>
      <fill>
        <gradientFill degree="90">
          <stop position="0">
            <color rgb="FFFFFF66"/>
          </stop>
          <stop position="1">
            <color rgb="FFFAD2B4"/>
          </stop>
        </gradientFill>
      </fill>
    </dxf>
    <dxf>
      <font>
        <color theme="1" tint="0.34998626667073579"/>
      </font>
      <fill>
        <patternFill>
          <bgColor rgb="FFDDDDDD"/>
        </patternFill>
      </fill>
    </dxf>
    <dxf>
      <font>
        <color theme="1" tint="0.34998626667073579"/>
      </font>
      <fill>
        <patternFill>
          <bgColor rgb="FFDDDDDD"/>
        </patternFill>
      </fill>
    </dxf>
    <dxf>
      <font>
        <color theme="1" tint="0.34998626667073579"/>
      </font>
      <fill>
        <patternFill>
          <bgColor rgb="FFDDDDDD"/>
        </patternFill>
      </fill>
    </dxf>
    <dxf>
      <font>
        <strike val="0"/>
        <u val="none"/>
        <color theme="1" tint="0.34998626667073579"/>
      </font>
      <fill>
        <patternFill>
          <bgColor rgb="FFDDDDDD"/>
        </patternFill>
      </fill>
      <border>
        <left style="thin">
          <color auto="1"/>
        </left>
        <right style="thin">
          <color auto="1"/>
        </right>
        <top style="thin">
          <color auto="1"/>
        </top>
        <bottom style="thin">
          <color auto="1"/>
        </bottom>
      </border>
    </dxf>
    <dxf>
      <font>
        <strike val="0"/>
        <u val="none"/>
        <color theme="1" tint="0.34998626667073579"/>
      </font>
      <fill>
        <patternFill>
          <bgColor rgb="FFDDDDDD"/>
        </patternFill>
      </fill>
      <border>
        <left style="thin">
          <color auto="1"/>
        </left>
        <right style="thin">
          <color auto="1"/>
        </right>
        <top style="thin">
          <color auto="1"/>
        </top>
        <bottom style="thin">
          <color auto="1"/>
        </bottom>
      </border>
    </dxf>
    <dxf>
      <font>
        <color theme="1" tint="0.34998626667073579"/>
      </font>
      <fill>
        <patternFill>
          <bgColor rgb="FFDDDDDD"/>
        </patternFill>
      </fill>
    </dxf>
    <dxf>
      <font>
        <color rgb="FF009646"/>
      </font>
      <fill>
        <patternFill>
          <bgColor theme="6" tint="0.59996337778862885"/>
        </patternFill>
      </fill>
      <border>
        <left style="thin">
          <color auto="1"/>
        </left>
        <right style="thin">
          <color auto="1"/>
        </right>
        <top style="thin">
          <color auto="1"/>
        </top>
        <bottom style="thin">
          <color auto="1"/>
        </bottom>
        <vertical/>
        <horizontal/>
      </border>
    </dxf>
    <dxf>
      <font>
        <color rgb="FF008CC8"/>
      </font>
      <fill>
        <patternFill>
          <bgColor rgb="FFFFFF64"/>
        </patternFill>
      </fill>
      <border>
        <left style="thin">
          <color auto="1"/>
        </left>
        <right style="thin">
          <color auto="1"/>
        </right>
        <top style="thin">
          <color auto="1"/>
        </top>
        <bottom style="thin">
          <color auto="1"/>
        </bottom>
        <vertical/>
        <horizontal/>
      </border>
    </dxf>
    <dxf>
      <font>
        <color rgb="FF008CC8"/>
      </font>
      <fill>
        <patternFill>
          <bgColor rgb="FFFFFF64"/>
        </patternFill>
      </fill>
      <border>
        <left style="thin">
          <color auto="1"/>
        </left>
        <right style="thin">
          <color auto="1"/>
        </right>
      </border>
    </dxf>
    <dxf>
      <font>
        <color rgb="FF009646"/>
      </font>
      <fill>
        <patternFill>
          <bgColor theme="6" tint="0.59996337778862885"/>
        </patternFill>
      </fill>
      <border>
        <left style="thin">
          <color auto="1"/>
        </left>
        <right style="thin">
          <color auto="1"/>
        </right>
      </border>
    </dxf>
    <dxf>
      <font>
        <color rgb="FF008CC8"/>
      </font>
      <fill>
        <patternFill>
          <bgColor rgb="FFFFFF64"/>
        </patternFill>
      </fill>
      <border>
        <left style="thin">
          <color auto="1"/>
        </left>
        <right style="thin">
          <color auto="1"/>
        </right>
        <vertical/>
        <horizontal/>
      </border>
    </dxf>
    <dxf>
      <font>
        <color rgb="FF008CC8"/>
      </font>
      <fill>
        <patternFill>
          <bgColor rgb="FFFFFF64"/>
        </patternFill>
      </fill>
      <border>
        <left style="thin">
          <color auto="1"/>
        </left>
      </border>
    </dxf>
    <dxf>
      <font>
        <color rgb="FF009646"/>
      </font>
      <fill>
        <patternFill>
          <bgColor theme="6" tint="0.59996337778862885"/>
        </patternFill>
      </fill>
      <border>
        <left style="thin">
          <color auto="1"/>
        </left>
      </border>
    </dxf>
    <dxf>
      <font>
        <color rgb="FF008CC8"/>
      </font>
      <fill>
        <patternFill>
          <bgColor rgb="FFFFFF64"/>
        </patternFill>
      </fill>
      <border>
        <left style="thin">
          <color auto="1"/>
        </left>
      </border>
    </dxf>
    <dxf>
      <font>
        <color rgb="FF008CC8"/>
      </font>
      <fill>
        <patternFill>
          <bgColor rgb="FFFFFF64"/>
        </patternFill>
      </fill>
    </dxf>
    <dxf>
      <font>
        <color rgb="FF008CC8"/>
      </font>
      <fill>
        <gradientFill degree="90">
          <stop position="0">
            <color rgb="FFFFFF64"/>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strike val="0"/>
        <u val="none"/>
        <color rgb="FF008CC8"/>
      </font>
      <fill>
        <patternFill>
          <bgColor rgb="FFFFFF64"/>
        </patternFill>
      </fill>
      <border>
        <left style="thin">
          <color auto="1"/>
        </left>
        <right style="thin">
          <color auto="1"/>
        </right>
        <top style="thin">
          <color auto="1"/>
        </top>
        <bottom style="thin">
          <color auto="1"/>
        </bottom>
      </border>
    </dxf>
    <dxf>
      <font>
        <strike val="0"/>
        <u val="none"/>
        <color rgb="FF008CC8"/>
      </font>
      <fill>
        <patternFill>
          <bgColor rgb="FFFFFF64"/>
        </patternFill>
      </fill>
      <border>
        <left style="thin">
          <color auto="1"/>
        </left>
        <right style="thin">
          <color auto="1"/>
        </right>
        <top style="thin">
          <color auto="1"/>
        </top>
        <bottom style="thin">
          <color auto="1"/>
        </bottom>
      </border>
    </dxf>
    <dxf>
      <font>
        <color rgb="FF008CC8"/>
      </font>
      <fill>
        <patternFill>
          <bgColor rgb="FFFFFF64"/>
        </patternFill>
      </fill>
      <border>
        <left style="thin">
          <color auto="1"/>
        </left>
        <right style="thin">
          <color auto="1"/>
        </right>
        <top style="thin">
          <color auto="1"/>
        </top>
        <bottom style="thin">
          <color auto="1"/>
        </bottom>
      </border>
    </dxf>
    <dxf>
      <font>
        <color rgb="FF008CC8"/>
      </font>
      <fill>
        <patternFill>
          <bgColor rgb="FFFFFF64"/>
        </patternFill>
      </fill>
      <border>
        <left style="thin">
          <color auto="1"/>
        </left>
        <right style="thin">
          <color auto="1"/>
        </right>
        <top style="thin">
          <color auto="1"/>
        </top>
        <bottom style="thin">
          <color auto="1"/>
        </bottom>
        <vertical/>
        <horizontal/>
      </border>
    </dxf>
    <dxf>
      <font>
        <color rgb="FF008CC8"/>
      </font>
      <fill>
        <patternFill>
          <bgColor rgb="FFFFFF64"/>
        </patternFill>
      </fill>
      <border>
        <left style="thin">
          <color auto="1"/>
        </left>
        <right style="thin">
          <color auto="1"/>
        </right>
        <top style="thin">
          <color auto="1"/>
        </top>
        <bottom style="thin">
          <color auto="1"/>
        </bottom>
        <vertical/>
        <horizontal/>
      </border>
    </dxf>
    <dxf>
      <font>
        <strike val="0"/>
      </font>
      <fill>
        <patternFill patternType="none">
          <bgColor auto="1"/>
        </patternFill>
      </fill>
      <border>
        <left style="thin">
          <color auto="1"/>
        </left>
        <right style="thin">
          <color auto="1"/>
        </right>
        <top style="thin">
          <color auto="1"/>
        </top>
        <bottom style="thin">
          <color auto="1"/>
        </bottom>
      </border>
    </dxf>
    <dxf>
      <font>
        <color theme="1" tint="0.34998626667073579"/>
      </font>
      <fill>
        <patternFill>
          <bgColor rgb="FFDDDDDD"/>
        </patternFill>
      </fill>
    </dxf>
    <dxf>
      <font>
        <b val="0"/>
        <i val="0"/>
        <strike val="0"/>
        <u val="none"/>
        <color rgb="FF009646"/>
      </font>
      <fill>
        <patternFill>
          <bgColor theme="6" tint="0.59996337778862885"/>
        </patternFill>
      </fill>
      <border>
        <left style="thin">
          <color auto="1"/>
        </left>
        <right style="thin">
          <color auto="1"/>
        </right>
        <top style="thin">
          <color auto="1"/>
        </top>
        <bottom style="thin">
          <color auto="1"/>
        </bottom>
      </border>
    </dxf>
    <dxf>
      <font>
        <color rgb="FF008CC8"/>
      </font>
      <fill>
        <patternFill>
          <bgColor rgb="FFFFFF64"/>
        </patternFill>
      </fill>
    </dxf>
    <dxf>
      <font>
        <color theme="1"/>
      </font>
      <fill>
        <patternFill>
          <bgColor rgb="FFDDDDDD"/>
        </patternFill>
      </fill>
    </dxf>
    <dxf>
      <font>
        <color rgb="FF008CC8"/>
      </font>
      <fill>
        <patternFill>
          <bgColor rgb="FFFFFF64"/>
        </patternFill>
      </fill>
      <border>
        <left style="thin">
          <color auto="1"/>
        </left>
        <right style="thin">
          <color auto="1"/>
        </right>
        <top style="thin">
          <color auto="1"/>
        </top>
        <bottom style="thin">
          <color auto="1"/>
        </bottom>
      </border>
    </dxf>
    <dxf>
      <font>
        <color rgb="FF008CC8"/>
      </font>
      <fill>
        <patternFill>
          <bgColor rgb="FFFFFF64"/>
        </patternFill>
      </fill>
      <border>
        <left style="thin">
          <color auto="1"/>
        </left>
        <right style="thin">
          <color auto="1"/>
        </right>
        <top style="thin">
          <color auto="1"/>
        </top>
        <bottom style="thin">
          <color auto="1"/>
        </bottom>
        <vertical/>
        <horizontal/>
      </border>
    </dxf>
    <dxf>
      <font>
        <color rgb="FF009646"/>
      </font>
      <fill>
        <patternFill>
          <bgColor theme="6" tint="0.59996337778862885"/>
        </patternFill>
      </fill>
      <border>
        <left style="thin">
          <color auto="1"/>
        </left>
        <right style="thin">
          <color auto="1"/>
        </right>
        <top style="thin">
          <color auto="1"/>
        </top>
        <bottom style="thin">
          <color auto="1"/>
        </bottom>
        <vertical/>
        <horizontal/>
      </border>
    </dxf>
    <dxf>
      <font>
        <color rgb="FF008CC8"/>
      </font>
      <fill>
        <patternFill>
          <bgColor rgb="FFFFFF64"/>
        </patternFill>
      </fill>
      <border>
        <left style="thin">
          <color auto="1"/>
        </left>
        <right style="thin">
          <color auto="1"/>
        </right>
        <top style="thin">
          <color auto="1"/>
        </top>
        <bottom style="thin">
          <color auto="1"/>
        </bottom>
      </border>
    </dxf>
    <dxf>
      <font>
        <strike val="0"/>
        <color rgb="FF008CC8"/>
      </font>
      <fill>
        <patternFill>
          <bgColor rgb="FFFFFF64"/>
        </patternFill>
      </fill>
      <border>
        <left style="thin">
          <color auto="1"/>
        </left>
        <right style="thin">
          <color auto="1"/>
        </right>
        <top style="thin">
          <color auto="1"/>
        </top>
        <bottom style="thin">
          <color auto="1"/>
        </bottom>
        <vertical/>
        <horizontal/>
      </border>
    </dxf>
    <dxf>
      <font>
        <color rgb="FF008CC8"/>
      </font>
      <fill>
        <patternFill>
          <bgColor rgb="FFFFFF64"/>
        </patternFill>
      </fill>
      <border>
        <left style="thin">
          <color auto="1"/>
        </left>
        <right style="thin">
          <color auto="1"/>
        </right>
        <top style="thin">
          <color auto="1"/>
        </top>
        <vertical/>
        <horizontal/>
      </border>
    </dxf>
    <dxf>
      <font>
        <color rgb="FF008CC8"/>
      </font>
      <fill>
        <patternFill>
          <bgColor rgb="FFFFFF64"/>
        </patternFill>
      </fill>
      <border>
        <left style="thin">
          <color auto="1"/>
        </left>
        <top style="thin">
          <color auto="1"/>
        </top>
        <vertical/>
        <horizontal/>
      </border>
    </dxf>
    <dxf>
      <font>
        <color rgb="FF008CC8"/>
      </font>
      <fill>
        <patternFill>
          <bgColor rgb="FFFFFF64"/>
        </patternFill>
      </fill>
      <border>
        <left style="thin">
          <color auto="1"/>
        </left>
        <right style="thin">
          <color auto="1"/>
        </right>
        <top style="thin">
          <color auto="1"/>
        </top>
        <vertical/>
        <horizontal/>
      </border>
    </dxf>
    <dxf>
      <font>
        <color rgb="FF008CC8"/>
      </font>
      <fill>
        <patternFill>
          <bgColor rgb="FFFFFF64"/>
        </patternFill>
      </fill>
      <border>
        <left style="thin">
          <color auto="1"/>
        </left>
        <right style="thin">
          <color auto="1"/>
        </right>
        <top style="thin">
          <color auto="1"/>
        </top>
        <vertical/>
        <horizontal/>
      </border>
    </dxf>
    <dxf>
      <font>
        <color rgb="FF008CC8"/>
      </font>
      <fill>
        <patternFill>
          <bgColor rgb="FFFFFF64"/>
        </patternFill>
      </fill>
      <border>
        <left style="thin">
          <color auto="1"/>
        </left>
        <right style="thin">
          <color auto="1"/>
        </right>
        <top style="thin">
          <color auto="1"/>
        </top>
        <bottom style="thin">
          <color auto="1"/>
        </bottom>
        <vertical/>
        <horizontal/>
      </border>
    </dxf>
    <dxf>
      <font>
        <color rgb="FF008CC8"/>
      </font>
      <fill>
        <patternFill>
          <bgColor rgb="FFFFFF64"/>
        </patternFill>
      </fill>
      <border>
        <right style="thin">
          <color auto="1"/>
        </right>
        <bottom style="thin">
          <color auto="1"/>
        </bottom>
      </border>
    </dxf>
    <dxf>
      <font>
        <color rgb="FF008CC8"/>
      </font>
      <fill>
        <patternFill>
          <bgColor rgb="FFFFFF64"/>
        </patternFill>
      </fill>
      <border>
        <left style="thin">
          <color auto="1"/>
        </left>
        <right style="thin">
          <color auto="1"/>
        </right>
        <top style="thin">
          <color auto="1"/>
        </top>
        <bottom style="thin">
          <color auto="1"/>
        </bottom>
        <vertical/>
        <horizontal/>
      </border>
    </dxf>
    <dxf>
      <font>
        <color theme="1" tint="0.34998626667073579"/>
      </font>
      <fill>
        <patternFill>
          <bgColor rgb="FFDDDDDD"/>
        </patternFill>
      </fill>
    </dxf>
    <dxf>
      <font>
        <color theme="1" tint="0.34998626667073579"/>
      </font>
      <fill>
        <patternFill>
          <bgColor rgb="FFDDDDDD"/>
        </patternFill>
      </fill>
    </dxf>
    <dxf>
      <font>
        <color theme="1" tint="0.34998626667073579"/>
      </font>
      <fill>
        <patternFill>
          <bgColor rgb="FFDDDDDD"/>
        </patternFill>
      </fill>
    </dxf>
    <dxf>
      <font>
        <color rgb="FF008CC8"/>
      </font>
      <fill>
        <patternFill>
          <bgColor rgb="FFFFFF64"/>
        </patternFill>
      </fill>
      <border>
        <left style="thin">
          <color auto="1"/>
        </left>
        <right style="thin">
          <color auto="1"/>
        </right>
        <top style="thin">
          <color auto="1"/>
        </top>
        <bottom style="thin">
          <color auto="1"/>
        </bottom>
        <vertical/>
        <horizontal/>
      </border>
    </dxf>
    <dxf>
      <font>
        <color theme="1" tint="0.34998626667073579"/>
      </font>
      <fill>
        <patternFill>
          <bgColor rgb="FFDDDDDD"/>
        </patternFill>
      </fill>
    </dxf>
    <dxf>
      <font>
        <color rgb="FF008CC8"/>
      </font>
      <fill>
        <patternFill>
          <bgColor rgb="FFFFFF64"/>
        </patternFill>
      </fill>
      <border>
        <left style="thin">
          <color auto="1"/>
        </left>
        <right style="thin">
          <color auto="1"/>
        </right>
        <top style="thin">
          <color auto="1"/>
        </top>
        <bottom style="thin">
          <color auto="1"/>
        </bottom>
        <vertical/>
        <horizontal/>
      </border>
    </dxf>
    <dxf>
      <font>
        <color rgb="FF008CC8"/>
      </font>
      <fill>
        <patternFill>
          <bgColor rgb="FFFFFF64"/>
        </patternFill>
      </fill>
    </dxf>
    <dxf>
      <font>
        <strike val="0"/>
        <u val="none"/>
        <color rgb="FF009646"/>
      </font>
      <fill>
        <patternFill>
          <bgColor theme="6" tint="0.59996337778862885"/>
        </patternFill>
      </fill>
      <border>
        <left style="thin">
          <color auto="1"/>
        </left>
        <right style="thin">
          <color auto="1"/>
        </right>
        <top style="thin">
          <color auto="1"/>
        </top>
        <bottom style="thin">
          <color auto="1"/>
        </bottom>
      </border>
    </dxf>
    <dxf>
      <fill>
        <patternFill>
          <bgColor rgb="FFFFFF64"/>
        </patternFill>
      </fill>
    </dxf>
  </dxfs>
  <tableStyles count="0" defaultTableStyle="TableStyleMedium2" defaultPivotStyle="PivotStyleLight16"/>
  <colors>
    <mruColors>
      <color rgb="FF008CC8"/>
      <color rgb="FFFFFF64"/>
      <color rgb="FFDDDDDD"/>
      <color rgb="FFFAD2B4"/>
      <color rgb="FF008A3E"/>
      <color rgb="FF009646"/>
      <color rgb="FFE1E1E1"/>
      <color rgb="FF0000FF"/>
      <color rgb="FF2B2BA7"/>
      <color rgb="FF2424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zdroj dat'!$E$115" lockText="1" noThreeD="1"/>
</file>

<file path=xl/ctrlProps/ctrlProp10.xml><?xml version="1.0" encoding="utf-8"?>
<formControlPr xmlns="http://schemas.microsoft.com/office/spreadsheetml/2009/9/main" objectType="CheckBox" fmlaLink="$F$20" lockText="1" noThreeD="1"/>
</file>

<file path=xl/ctrlProps/ctrlProp2.xml><?xml version="1.0" encoding="utf-8"?>
<formControlPr xmlns="http://schemas.microsoft.com/office/spreadsheetml/2009/9/main" objectType="CheckBox" fmlaLink="'zdroj dat'!$E$116" lockText="1" noThreeD="1"/>
</file>

<file path=xl/ctrlProps/ctrlProp3.xml><?xml version="1.0" encoding="utf-8"?>
<formControlPr xmlns="http://schemas.microsoft.com/office/spreadsheetml/2009/9/main" objectType="CheckBox" fmlaLink="'zdroj dat'!$E$117" lockText="1" noThreeD="1"/>
</file>

<file path=xl/ctrlProps/ctrlProp4.xml><?xml version="1.0" encoding="utf-8"?>
<formControlPr xmlns="http://schemas.microsoft.com/office/spreadsheetml/2009/9/main" objectType="CheckBox" fmlaLink="'zdroj dat'!$E$119" lockText="1" noThreeD="1"/>
</file>

<file path=xl/ctrlProps/ctrlProp5.xml><?xml version="1.0" encoding="utf-8"?>
<formControlPr xmlns="http://schemas.microsoft.com/office/spreadsheetml/2009/9/main" objectType="CheckBox" fmlaLink="'zdroj dat'!$E$118" lockText="1" noThreeD="1"/>
</file>

<file path=xl/ctrlProps/ctrlProp6.xml><?xml version="1.0" encoding="utf-8"?>
<formControlPr xmlns="http://schemas.microsoft.com/office/spreadsheetml/2009/9/main" objectType="CheckBox" fmlaLink="'zdroj dat'!$E$120" lockText="1" noThreeD="1"/>
</file>

<file path=xl/ctrlProps/ctrlProp7.xml><?xml version="1.0" encoding="utf-8"?>
<formControlPr xmlns="http://schemas.microsoft.com/office/spreadsheetml/2009/9/main" objectType="CheckBox" fmlaLink="'zdroj dat'!$E$113" lockText="1" noThreeD="1"/>
</file>

<file path=xl/ctrlProps/ctrlProp8.xml><?xml version="1.0" encoding="utf-8"?>
<formControlPr xmlns="http://schemas.microsoft.com/office/spreadsheetml/2009/9/main" objectType="CheckBox" fmlaLink="'zdroj dat'!$E$114" lockText="1" noThreeD="1"/>
</file>

<file path=xl/ctrlProps/ctrlProp9.xml><?xml version="1.0" encoding="utf-8"?>
<formControlPr xmlns="http://schemas.microsoft.com/office/spreadsheetml/2009/9/main" objectType="CheckBox" checked="Checked" fmlaLink="$F$1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55266</xdr:rowOff>
    </xdr:from>
    <xdr:ext cx="730250" cy="583601"/>
    <xdr:pic>
      <xdr:nvPicPr>
        <xdr:cNvPr id="2" name="Obráze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5266"/>
          <a:ext cx="730250" cy="583601"/>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0</xdr:colOff>
          <xdr:row>45</xdr:row>
          <xdr:rowOff>123825</xdr:rowOff>
        </xdr:from>
        <xdr:to>
          <xdr:col>0</xdr:col>
          <xdr:colOff>304800</xdr:colOff>
          <xdr:row>47</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80</xdr:row>
          <xdr:rowOff>161925</xdr:rowOff>
        </xdr:from>
        <xdr:to>
          <xdr:col>0</xdr:col>
          <xdr:colOff>304800</xdr:colOff>
          <xdr:row>82</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98</xdr:row>
          <xdr:rowOff>200025</xdr:rowOff>
        </xdr:from>
        <xdr:to>
          <xdr:col>0</xdr:col>
          <xdr:colOff>304800</xdr:colOff>
          <xdr:row>100</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108</xdr:row>
          <xdr:rowOff>371475</xdr:rowOff>
        </xdr:from>
        <xdr:to>
          <xdr:col>0</xdr:col>
          <xdr:colOff>314325</xdr:colOff>
          <xdr:row>110</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105</xdr:row>
          <xdr:rowOff>180975</xdr:rowOff>
        </xdr:from>
        <xdr:to>
          <xdr:col>0</xdr:col>
          <xdr:colOff>304800</xdr:colOff>
          <xdr:row>107</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112</xdr:row>
          <xdr:rowOff>180975</xdr:rowOff>
        </xdr:from>
        <xdr:to>
          <xdr:col>0</xdr:col>
          <xdr:colOff>304800</xdr:colOff>
          <xdr:row>114</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19</xdr:row>
          <xdr:rowOff>333375</xdr:rowOff>
        </xdr:from>
        <xdr:to>
          <xdr:col>9</xdr:col>
          <xdr:colOff>352425</xdr:colOff>
          <xdr:row>20</xdr:row>
          <xdr:rowOff>209550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152400</xdr:rowOff>
        </xdr:from>
        <xdr:to>
          <xdr:col>0</xdr:col>
          <xdr:colOff>304800</xdr:colOff>
          <xdr:row>43</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xdr:row>
          <xdr:rowOff>171450</xdr:rowOff>
        </xdr:from>
        <xdr:to>
          <xdr:col>1</xdr:col>
          <xdr:colOff>304800</xdr:colOff>
          <xdr:row>5</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133350</xdr:rowOff>
        </xdr:from>
        <xdr:to>
          <xdr:col>1</xdr:col>
          <xdr:colOff>514350</xdr:colOff>
          <xdr:row>8</xdr:row>
          <xdr:rowOff>66675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13" Type="http://schemas.openxmlformats.org/officeDocument/2006/relationships/comments" Target="../comments2.xml"/><Relationship Id="rId3" Type="http://schemas.openxmlformats.org/officeDocument/2006/relationships/hyperlink" Target="mailto:katerina.ferzikova@uradprace.cz" TargetMode="External"/><Relationship Id="rId7" Type="http://schemas.openxmlformats.org/officeDocument/2006/relationships/hyperlink" Target="mailto:michaela.strejcova@uradprace.cz" TargetMode="External"/><Relationship Id="rId12" Type="http://schemas.openxmlformats.org/officeDocument/2006/relationships/ctrlProp" Target="../ctrlProps/ctrlProp10.xml"/><Relationship Id="rId2" Type="http://schemas.openxmlformats.org/officeDocument/2006/relationships/hyperlink" Target="mailto:lucie.karadzasova@uradprace.cz" TargetMode="External"/><Relationship Id="rId1" Type="http://schemas.openxmlformats.org/officeDocument/2006/relationships/hyperlink" Target="mailto:blanka.furi@uradprace.cz" TargetMode="External"/><Relationship Id="rId6" Type="http://schemas.openxmlformats.org/officeDocument/2006/relationships/hyperlink" Target="mailto:adela.volrabova@uradprace.cz" TargetMode="External"/><Relationship Id="rId11" Type="http://schemas.openxmlformats.org/officeDocument/2006/relationships/ctrlProp" Target="../ctrlProps/ctrlProp9.xml"/><Relationship Id="rId5" Type="http://schemas.openxmlformats.org/officeDocument/2006/relationships/hyperlink" Target="mailto:dotazniky.ul@uradprace.cz" TargetMode="External"/><Relationship Id="rId10" Type="http://schemas.openxmlformats.org/officeDocument/2006/relationships/vmlDrawing" Target="../drawings/vmlDrawing2.vml"/><Relationship Id="rId4" Type="http://schemas.openxmlformats.org/officeDocument/2006/relationships/hyperlink" Target="mailto:simona.voborilova@uradprace.cz" TargetMode="External"/><Relationship Id="rId9"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rgb="FF92D050"/>
    <pageSetUpPr fitToPage="1"/>
  </sheetPr>
  <dimension ref="A1:Q132"/>
  <sheetViews>
    <sheetView showGridLines="0" tabSelected="1" showRuler="0" showWhiteSpace="0" view="pageLayout" zoomScale="120" zoomScaleNormal="145" zoomScaleSheetLayoutView="140" zoomScalePageLayoutView="120" workbookViewId="0">
      <selection activeCell="A4" sqref="A4:K4"/>
    </sheetView>
  </sheetViews>
  <sheetFormatPr defaultColWidth="3.5703125" defaultRowHeight="15" x14ac:dyDescent="0.25"/>
  <cols>
    <col min="1" max="2" width="14.42578125" style="219" customWidth="1"/>
    <col min="3" max="3" width="9.140625" style="219" customWidth="1"/>
    <col min="4" max="4" width="14" style="219" customWidth="1"/>
    <col min="5" max="5" width="11.5703125" style="219" customWidth="1"/>
    <col min="6" max="6" width="9.140625" style="219" customWidth="1"/>
    <col min="7" max="7" width="8.85546875" style="219" customWidth="1"/>
    <col min="8" max="8" width="9.140625" style="219" customWidth="1"/>
    <col min="9" max="9" width="8.5703125" style="219" customWidth="1"/>
    <col min="10" max="10" width="9.28515625" style="219" customWidth="1"/>
    <col min="11" max="11" width="9.5703125" style="219" customWidth="1"/>
    <col min="12" max="12" width="1.42578125" style="220" customWidth="1"/>
    <col min="13" max="13" width="10" style="219" hidden="1" customWidth="1"/>
    <col min="14" max="14" width="10" style="219" customWidth="1"/>
    <col min="15" max="16384" width="3.5703125" style="219"/>
  </cols>
  <sheetData>
    <row r="1" spans="1:13" ht="18.75" customHeight="1" x14ac:dyDescent="0.25">
      <c r="A1" s="218"/>
      <c r="B1" s="218"/>
      <c r="C1" s="218"/>
      <c r="D1" s="218"/>
      <c r="E1" s="218"/>
      <c r="F1" s="218"/>
      <c r="G1" s="218"/>
      <c r="H1" s="218"/>
      <c r="I1" s="218"/>
      <c r="J1" s="218"/>
    </row>
    <row r="2" spans="1:13" ht="12.95" customHeight="1" x14ac:dyDescent="0.25">
      <c r="A2" s="397" t="s">
        <v>12503</v>
      </c>
      <c r="B2" s="397"/>
      <c r="C2" s="397"/>
      <c r="D2" s="397"/>
      <c r="E2" s="397"/>
      <c r="F2" s="397"/>
      <c r="G2" s="397"/>
      <c r="H2" s="397"/>
      <c r="I2" s="397"/>
      <c r="J2" s="397"/>
      <c r="K2" s="397"/>
    </row>
    <row r="3" spans="1:13" ht="12.95" customHeight="1" x14ac:dyDescent="0.25">
      <c r="A3" s="421" t="str">
        <f>IF('zdroj dat'!F20=TRUE,CONCATENATE("Krajská pobočka ",IF('zdroj dat'!A2="Zlíně","ve ","v "),'zdroj dat'!A2),CONCATENATE("Krajská pobočka ",IF('zdroj dat'!A2="Zlíně","ve ","v "),'zdroj dat'!A2,", kontaktní pracoviště ",IF('zdroj dat'!B7="Ostrava-město","Ostrava",'zdroj dat'!B7)))</f>
        <v>Krajská pobočka v Ústí nad Labem, kontaktní pracoviště Litoměřice</v>
      </c>
      <c r="B3" s="421"/>
      <c r="C3" s="421"/>
      <c r="D3" s="421"/>
      <c r="E3" s="421"/>
      <c r="F3" s="421"/>
      <c r="G3" s="421"/>
      <c r="H3" s="421"/>
      <c r="I3" s="421"/>
      <c r="J3" s="421"/>
      <c r="K3" s="421"/>
    </row>
    <row r="4" spans="1:13" ht="12.95" customHeight="1" x14ac:dyDescent="0.25">
      <c r="A4" s="398" t="s">
        <v>2</v>
      </c>
      <c r="B4" s="398"/>
      <c r="C4" s="398"/>
      <c r="D4" s="398"/>
      <c r="E4" s="398"/>
      <c r="F4" s="398"/>
      <c r="G4" s="398"/>
      <c r="H4" s="398"/>
      <c r="I4" s="398"/>
      <c r="J4" s="398"/>
      <c r="K4" s="398"/>
    </row>
    <row r="5" spans="1:13" ht="12.95" customHeight="1" x14ac:dyDescent="0.25">
      <c r="A5" s="408" t="s">
        <v>12579</v>
      </c>
      <c r="B5" s="409"/>
      <c r="C5" s="409"/>
      <c r="D5" s="409"/>
      <c r="E5" s="409"/>
      <c r="F5" s="409"/>
      <c r="G5" s="409"/>
      <c r="H5" s="409"/>
      <c r="I5" s="409"/>
      <c r="J5" s="409"/>
      <c r="K5" s="409"/>
      <c r="L5" s="221"/>
      <c r="M5" s="222"/>
    </row>
    <row r="6" spans="1:13" ht="12.95" customHeight="1" x14ac:dyDescent="0.25">
      <c r="A6" s="410"/>
      <c r="B6" s="411"/>
      <c r="C6" s="411"/>
      <c r="D6" s="411"/>
      <c r="E6" s="411"/>
      <c r="F6" s="411"/>
      <c r="G6" s="411"/>
      <c r="H6" s="411"/>
      <c r="I6" s="411"/>
      <c r="J6" s="411"/>
      <c r="K6" s="411"/>
      <c r="L6" s="221"/>
      <c r="M6" s="222"/>
    </row>
    <row r="7" spans="1:13" ht="51" customHeight="1" x14ac:dyDescent="0.25">
      <c r="A7" s="412"/>
      <c r="B7" s="413"/>
      <c r="C7" s="413"/>
      <c r="D7" s="413"/>
      <c r="E7" s="413"/>
      <c r="F7" s="413"/>
      <c r="G7" s="413"/>
      <c r="H7" s="413"/>
      <c r="I7" s="413"/>
      <c r="J7" s="413"/>
      <c r="K7" s="413"/>
      <c r="L7" s="221"/>
      <c r="M7" s="222"/>
    </row>
    <row r="8" spans="1:13" ht="15.75" customHeight="1" x14ac:dyDescent="0.25">
      <c r="A8" s="424" t="s">
        <v>47</v>
      </c>
      <c r="B8" s="424"/>
      <c r="C8" s="424"/>
      <c r="D8" s="424"/>
      <c r="E8" s="223"/>
      <c r="F8" s="223"/>
      <c r="G8" s="223"/>
      <c r="H8" s="425" t="str">
        <f>IF('zdroj dat'!B51=TRUE,'zdroj dat'!C51,"")</f>
        <v/>
      </c>
      <c r="I8" s="425"/>
      <c r="J8" s="425"/>
      <c r="K8" s="425"/>
      <c r="L8" s="224"/>
      <c r="M8" s="222"/>
    </row>
    <row r="9" spans="1:13" ht="15.75" customHeight="1" x14ac:dyDescent="0.25">
      <c r="A9" s="428" t="s">
        <v>4131</v>
      </c>
      <c r="B9" s="428"/>
      <c r="C9" s="329"/>
      <c r="D9" s="429"/>
      <c r="E9" s="429"/>
      <c r="F9" s="429"/>
      <c r="G9" s="429"/>
      <c r="H9" s="429"/>
      <c r="I9" s="426" t="s">
        <v>12504</v>
      </c>
      <c r="J9" s="414"/>
      <c r="K9" s="415"/>
      <c r="L9" s="225"/>
      <c r="M9" s="226"/>
    </row>
    <row r="10" spans="1:13" ht="15.75" customHeight="1" x14ac:dyDescent="0.25">
      <c r="A10" s="329"/>
      <c r="B10" s="329"/>
      <c r="C10" s="329"/>
      <c r="D10" s="430"/>
      <c r="E10" s="430"/>
      <c r="F10" s="430"/>
      <c r="G10" s="430"/>
      <c r="H10" s="429"/>
      <c r="I10" s="427"/>
      <c r="J10" s="416"/>
      <c r="K10" s="417"/>
      <c r="L10" s="225"/>
      <c r="M10" s="226"/>
    </row>
    <row r="11" spans="1:13" ht="15.75" customHeight="1" x14ac:dyDescent="0.25">
      <c r="A11" s="375" t="s">
        <v>1065</v>
      </c>
      <c r="B11" s="376"/>
      <c r="C11" s="376"/>
      <c r="D11" s="418"/>
      <c r="E11" s="419"/>
      <c r="F11" s="419"/>
      <c r="G11" s="420"/>
      <c r="H11" s="418"/>
      <c r="I11" s="419"/>
      <c r="J11" s="419"/>
      <c r="K11" s="419"/>
      <c r="L11" s="225"/>
      <c r="M11" s="226"/>
    </row>
    <row r="12" spans="1:13" ht="15.75" customHeight="1" x14ac:dyDescent="0.25">
      <c r="A12" s="332" t="s">
        <v>12669</v>
      </c>
      <c r="B12" s="333"/>
      <c r="C12" s="361"/>
      <c r="D12" s="363"/>
      <c r="E12" s="301" t="s">
        <v>49</v>
      </c>
      <c r="F12" s="389"/>
      <c r="G12" s="390"/>
      <c r="H12" s="391"/>
      <c r="I12" s="302" t="s">
        <v>1064</v>
      </c>
      <c r="J12" s="402"/>
      <c r="K12" s="403"/>
      <c r="L12" s="225"/>
      <c r="M12" s="226"/>
    </row>
    <row r="13" spans="1:13" ht="15.75" customHeight="1" x14ac:dyDescent="0.25">
      <c r="A13" s="422" t="s">
        <v>9311</v>
      </c>
      <c r="B13" s="423"/>
      <c r="C13" s="534"/>
      <c r="D13" s="535"/>
      <c r="E13" s="535"/>
      <c r="F13" s="536"/>
      <c r="G13" s="537"/>
      <c r="H13" s="538"/>
      <c r="I13" s="538"/>
      <c r="J13" s="538"/>
      <c r="K13" s="539"/>
      <c r="L13" s="225"/>
      <c r="M13" s="226"/>
    </row>
    <row r="14" spans="1:13" ht="15.75" customHeight="1" x14ac:dyDescent="0.25">
      <c r="A14" s="422" t="s">
        <v>12617</v>
      </c>
      <c r="B14" s="541"/>
      <c r="C14" s="399" t="s">
        <v>12606</v>
      </c>
      <c r="D14" s="400"/>
      <c r="E14" s="407"/>
      <c r="F14" s="407"/>
      <c r="G14" s="401" t="s">
        <v>12606</v>
      </c>
      <c r="H14" s="401"/>
      <c r="I14" s="401"/>
      <c r="J14" s="404"/>
      <c r="K14" s="405"/>
      <c r="L14" s="225"/>
      <c r="M14" s="226"/>
    </row>
    <row r="15" spans="1:13" ht="15.75" customHeight="1" x14ac:dyDescent="0.25">
      <c r="A15" s="299"/>
      <c r="B15" s="316"/>
      <c r="C15" s="399" t="s">
        <v>4133</v>
      </c>
      <c r="D15" s="400"/>
      <c r="E15" s="406" t="str">
        <f>IF('zdroj dat'!$D$120="ANO",0,"")</f>
        <v/>
      </c>
      <c r="F15" s="406"/>
      <c r="G15" s="401" t="s">
        <v>4133</v>
      </c>
      <c r="H15" s="401"/>
      <c r="I15" s="401"/>
      <c r="J15" s="402" t="str">
        <f>IF('zdroj dat'!$D$120="ANO",0,"")</f>
        <v/>
      </c>
      <c r="K15" s="403"/>
      <c r="L15" s="225"/>
      <c r="M15" s="226"/>
    </row>
    <row r="16" spans="1:13" ht="15.75" customHeight="1" x14ac:dyDescent="0.25">
      <c r="A16" s="300" t="s">
        <v>12505</v>
      </c>
      <c r="B16" s="361"/>
      <c r="C16" s="362"/>
      <c r="D16" s="363"/>
      <c r="E16" s="300" t="s">
        <v>310</v>
      </c>
      <c r="F16" s="227"/>
      <c r="G16" s="365" t="str">
        <f>IFERROR(VLOOKUP(TRUE,'zdroj dat'!B53:C55,2,FALSE),"")</f>
        <v/>
      </c>
      <c r="H16" s="366"/>
      <c r="I16" s="366"/>
      <c r="J16" s="366"/>
      <c r="K16" s="366"/>
      <c r="M16" s="226"/>
    </row>
    <row r="17" spans="1:13" s="230" customFormat="1" ht="12.95" customHeight="1" x14ac:dyDescent="0.25">
      <c r="A17" s="392" t="s">
        <v>12576</v>
      </c>
      <c r="B17" s="393"/>
      <c r="C17" s="393"/>
      <c r="D17" s="393"/>
      <c r="E17" s="393"/>
      <c r="F17" s="394"/>
      <c r="G17" s="325" t="str">
        <f>IFERROR(VLOOKUP(TRUE,'zdroj dat'!B52:E52,2,FALSE),"")</f>
        <v/>
      </c>
      <c r="H17" s="326"/>
      <c r="I17" s="326"/>
      <c r="J17" s="326"/>
      <c r="K17" s="326"/>
      <c r="L17" s="228"/>
      <c r="M17" s="229"/>
    </row>
    <row r="18" spans="1:13" customFormat="1" ht="12.95" customHeight="1" x14ac:dyDescent="0.25">
      <c r="A18" s="529" t="s">
        <v>12618</v>
      </c>
      <c r="B18" s="530"/>
      <c r="C18" s="530"/>
      <c r="D18" s="530"/>
      <c r="E18" s="530"/>
      <c r="F18" s="533"/>
      <c r="G18" s="326" t="str">
        <f>IF('zdroj dat'!B56=TRUE,'zdroj dat'!C56,"")</f>
        <v/>
      </c>
      <c r="H18" s="326"/>
      <c r="I18" s="326"/>
      <c r="J18" s="326"/>
      <c r="K18" s="326"/>
      <c r="L18" s="228" t="b">
        <f ca="1">AND(INDIRECT(CONCATENATE("I","9"))="IČ",INDIRECT(CONCATENATE("A","18"))="1) Vyplňujte ANO - NE.")</f>
        <v>1</v>
      </c>
    </row>
    <row r="19" spans="1:13" ht="15.95" customHeight="1" x14ac:dyDescent="0.25">
      <c r="A19" s="364" t="s">
        <v>12619</v>
      </c>
      <c r="B19" s="364"/>
      <c r="C19" s="364"/>
      <c r="D19" s="364"/>
      <c r="E19" s="364"/>
      <c r="F19" s="364"/>
      <c r="G19" s="326" t="str">
        <f>IF('zdroj dat'!B57=TRUE,'zdroj dat'!C57,"")</f>
        <v/>
      </c>
      <c r="H19" s="326"/>
      <c r="I19" s="326"/>
      <c r="J19" s="326"/>
      <c r="K19" s="326"/>
      <c r="L19" s="228"/>
      <c r="M19" s="226"/>
    </row>
    <row r="20" spans="1:13" ht="27" customHeight="1" x14ac:dyDescent="0.25">
      <c r="A20" s="367"/>
      <c r="B20" s="368"/>
      <c r="C20" s="368"/>
      <c r="D20" s="368"/>
      <c r="E20" s="369"/>
      <c r="F20" s="428" t="str">
        <f>CONCATENATE("Stav k 31.12.",'zdroj dat'!B2)</f>
        <v>Stav k 31.12.2019</v>
      </c>
      <c r="G20" s="428"/>
      <c r="H20" s="422" t="str">
        <f>CONCATENATE("Počet zaměstnanců v přepočt. počtu (FTE) k 31.12.",'zdroj dat'!B2,"*")</f>
        <v>Počet zaměstnanců v přepočt. počtu (FTE) k 31.12.2019*</v>
      </c>
      <c r="I20" s="423"/>
      <c r="J20" s="375" t="str">
        <f>CONCATENATE("Předpokládaný stav k 31.12.",'zdroj dat'!B4)</f>
        <v>Předpokládaný stav k 31.12.2020</v>
      </c>
      <c r="K20" s="376"/>
      <c r="L20" s="225"/>
      <c r="M20" s="226"/>
    </row>
    <row r="21" spans="1:13" ht="45.75" customHeight="1" x14ac:dyDescent="0.25">
      <c r="A21" s="370" t="str">
        <f>IFERROR(VLOOKUP(TRUE,'zdroj dat'!B60:E62,2,FALSE),"")</f>
        <v/>
      </c>
      <c r="B21" s="371"/>
      <c r="C21" s="371"/>
      <c r="D21" s="371"/>
      <c r="E21" s="372"/>
      <c r="F21" s="428"/>
      <c r="G21" s="428"/>
      <c r="H21" s="520"/>
      <c r="I21" s="521"/>
      <c r="J21" s="395" t="str">
        <f>IF(L21="ANO","  x     Změny počtu
        zaměstnanců
       neočekáváme.","         Změny počtu
        zaměstnanců
       neočekáváme.")</f>
        <v xml:space="preserve">         Změny počtu
        zaměstnanců
       neočekáváme.</v>
      </c>
      <c r="K21" s="396"/>
      <c r="L21" s="225" t="str">
        <f>'zdroj dat'!D113</f>
        <v>NE</v>
      </c>
      <c r="M21" s="226"/>
    </row>
    <row r="22" spans="1:13" ht="15" customHeight="1" x14ac:dyDescent="0.25">
      <c r="A22" s="496" t="s">
        <v>12582</v>
      </c>
      <c r="B22" s="497"/>
      <c r="C22" s="497"/>
      <c r="D22" s="497"/>
      <c r="E22" s="497"/>
      <c r="F22" s="355" t="str">
        <f>IF('zdroj dat'!$D$120="ANO",0,"")</f>
        <v/>
      </c>
      <c r="G22" s="356"/>
      <c r="H22" s="355" t="str">
        <f>IF('zdroj dat'!$D$120="ANO",0,"")</f>
        <v/>
      </c>
      <c r="I22" s="356"/>
      <c r="J22" s="377" t="str">
        <f>IF('zdroj dat'!$D$113="ANO",dotazník!F22,IF('zdroj dat'!$D$120="ANO",F22,""))</f>
        <v/>
      </c>
      <c r="K22" s="378"/>
      <c r="L22" s="225"/>
      <c r="M22" s="226"/>
    </row>
    <row r="23" spans="1:13" ht="15" customHeight="1" x14ac:dyDescent="0.25">
      <c r="A23" s="447" t="str">
        <f>CONCATENATE("Celkem za subjekt v ",'zdroj dat'!A6)</f>
        <v>Celkem za subjekt v Ústeckém kraji</v>
      </c>
      <c r="B23" s="448"/>
      <c r="C23" s="448"/>
      <c r="D23" s="379" t="s">
        <v>12620</v>
      </c>
      <c r="E23" s="380"/>
      <c r="F23" s="355" t="str">
        <f>IF('zdroj dat'!$D$120="ANO",0,"")</f>
        <v/>
      </c>
      <c r="G23" s="356"/>
      <c r="H23" s="355" t="str">
        <f>IF('zdroj dat'!$D$120="ANO",0,"")</f>
        <v/>
      </c>
      <c r="I23" s="356"/>
      <c r="J23" s="377" t="str">
        <f>IF('zdroj dat'!$D$113="ANO",dotazník!F23,IF('zdroj dat'!$D$120="ANO",F23,""))</f>
        <v/>
      </c>
      <c r="K23" s="378"/>
      <c r="L23" s="225"/>
      <c r="M23" s="226"/>
    </row>
    <row r="24" spans="1:13" ht="15" customHeight="1" x14ac:dyDescent="0.25">
      <c r="A24" s="303" t="s">
        <v>4135</v>
      </c>
      <c r="B24" s="357"/>
      <c r="C24" s="358"/>
      <c r="D24" s="381" t="str">
        <f>IFERROR(VLOOKUP(TRUE,'zdroj dat'!B58:C59,2,FALSE),"Vyberte prosím okres a poté obec z rozbalovacího menu. Okresy a obce lze zapsat i přímo, bez výběru z rozbalovacího menu, ale pouze jejich přesný název, tj. např. bez zkratek.")</f>
        <v>Vyberte prosím okres a poté obec z rozbalovacího menu. Okresy a obce lze zapsat i přímo, bez výběru z rozbalovacího menu, ale pouze jejich přesný název, tj. např. bez zkratek.</v>
      </c>
      <c r="E24" s="382"/>
      <c r="F24" s="355" t="str">
        <f>IF('zdroj dat'!$D$120="ANO",0,"")</f>
        <v/>
      </c>
      <c r="G24" s="356"/>
      <c r="H24" s="355" t="str">
        <f>IF('zdroj dat'!$D$120="ANO",0,"")</f>
        <v/>
      </c>
      <c r="I24" s="356"/>
      <c r="J24" s="377" t="str">
        <f>IF('zdroj dat'!$D$113="ANO",dotazník!F24,IF('zdroj dat'!$D$120="ANO",F24,""))</f>
        <v/>
      </c>
      <c r="K24" s="378"/>
      <c r="L24" s="225"/>
      <c r="M24" s="226"/>
    </row>
    <row r="25" spans="1:13" ht="15" customHeight="1" x14ac:dyDescent="0.25">
      <c r="A25" s="304" t="s">
        <v>4134</v>
      </c>
      <c r="B25" s="357"/>
      <c r="C25" s="358"/>
      <c r="D25" s="383"/>
      <c r="E25" s="384"/>
      <c r="F25" s="355"/>
      <c r="G25" s="356"/>
      <c r="H25" s="544" t="str">
        <f>IF('zdroj dat'!B69=TRUE,'zdroj dat'!C69,"")</f>
        <v/>
      </c>
      <c r="I25" s="545"/>
      <c r="J25" s="545"/>
      <c r="K25" s="545"/>
      <c r="L25" s="225"/>
      <c r="M25" s="226"/>
    </row>
    <row r="26" spans="1:13" ht="15" customHeight="1" x14ac:dyDescent="0.25">
      <c r="A26" s="304" t="s">
        <v>4134</v>
      </c>
      <c r="B26" s="357"/>
      <c r="C26" s="358"/>
      <c r="D26" s="383"/>
      <c r="E26" s="384"/>
      <c r="F26" s="355"/>
      <c r="G26" s="356"/>
      <c r="H26" s="373" t="str">
        <f>IF('zdroj dat'!B70=TRUE,'zdroj dat'!C70,"")</f>
        <v/>
      </c>
      <c r="I26" s="374"/>
      <c r="J26" s="374"/>
      <c r="K26" s="374"/>
      <c r="L26" s="225"/>
      <c r="M26" s="226"/>
    </row>
    <row r="27" spans="1:13" ht="15" customHeight="1" x14ac:dyDescent="0.25">
      <c r="A27" s="304" t="s">
        <v>4134</v>
      </c>
      <c r="B27" s="357"/>
      <c r="C27" s="358"/>
      <c r="D27" s="383"/>
      <c r="E27" s="384"/>
      <c r="F27" s="355"/>
      <c r="G27" s="356"/>
      <c r="H27" s="373" t="str">
        <f>IF('zdroj dat'!B71=TRUE,'zdroj dat'!C71,"")</f>
        <v/>
      </c>
      <c r="I27" s="374"/>
      <c r="J27" s="374"/>
      <c r="K27" s="374"/>
      <c r="L27" s="225"/>
      <c r="M27" s="226"/>
    </row>
    <row r="28" spans="1:13" ht="15" customHeight="1" thickBot="1" x14ac:dyDescent="0.3">
      <c r="A28" s="305" t="s">
        <v>4134</v>
      </c>
      <c r="B28" s="387"/>
      <c r="C28" s="388"/>
      <c r="D28" s="385"/>
      <c r="E28" s="386"/>
      <c r="F28" s="498"/>
      <c r="G28" s="499"/>
      <c r="H28" s="373" t="str">
        <f>IF('zdroj dat'!B72=TRUE,'zdroj dat'!C72,"")</f>
        <v/>
      </c>
      <c r="I28" s="374"/>
      <c r="J28" s="374"/>
      <c r="K28" s="374"/>
      <c r="L28" s="225"/>
      <c r="M28" s="226"/>
    </row>
    <row r="29" spans="1:13" ht="15" customHeight="1" x14ac:dyDescent="0.25">
      <c r="A29" s="359" t="str">
        <f>CONCATENATE("pracovníků v okrese ",B24)</f>
        <v xml:space="preserve">pracovníků v okrese </v>
      </c>
      <c r="B29" s="360"/>
      <c r="C29" s="360"/>
      <c r="D29" s="360"/>
      <c r="E29" s="306" t="s">
        <v>0</v>
      </c>
      <c r="F29" s="355" t="str">
        <f>IF('zdroj dat'!$D$120="ANO",0,"")</f>
        <v/>
      </c>
      <c r="G29" s="356"/>
      <c r="H29" s="488" t="str">
        <f>IFERROR(VLOOKUP(TRUE,'zdroj dat'!B63:E68,2,FALSE),"")</f>
        <v/>
      </c>
      <c r="I29" s="489"/>
      <c r="J29" s="489"/>
      <c r="K29" s="489"/>
      <c r="L29" s="225"/>
      <c r="M29" s="226"/>
    </row>
    <row r="30" spans="1:13" ht="15" customHeight="1" x14ac:dyDescent="0.25">
      <c r="A30" s="500" t="s">
        <v>1</v>
      </c>
      <c r="B30" s="501"/>
      <c r="C30" s="501"/>
      <c r="D30" s="501"/>
      <c r="E30" s="501"/>
      <c r="F30" s="355" t="str">
        <f>IF('zdroj dat'!$D$120="ANO",0,"")</f>
        <v/>
      </c>
      <c r="G30" s="356"/>
      <c r="H30" s="488"/>
      <c r="I30" s="489"/>
      <c r="J30" s="489"/>
      <c r="K30" s="489"/>
      <c r="L30" s="225"/>
      <c r="M30" s="226"/>
    </row>
    <row r="31" spans="1:13" ht="15" customHeight="1" x14ac:dyDescent="0.25">
      <c r="A31" s="496" t="s">
        <v>3</v>
      </c>
      <c r="B31" s="497"/>
      <c r="C31" s="497"/>
      <c r="D31" s="497"/>
      <c r="E31" s="497"/>
      <c r="F31" s="355" t="str">
        <f>IF('zdroj dat'!$D$120="ANO",0,"")</f>
        <v/>
      </c>
      <c r="G31" s="356"/>
      <c r="H31" s="488" t="str">
        <f>IF('zdroj dat'!B73=TRUE,'zdroj dat'!C73,"")</f>
        <v/>
      </c>
      <c r="I31" s="489"/>
      <c r="J31" s="489"/>
      <c r="K31" s="489"/>
      <c r="L31" s="225"/>
      <c r="M31" s="226"/>
    </row>
    <row r="32" spans="1:13" ht="15" customHeight="1" x14ac:dyDescent="0.25">
      <c r="A32" s="502" t="s">
        <v>12668</v>
      </c>
      <c r="B32" s="503"/>
      <c r="C32" s="503"/>
      <c r="D32" s="503"/>
      <c r="E32" s="504"/>
      <c r="F32" s="355" t="str">
        <f>IF('zdroj dat'!$D$120="ANO",0,"")</f>
        <v/>
      </c>
      <c r="G32" s="356"/>
      <c r="H32" s="488"/>
      <c r="I32" s="489"/>
      <c r="J32" s="489"/>
      <c r="K32" s="489"/>
      <c r="L32" s="225"/>
      <c r="M32" s="226"/>
    </row>
    <row r="33" spans="1:13" ht="15" customHeight="1" x14ac:dyDescent="0.25">
      <c r="A33" s="496" t="s">
        <v>4</v>
      </c>
      <c r="B33" s="497"/>
      <c r="C33" s="497"/>
      <c r="D33" s="497"/>
      <c r="E33" s="497"/>
      <c r="F33" s="355" t="str">
        <f>IF('zdroj dat'!$D$120="ANO",0,"")</f>
        <v/>
      </c>
      <c r="G33" s="356"/>
      <c r="H33" s="488" t="str">
        <f>IF('zdroj dat'!B74=TRUE,'zdroj dat'!C74,"")</f>
        <v/>
      </c>
      <c r="I33" s="489"/>
      <c r="J33" s="489"/>
      <c r="K33" s="489"/>
      <c r="L33" s="225"/>
      <c r="M33" s="226"/>
    </row>
    <row r="34" spans="1:13" ht="15" customHeight="1" x14ac:dyDescent="0.25">
      <c r="A34" s="494" t="s">
        <v>5</v>
      </c>
      <c r="B34" s="495"/>
      <c r="C34" s="495"/>
      <c r="D34" s="495"/>
      <c r="E34" s="495"/>
      <c r="F34" s="355" t="str">
        <f>IF('zdroj dat'!$D$120="ANO",0,"")</f>
        <v/>
      </c>
      <c r="G34" s="356"/>
      <c r="H34" s="488"/>
      <c r="I34" s="489"/>
      <c r="J34" s="489"/>
      <c r="K34" s="489"/>
      <c r="L34" s="225"/>
      <c r="M34" s="226"/>
    </row>
    <row r="35" spans="1:13" ht="15" customHeight="1" x14ac:dyDescent="0.25">
      <c r="A35" s="496" t="s">
        <v>19</v>
      </c>
      <c r="B35" s="497"/>
      <c r="C35" s="497"/>
      <c r="D35" s="497"/>
      <c r="E35" s="497"/>
      <c r="F35" s="355" t="str">
        <f>IF('zdroj dat'!$D$120="ANO",0,"")</f>
        <v/>
      </c>
      <c r="G35" s="356"/>
      <c r="H35" s="492"/>
      <c r="I35" s="493"/>
      <c r="J35" s="493"/>
      <c r="K35" s="493"/>
      <c r="L35" s="225"/>
      <c r="M35" s="226"/>
    </row>
    <row r="36" spans="1:13" ht="15" customHeight="1" x14ac:dyDescent="0.25">
      <c r="A36" s="307" t="s">
        <v>51</v>
      </c>
      <c r="B36" s="308"/>
      <c r="C36" s="309"/>
      <c r="D36" s="309"/>
      <c r="E36" s="310"/>
      <c r="F36" s="355" t="str">
        <f>IF('zdroj dat'!$D$120="ANO",0,"")</f>
        <v/>
      </c>
      <c r="G36" s="356"/>
      <c r="H36" s="492"/>
      <c r="I36" s="493"/>
      <c r="J36" s="493"/>
      <c r="K36" s="493"/>
      <c r="L36" s="225"/>
      <c r="M36" s="226"/>
    </row>
    <row r="37" spans="1:13" ht="15" customHeight="1" x14ac:dyDescent="0.25">
      <c r="A37" s="496" t="s">
        <v>20</v>
      </c>
      <c r="B37" s="497"/>
      <c r="C37" s="497"/>
      <c r="D37" s="497"/>
      <c r="E37" s="497"/>
      <c r="F37" s="355" t="str">
        <f>IF('zdroj dat'!$D$120="ANO",0,"")</f>
        <v/>
      </c>
      <c r="G37" s="356"/>
      <c r="H37" s="492"/>
      <c r="I37" s="493"/>
      <c r="J37" s="493"/>
      <c r="K37" s="493"/>
      <c r="L37" s="225"/>
      <c r="M37" s="226"/>
    </row>
    <row r="38" spans="1:13" ht="15" customHeight="1" x14ac:dyDescent="0.25">
      <c r="A38" s="527" t="s">
        <v>52</v>
      </c>
      <c r="B38" s="528"/>
      <c r="C38" s="528"/>
      <c r="D38" s="528"/>
      <c r="E38" s="528"/>
      <c r="F38" s="506"/>
      <c r="G38" s="507"/>
      <c r="H38" s="542" t="str">
        <f>IF('zdroj dat'!B75=TRUE,'zdroj dat'!C75,"")</f>
        <v/>
      </c>
      <c r="I38" s="543"/>
      <c r="J38" s="543"/>
      <c r="K38" s="543"/>
      <c r="L38" s="225" t="b">
        <f ca="1">AND(INDIRECT(CONCATENATE("A","22"))="Celkem za Českou republiku",INDIRECT(CONCATENATE("A","38"))="nejčastější státní příslušnost cizinců (mimo Slovenska)")</f>
        <v>1</v>
      </c>
      <c r="M38" s="226"/>
    </row>
    <row r="39" spans="1:13" ht="12.75" customHeight="1" x14ac:dyDescent="0.25">
      <c r="A39" s="490" t="s">
        <v>12621</v>
      </c>
      <c r="B39" s="491"/>
      <c r="C39" s="491"/>
      <c r="D39" s="491"/>
      <c r="E39" s="491"/>
      <c r="F39" s="491"/>
      <c r="G39" s="491"/>
      <c r="H39" s="491"/>
      <c r="I39" s="491"/>
      <c r="J39" s="491"/>
      <c r="K39" s="491"/>
      <c r="L39" s="225"/>
      <c r="M39" s="226"/>
    </row>
    <row r="40" spans="1:13" ht="23.25" customHeight="1" x14ac:dyDescent="0.25">
      <c r="A40" s="509" t="str">
        <f>CONCATENATE("3) ",'zdroj dat'!A4," tvoří okresy ",VLOOKUP('zdroj dat'!A2,'zdroj dat'!F1:P15,11,FALSE),". Pokud máte pracoviště ve více okresech kraje, vyplňte prosím dotazník za každý okres samostatně.")</f>
        <v>3) Ústecký kraj tvoří okresy Děčín, Chomutov, Litoměřice, Louny, Most, Teplice a Ústí nad Labem. Pokud máte pracoviště ve více okresech kraje, vyplňte prosím dotazník za každý okres samostatně.</v>
      </c>
      <c r="B40" s="510"/>
      <c r="C40" s="510"/>
      <c r="D40" s="510"/>
      <c r="E40" s="510"/>
      <c r="F40" s="510"/>
      <c r="G40" s="510"/>
      <c r="H40" s="510"/>
      <c r="I40" s="510"/>
      <c r="J40" s="510"/>
      <c r="K40" s="510"/>
      <c r="L40" s="231"/>
      <c r="M40" s="232"/>
    </row>
    <row r="41" spans="1:13" ht="12.75" customHeight="1" x14ac:dyDescent="0.25">
      <c r="A41" s="490" t="s">
        <v>12667</v>
      </c>
      <c r="B41" s="491"/>
      <c r="C41" s="491"/>
      <c r="D41" s="491"/>
      <c r="E41" s="491"/>
      <c r="F41" s="491"/>
      <c r="G41" s="491"/>
      <c r="H41" s="491"/>
      <c r="I41" s="491"/>
      <c r="J41" s="491"/>
      <c r="K41" s="532"/>
      <c r="L41" s="317"/>
      <c r="M41" s="232"/>
    </row>
    <row r="42" spans="1:13" ht="15.75" customHeight="1" x14ac:dyDescent="0.25">
      <c r="A42" s="531" t="s">
        <v>48</v>
      </c>
      <c r="B42" s="531"/>
      <c r="C42" s="531"/>
      <c r="D42" s="531"/>
      <c r="E42" s="531"/>
      <c r="F42" s="531"/>
      <c r="G42" s="531"/>
      <c r="H42" s="531"/>
      <c r="I42" s="531"/>
      <c r="J42" s="531"/>
      <c r="K42" s="217"/>
      <c r="L42" s="228"/>
      <c r="M42" s="226"/>
    </row>
    <row r="43" spans="1:13" ht="12.95" customHeight="1" x14ac:dyDescent="0.25">
      <c r="A43" s="526" t="str">
        <f>IF(L43="ANO"," x     Pracovníky na zkrácený úvazek nezaměstnáváme.","        Pracovníky na zkrácený úvazek nezaměstnáváme.")</f>
        <v xml:space="preserve">        Pracovníky na zkrácený úvazek nezaměstnáváme.</v>
      </c>
      <c r="B43" s="526"/>
      <c r="C43" s="526"/>
      <c r="D43" s="526"/>
      <c r="E43" s="343" t="str">
        <f>IFERROR(VLOOKUP(TRUE,'zdroj dat'!B76:C78,2,FALSE),"")</f>
        <v/>
      </c>
      <c r="F43" s="343"/>
      <c r="G43" s="343"/>
      <c r="H43" s="343"/>
      <c r="I43" s="343"/>
      <c r="J43" s="343"/>
      <c r="K43" s="343"/>
      <c r="L43" s="228" t="str">
        <f>'zdroj dat'!D114</f>
        <v>NE</v>
      </c>
      <c r="M43" s="226"/>
    </row>
    <row r="44" spans="1:13" ht="15.75" customHeight="1" x14ac:dyDescent="0.25">
      <c r="A44" s="311" t="s">
        <v>7</v>
      </c>
      <c r="B44" s="227" t="str">
        <f>IF('zdroj dat'!$D$114="ANO",0,IF('zdroj dat'!$D$120="ANO",0,""))</f>
        <v/>
      </c>
      <c r="C44" s="525" t="s">
        <v>6</v>
      </c>
      <c r="D44" s="525"/>
      <c r="E44" s="227" t="str">
        <f>IF('zdroj dat'!$D$114="ANO",0,IF('zdroj dat'!$D$120="ANO",0,""))</f>
        <v/>
      </c>
      <c r="F44" s="234"/>
      <c r="G44" s="234"/>
      <c r="H44" s="234"/>
      <c r="I44" s="234"/>
      <c r="J44" s="234"/>
      <c r="K44" s="234"/>
      <c r="L44" s="228"/>
      <c r="M44" s="235"/>
    </row>
    <row r="45" spans="1:13" ht="15" customHeight="1" x14ac:dyDescent="0.25">
      <c r="A45" s="338" t="s">
        <v>12622</v>
      </c>
      <c r="B45" s="338"/>
      <c r="C45" s="338"/>
      <c r="D45" s="338"/>
      <c r="E45" s="338"/>
      <c r="F45" s="338"/>
      <c r="G45" s="338"/>
      <c r="H45" s="338"/>
      <c r="I45" s="338"/>
      <c r="J45" s="338"/>
      <c r="K45" s="338"/>
      <c r="L45" s="228"/>
      <c r="M45" s="226"/>
    </row>
    <row r="46" spans="1:13" ht="14.25" customHeight="1" x14ac:dyDescent="0.25">
      <c r="A46" s="338" t="str">
        <f>CONCATENATE("V OKRESE ",UPPER(B24))</f>
        <v xml:space="preserve">V OKRESE </v>
      </c>
      <c r="B46" s="338"/>
      <c r="C46" s="338"/>
      <c r="D46" s="338"/>
      <c r="E46" s="338"/>
      <c r="F46" s="505" t="str">
        <f>IFERROR(VLOOKUP(TRUE,'zdroj dat'!B79:E84,2,FALSE),"")</f>
        <v/>
      </c>
      <c r="G46" s="505"/>
      <c r="H46" s="505"/>
      <c r="I46" s="505"/>
      <c r="J46" s="505"/>
      <c r="K46" s="505"/>
      <c r="L46" s="228"/>
      <c r="M46" s="226"/>
    </row>
    <row r="47" spans="1:13" s="230" customFormat="1" ht="12.95" customHeight="1" x14ac:dyDescent="0.25">
      <c r="A47" s="353" t="str">
        <f>IF(L47="ANO"," x     Služeb agentur práce nevyužíváme a ani je výhledově neplánujeme.","        Služeb agentur práce nevyužíváme a ani je výhledově neplánujeme.")</f>
        <v xml:space="preserve">        Služeb agentur práce nevyužíváme a ani je výhledově neplánujeme.</v>
      </c>
      <c r="B47" s="353"/>
      <c r="C47" s="353"/>
      <c r="D47" s="353"/>
      <c r="E47" s="353"/>
      <c r="F47" s="505"/>
      <c r="G47" s="505"/>
      <c r="H47" s="505"/>
      <c r="I47" s="505"/>
      <c r="J47" s="505"/>
      <c r="K47" s="505"/>
      <c r="L47" s="228" t="str">
        <f>'zdroj dat'!D115</f>
        <v>NE</v>
      </c>
      <c r="M47" s="229"/>
    </row>
    <row r="48" spans="1:13" ht="27" customHeight="1" x14ac:dyDescent="0.25">
      <c r="A48" s="329" t="s">
        <v>12605</v>
      </c>
      <c r="B48" s="329"/>
      <c r="C48" s="329" t="s">
        <v>12623</v>
      </c>
      <c r="D48" s="329"/>
      <c r="E48" s="329"/>
      <c r="F48" s="428" t="s">
        <v>12624</v>
      </c>
      <c r="G48" s="428"/>
      <c r="H48" s="329" t="s">
        <v>12625</v>
      </c>
      <c r="I48" s="329"/>
      <c r="J48" s="312" t="str">
        <f>CONCATENATE("Stav k 31.12.",'zdroj dat'!B2)</f>
        <v>Stav k 31.12.2019</v>
      </c>
      <c r="K48" s="312" t="str">
        <f>CONCATENATE("Výhled na rok ",'zdroj dat'!B4)</f>
        <v>Výhled na rok 2020</v>
      </c>
      <c r="L48" s="225"/>
      <c r="M48" s="226"/>
    </row>
    <row r="49" spans="1:13" ht="15" customHeight="1" x14ac:dyDescent="0.25">
      <c r="A49" s="508" t="str">
        <f>IF('zdroj dat'!$D$115="ANO","Nevyužíváme.","")</f>
        <v/>
      </c>
      <c r="B49" s="508"/>
      <c r="C49" s="522"/>
      <c r="D49" s="522"/>
      <c r="E49" s="522"/>
      <c r="F49" s="406" t="str">
        <f>IFERROR(VLOOKUP(L49,'zdroj dat'!$G$17:$H$2112,2,FALSE),"")</f>
        <v/>
      </c>
      <c r="G49" s="406"/>
      <c r="H49" s="334" t="str">
        <f>IFERROR(VLOOKUP(F49,'zdroj dat'!$H$17:$I$2112,2,FALSE),"")</f>
        <v/>
      </c>
      <c r="I49" s="334"/>
      <c r="J49" s="282" t="str">
        <f>IF('zdroj dat'!$D$115="ANO",0,IF('zdroj dat'!$D$120="ANO",0,""))</f>
        <v/>
      </c>
      <c r="K49" s="282" t="str">
        <f>IF('zdroj dat'!$D$115="ANO",0,IF('zdroj dat'!$D$120="ANO",0,""))</f>
        <v/>
      </c>
      <c r="L49" s="225" t="str">
        <f>J49</f>
        <v/>
      </c>
      <c r="M49" s="226"/>
    </row>
    <row r="50" spans="1:13" ht="15" customHeight="1" x14ac:dyDescent="0.25">
      <c r="A50" s="508" t="str">
        <f>IF('zdroj dat'!$D$115="ANO","Nevyužíváme.","")</f>
        <v/>
      </c>
      <c r="B50" s="508"/>
      <c r="C50" s="522"/>
      <c r="D50" s="522"/>
      <c r="E50" s="522"/>
      <c r="F50" s="406" t="str">
        <f>IFERROR(VLOOKUP(L50,'zdroj dat'!$G$17:$H$2112,2,FALSE),"")</f>
        <v/>
      </c>
      <c r="G50" s="406"/>
      <c r="H50" s="334" t="str">
        <f>IFERROR(VLOOKUP(F50,'zdroj dat'!$H$17:$I$2112,2,FALSE),"")</f>
        <v/>
      </c>
      <c r="I50" s="334"/>
      <c r="J50" s="282" t="str">
        <f>IF('zdroj dat'!$D$115="ANO",0,IF('zdroj dat'!$D$120="ANO",0,""))</f>
        <v/>
      </c>
      <c r="K50" s="282" t="str">
        <f>IF('zdroj dat'!$D$115="ANO",0,IF('zdroj dat'!$D$120="ANO",0,""))</f>
        <v/>
      </c>
      <c r="L50" s="225" t="str">
        <f>J50</f>
        <v/>
      </c>
      <c r="M50" s="226"/>
    </row>
    <row r="51" spans="1:13" ht="15" customHeight="1" x14ac:dyDescent="0.25">
      <c r="A51" s="508" t="str">
        <f>IF('zdroj dat'!$D$115="ANO","Nevyužíváme.","")</f>
        <v/>
      </c>
      <c r="B51" s="508"/>
      <c r="C51" s="522"/>
      <c r="D51" s="522"/>
      <c r="E51" s="522"/>
      <c r="F51" s="406" t="str">
        <f>IFERROR(VLOOKUP(L51,'zdroj dat'!$G$17:$H$2112,2,FALSE),"")</f>
        <v/>
      </c>
      <c r="G51" s="406"/>
      <c r="H51" s="334" t="str">
        <f>IFERROR(VLOOKUP(F51,'zdroj dat'!$H$17:$I$2112,2,FALSE),"")</f>
        <v/>
      </c>
      <c r="I51" s="334"/>
      <c r="J51" s="282" t="str">
        <f>IF('zdroj dat'!$D$115="ANO",0,IF('zdroj dat'!$D$120="ANO",0,""))</f>
        <v/>
      </c>
      <c r="K51" s="282" t="str">
        <f>IF('zdroj dat'!$D$115="ANO",0,IF('zdroj dat'!$D$120="ANO",0,""))</f>
        <v/>
      </c>
      <c r="L51" s="225" t="str">
        <f>J51</f>
        <v/>
      </c>
      <c r="M51" s="226"/>
    </row>
    <row r="52" spans="1:13" ht="15" customHeight="1" x14ac:dyDescent="0.25">
      <c r="A52" s="508" t="str">
        <f>IF('zdroj dat'!$D$115="ANO","Nevyužíváme.","")</f>
        <v/>
      </c>
      <c r="B52" s="508"/>
      <c r="C52" s="522"/>
      <c r="D52" s="522"/>
      <c r="E52" s="522"/>
      <c r="F52" s="406" t="str">
        <f>IFERROR(VLOOKUP(L52,'zdroj dat'!$G$17:$H$2112,2,FALSE),"")</f>
        <v/>
      </c>
      <c r="G52" s="406"/>
      <c r="H52" s="334" t="str">
        <f>IFERROR(VLOOKUP(F52,'zdroj dat'!$H$17:$I$2112,2,FALSE),"")</f>
        <v/>
      </c>
      <c r="I52" s="334"/>
      <c r="J52" s="282" t="str">
        <f>IF('zdroj dat'!$D$115="ANO",0,IF('zdroj dat'!$D$120="ANO",0,""))</f>
        <v/>
      </c>
      <c r="K52" s="282" t="str">
        <f>IF('zdroj dat'!$D$115="ANO",0,IF('zdroj dat'!$D$120="ANO",0,""))</f>
        <v/>
      </c>
      <c r="L52" s="225" t="str">
        <f>J52</f>
        <v/>
      </c>
      <c r="M52" s="226"/>
    </row>
    <row r="53" spans="1:13" ht="15" customHeight="1" x14ac:dyDescent="0.25">
      <c r="A53" s="523" t="s">
        <v>12580</v>
      </c>
      <c r="B53" s="523"/>
      <c r="C53" s="523"/>
      <c r="D53" s="523"/>
      <c r="E53" s="523"/>
      <c r="F53" s="523"/>
      <c r="G53" s="523"/>
      <c r="H53" s="523"/>
      <c r="I53" s="523"/>
      <c r="J53" s="282" t="str">
        <f>IF('zdroj dat'!$D$115="ANO",0,IF('zdroj dat'!$D$120="ANO",0,""))</f>
        <v/>
      </c>
      <c r="K53" s="282" t="str">
        <f>IF('zdroj dat'!$D$115="ANO",0,IF('zdroj dat'!$D$120="ANO",0,""))</f>
        <v/>
      </c>
      <c r="L53" s="225" t="b">
        <f ca="1">AND(INDIRECT(CONCATENATE("A","48"))="Nejčastější profese",INDIRECT(CONCATENATE("A","53"))="Celkový počet agenturních pracovníků (včetně případně dalších, výše neuvedených, profesí):")</f>
        <v>1</v>
      </c>
      <c r="M53" s="226"/>
    </row>
    <row r="54" spans="1:13" ht="12.95" customHeight="1" x14ac:dyDescent="0.25">
      <c r="A54" s="468" t="str">
        <f>IFERROR(VLOOKUP("ANO",'zdroj dat'!B123:C126,2,FALSE),"5) Po vybrání CZ-ISCO s přesností na tři čísla se zde zobrazí příklady profesí. Vyhledávač CZ-ISCO naleznete v tomto souboru, záložka 'Vyhledávač CZ-ISCO' (v levém dolním rohu monitoru).")</f>
        <v>5) Po vybrání CZ-ISCO s přesností na tři čísla se zde zobrazí příklady profesí. Vyhledávač CZ-ISCO naleznete v tomto souboru, záložka 'Vyhledávač CZ-ISCO' (v levém dolním rohu monitoru).</v>
      </c>
      <c r="B54" s="469"/>
      <c r="C54" s="469"/>
      <c r="D54" s="469"/>
      <c r="E54" s="469"/>
      <c r="F54" s="469"/>
      <c r="G54" s="469"/>
      <c r="H54" s="469"/>
      <c r="I54" s="469"/>
      <c r="J54" s="469"/>
      <c r="K54" s="470"/>
      <c r="L54" s="225"/>
      <c r="M54" s="226"/>
    </row>
    <row r="55" spans="1:13" ht="12.75" customHeight="1" x14ac:dyDescent="0.25">
      <c r="A55" s="471"/>
      <c r="B55" s="472"/>
      <c r="C55" s="472"/>
      <c r="D55" s="472"/>
      <c r="E55" s="472"/>
      <c r="F55" s="472"/>
      <c r="G55" s="472"/>
      <c r="H55" s="472"/>
      <c r="I55" s="472"/>
      <c r="J55" s="472"/>
      <c r="K55" s="473"/>
      <c r="L55" s="225"/>
      <c r="M55" s="226"/>
    </row>
    <row r="56" spans="1:13" ht="12.75" customHeight="1" x14ac:dyDescent="0.25">
      <c r="A56" s="463" t="s">
        <v>12662</v>
      </c>
      <c r="B56" s="464"/>
      <c r="C56" s="464"/>
      <c r="D56" s="464"/>
      <c r="E56" s="464"/>
      <c r="F56" s="464"/>
      <c r="G56" s="464"/>
      <c r="H56" s="464"/>
      <c r="I56" s="464"/>
      <c r="J56" s="464"/>
      <c r="K56" s="464"/>
      <c r="L56" s="225"/>
      <c r="M56" s="226"/>
    </row>
    <row r="57" spans="1:13" ht="12.75" customHeight="1" x14ac:dyDescent="0.25">
      <c r="A57" s="463" t="s">
        <v>12653</v>
      </c>
      <c r="B57" s="464"/>
      <c r="C57" s="464"/>
      <c r="D57" s="464"/>
      <c r="E57" s="464"/>
      <c r="F57" s="464"/>
      <c r="G57" s="464"/>
      <c r="H57" s="464"/>
      <c r="I57" s="464"/>
      <c r="J57" s="464"/>
      <c r="K57" s="464"/>
      <c r="L57" s="225"/>
      <c r="M57" s="226"/>
    </row>
    <row r="58" spans="1:13" ht="2.25" hidden="1" customHeight="1" x14ac:dyDescent="0.25">
      <c r="A58" s="236"/>
      <c r="B58" s="236"/>
      <c r="C58" s="237"/>
      <c r="D58" s="237"/>
      <c r="E58" s="237"/>
      <c r="F58" s="237"/>
      <c r="G58" s="237"/>
      <c r="H58" s="237"/>
      <c r="I58" s="237"/>
      <c r="J58" s="237"/>
      <c r="L58" s="224"/>
      <c r="M58" s="222"/>
    </row>
    <row r="59" spans="1:13" ht="14.25" customHeight="1" x14ac:dyDescent="0.25">
      <c r="A59" s="524" t="str">
        <f>CONCATENATE("5. STRUKTURA PRACOVNÍKŮ ZAMĚSTNAVATELE V OKRESE ",UPPER(B24)," PODLE NEJVYŠŠÍHO STUPNĚ VZDĚLÁNÍ K 31.12.",'zdroj dat'!B2)</f>
        <v>5. STRUKTURA PRACOVNÍKŮ ZAMĚSTNAVATELE V OKRESE  PODLE NEJVYŠŠÍHO STUPNĚ VZDĚLÁNÍ K 31.12.2019</v>
      </c>
      <c r="B59" s="524"/>
      <c r="C59" s="524"/>
      <c r="D59" s="524"/>
      <c r="E59" s="524"/>
      <c r="F59" s="524"/>
      <c r="G59" s="524"/>
      <c r="H59" s="524"/>
      <c r="I59" s="524"/>
      <c r="J59" s="524"/>
      <c r="K59" s="238" t="s">
        <v>9288</v>
      </c>
      <c r="L59" s="224"/>
      <c r="M59" s="222"/>
    </row>
    <row r="60" spans="1:13" ht="15" customHeight="1" x14ac:dyDescent="0.25">
      <c r="A60" s="436" t="s">
        <v>8</v>
      </c>
      <c r="B60" s="453"/>
      <c r="C60" s="453"/>
      <c r="D60" s="454"/>
      <c r="E60" s="239" t="s">
        <v>0</v>
      </c>
      <c r="F60" s="239" t="s">
        <v>9</v>
      </c>
      <c r="G60" s="239" t="s">
        <v>4129</v>
      </c>
      <c r="H60" s="217"/>
      <c r="I60" s="217"/>
      <c r="J60" s="217"/>
      <c r="K60" s="217"/>
      <c r="L60" s="224"/>
      <c r="M60" s="222"/>
    </row>
    <row r="61" spans="1:13" ht="15" customHeight="1" x14ac:dyDescent="0.25">
      <c r="A61" s="399" t="s">
        <v>10</v>
      </c>
      <c r="B61" s="462"/>
      <c r="C61" s="462"/>
      <c r="D61" s="400"/>
      <c r="E61" s="240" t="str">
        <f>IF('zdroj dat'!$D$120="ANO",0,"")</f>
        <v/>
      </c>
      <c r="F61" s="240" t="str">
        <f>IF('zdroj dat'!$D$120="ANO",0,"")</f>
        <v/>
      </c>
      <c r="G61" s="241" t="str">
        <f t="shared" ref="G61:G66" si="0">IFERROR(IF((E61&lt;&gt;"")+(F61&lt;&gt;""),SUM(E61:F61),""),"Chyba.")</f>
        <v/>
      </c>
      <c r="H61" s="217"/>
      <c r="I61" s="217"/>
      <c r="J61" s="217"/>
      <c r="K61" s="217"/>
      <c r="L61" s="224"/>
      <c r="M61" s="222"/>
    </row>
    <row r="62" spans="1:13" ht="15" customHeight="1" x14ac:dyDescent="0.25">
      <c r="A62" s="399" t="s">
        <v>11</v>
      </c>
      <c r="B62" s="462"/>
      <c r="C62" s="462"/>
      <c r="D62" s="400"/>
      <c r="E62" s="240" t="str">
        <f>IF('zdroj dat'!$D$120="ANO",0,"")</f>
        <v/>
      </c>
      <c r="F62" s="240" t="str">
        <f>IF('zdroj dat'!$D$120="ANO",0,"")</f>
        <v/>
      </c>
      <c r="G62" s="241" t="str">
        <f t="shared" si="0"/>
        <v/>
      </c>
      <c r="H62" s="217"/>
      <c r="I62" s="217"/>
      <c r="J62" s="217"/>
      <c r="K62" s="217"/>
      <c r="L62" s="224"/>
      <c r="M62" s="222"/>
    </row>
    <row r="63" spans="1:13" ht="15" customHeight="1" x14ac:dyDescent="0.25">
      <c r="A63" s="399" t="s">
        <v>12</v>
      </c>
      <c r="B63" s="462"/>
      <c r="C63" s="462"/>
      <c r="D63" s="400"/>
      <c r="E63" s="240" t="str">
        <f>IF('zdroj dat'!$D$120="ANO",0,"")</f>
        <v/>
      </c>
      <c r="F63" s="240" t="str">
        <f>IF('zdroj dat'!$D$120="ANO",0,"")</f>
        <v/>
      </c>
      <c r="G63" s="241" t="str">
        <f t="shared" si="0"/>
        <v/>
      </c>
      <c r="H63" s="217"/>
      <c r="I63" s="217"/>
      <c r="J63" s="217"/>
      <c r="K63" s="217"/>
      <c r="L63" s="224"/>
      <c r="M63" s="222"/>
    </row>
    <row r="64" spans="1:13" ht="15" customHeight="1" x14ac:dyDescent="0.25">
      <c r="A64" s="399" t="s">
        <v>13</v>
      </c>
      <c r="B64" s="462"/>
      <c r="C64" s="462"/>
      <c r="D64" s="400"/>
      <c r="E64" s="240" t="str">
        <f>IF('zdroj dat'!$D$120="ANO",0,"")</f>
        <v/>
      </c>
      <c r="F64" s="240" t="str">
        <f>IF('zdroj dat'!$D$120="ANO",0,"")</f>
        <v/>
      </c>
      <c r="G64" s="241" t="str">
        <f t="shared" si="0"/>
        <v/>
      </c>
      <c r="H64" s="217"/>
      <c r="I64" s="217"/>
      <c r="J64" s="217"/>
      <c r="K64" s="217"/>
      <c r="L64" s="224"/>
      <c r="M64" s="222"/>
    </row>
    <row r="65" spans="1:13" ht="15" customHeight="1" x14ac:dyDescent="0.25">
      <c r="A65" s="399" t="s">
        <v>14</v>
      </c>
      <c r="B65" s="462"/>
      <c r="C65" s="462"/>
      <c r="D65" s="400"/>
      <c r="E65" s="240" t="str">
        <f>IF('zdroj dat'!$D$120="ANO",0,"")</f>
        <v/>
      </c>
      <c r="F65" s="240" t="str">
        <f>IF('zdroj dat'!$D$120="ANO",0,"")</f>
        <v/>
      </c>
      <c r="G65" s="241" t="str">
        <f t="shared" si="0"/>
        <v/>
      </c>
      <c r="H65" s="217"/>
      <c r="I65" s="217"/>
      <c r="J65" s="217"/>
      <c r="K65" s="217"/>
      <c r="L65" s="224"/>
      <c r="M65" s="222"/>
    </row>
    <row r="66" spans="1:13" ht="15" customHeight="1" x14ac:dyDescent="0.25">
      <c r="A66" s="399" t="s">
        <v>15</v>
      </c>
      <c r="B66" s="462"/>
      <c r="C66" s="462"/>
      <c r="D66" s="400"/>
      <c r="E66" s="240" t="str">
        <f>IF('zdroj dat'!$D$120="ANO",0,"")</f>
        <v/>
      </c>
      <c r="F66" s="240" t="str">
        <f>IF('zdroj dat'!$D$120="ANO",0,"")</f>
        <v/>
      </c>
      <c r="G66" s="241" t="str">
        <f t="shared" si="0"/>
        <v/>
      </c>
      <c r="H66" s="217"/>
      <c r="I66" s="217"/>
      <c r="J66" s="217"/>
      <c r="K66" s="217"/>
      <c r="L66" s="224"/>
      <c r="M66" s="222"/>
    </row>
    <row r="67" spans="1:13" ht="12.75" customHeight="1" x14ac:dyDescent="0.25">
      <c r="A67" s="529" t="s">
        <v>12626</v>
      </c>
      <c r="B67" s="530"/>
      <c r="C67" s="481" t="str">
        <f>IFERROR(VLOOKUP(TRUE,'zdroj dat'!B85:E87,2,FALSE),"")</f>
        <v/>
      </c>
      <c r="D67" s="481"/>
      <c r="E67" s="481"/>
      <c r="F67" s="481"/>
      <c r="G67" s="482"/>
      <c r="H67" s="242"/>
      <c r="I67" s="242"/>
      <c r="J67" s="242"/>
      <c r="K67" s="243"/>
      <c r="L67" s="224"/>
      <c r="M67" s="222"/>
    </row>
    <row r="68" spans="1:13" s="245" customFormat="1" ht="14.25" customHeight="1" x14ac:dyDescent="0.25">
      <c r="A68" s="364" t="str">
        <f>CONCATENATE("6. STRUKTURA PRACOVNÍKŮ ZAMĚSTNAVATELE V OKRESE ",UPPER(B24)," DLE KATEGORIE (CZ-ISCO) K 31.12.",'zdroj dat'!B2)</f>
        <v>6. STRUKTURA PRACOVNÍKŮ ZAMĚSTNAVATELE V OKRESE  DLE KATEGORIE (CZ-ISCO) K 31.12.2019</v>
      </c>
      <c r="B68" s="364"/>
      <c r="C68" s="364"/>
      <c r="D68" s="364"/>
      <c r="E68" s="364"/>
      <c r="F68" s="364"/>
      <c r="G68" s="364"/>
      <c r="H68" s="364"/>
      <c r="I68" s="364"/>
      <c r="J68" s="364"/>
      <c r="K68" s="238" t="s">
        <v>12627</v>
      </c>
      <c r="L68" s="224"/>
      <c r="M68" s="244"/>
    </row>
    <row r="69" spans="1:13" s="249" customFormat="1" ht="12.95" customHeight="1" x14ac:dyDescent="0.25">
      <c r="A69" s="436" t="s">
        <v>311</v>
      </c>
      <c r="B69" s="453"/>
      <c r="C69" s="453"/>
      <c r="D69" s="454"/>
      <c r="E69" s="246" t="s">
        <v>0</v>
      </c>
      <c r="F69" s="246" t="s">
        <v>9</v>
      </c>
      <c r="G69" s="246" t="s">
        <v>4129</v>
      </c>
      <c r="H69" s="329" t="s">
        <v>312</v>
      </c>
      <c r="I69" s="329"/>
      <c r="J69" s="329"/>
      <c r="K69" s="436"/>
      <c r="L69" s="247"/>
      <c r="M69" s="248"/>
    </row>
    <row r="70" spans="1:13" ht="15.75" customHeight="1" x14ac:dyDescent="0.25">
      <c r="A70" s="447" t="s">
        <v>12654</v>
      </c>
      <c r="B70" s="448"/>
      <c r="C70" s="448"/>
      <c r="D70" s="449"/>
      <c r="E70" s="240" t="str">
        <f>IF('zdroj dat'!$D$120="ANO",0,"")</f>
        <v/>
      </c>
      <c r="F70" s="240" t="str">
        <f>IF('zdroj dat'!$D$120="ANO",0,"")</f>
        <v/>
      </c>
      <c r="G70" s="241" t="str">
        <f t="shared" ref="G70:G78" si="1">IFERROR(IF((E70&lt;&gt;"")+(F70&lt;&gt;""),SUM(E70:F70),""),"Chyba.")</f>
        <v/>
      </c>
      <c r="H70" s="458" t="s">
        <v>12581</v>
      </c>
      <c r="I70" s="458"/>
      <c r="J70" s="458"/>
      <c r="K70" s="459"/>
      <c r="L70" s="221"/>
      <c r="M70" s="222"/>
    </row>
    <row r="71" spans="1:13" ht="15.75" customHeight="1" x14ac:dyDescent="0.25">
      <c r="A71" s="447" t="s">
        <v>12655</v>
      </c>
      <c r="B71" s="448"/>
      <c r="C71" s="448"/>
      <c r="D71" s="449"/>
      <c r="E71" s="240" t="str">
        <f>IF('zdroj dat'!$D$120="ANO",0,"")</f>
        <v/>
      </c>
      <c r="F71" s="240" t="str">
        <f>IF('zdroj dat'!$D$120="ANO",0,"")</f>
        <v/>
      </c>
      <c r="G71" s="241" t="str">
        <f t="shared" si="1"/>
        <v/>
      </c>
      <c r="H71" s="458" t="s">
        <v>9362</v>
      </c>
      <c r="I71" s="458"/>
      <c r="J71" s="458"/>
      <c r="K71" s="459"/>
      <c r="L71" s="221"/>
      <c r="M71" s="222"/>
    </row>
    <row r="72" spans="1:13" ht="15.75" customHeight="1" x14ac:dyDescent="0.25">
      <c r="A72" s="447" t="s">
        <v>12656</v>
      </c>
      <c r="B72" s="448"/>
      <c r="C72" s="448"/>
      <c r="D72" s="449"/>
      <c r="E72" s="240" t="str">
        <f>IF('zdroj dat'!$D$120="ANO",0,"")</f>
        <v/>
      </c>
      <c r="F72" s="240" t="str">
        <f>IF('zdroj dat'!$D$120="ANO",0,"")</f>
        <v/>
      </c>
      <c r="G72" s="241" t="str">
        <f t="shared" si="1"/>
        <v/>
      </c>
      <c r="H72" s="458" t="s">
        <v>9361</v>
      </c>
      <c r="I72" s="458"/>
      <c r="J72" s="458"/>
      <c r="K72" s="459"/>
      <c r="L72" s="221"/>
      <c r="M72" s="222"/>
    </row>
    <row r="73" spans="1:13" ht="15.75" customHeight="1" x14ac:dyDescent="0.25">
      <c r="A73" s="447" t="s">
        <v>12657</v>
      </c>
      <c r="B73" s="448"/>
      <c r="C73" s="448"/>
      <c r="D73" s="449"/>
      <c r="E73" s="240" t="str">
        <f>IF('zdroj dat'!$D$120="ANO",0,"")</f>
        <v/>
      </c>
      <c r="F73" s="240" t="str">
        <f>IF('zdroj dat'!$D$120="ANO",0,"")</f>
        <v/>
      </c>
      <c r="G73" s="241" t="str">
        <f t="shared" si="1"/>
        <v/>
      </c>
      <c r="H73" s="458" t="s">
        <v>9355</v>
      </c>
      <c r="I73" s="458"/>
      <c r="J73" s="458"/>
      <c r="K73" s="459"/>
      <c r="L73" s="221"/>
      <c r="M73" s="222"/>
    </row>
    <row r="74" spans="1:13" ht="15.75" customHeight="1" x14ac:dyDescent="0.25">
      <c r="A74" s="447" t="s">
        <v>12658</v>
      </c>
      <c r="B74" s="448"/>
      <c r="C74" s="448"/>
      <c r="D74" s="449"/>
      <c r="E74" s="240" t="str">
        <f>IF('zdroj dat'!$D$120="ANO",0,"")</f>
        <v/>
      </c>
      <c r="F74" s="240" t="str">
        <f>IF('zdroj dat'!$D$120="ANO",0,"")</f>
        <v/>
      </c>
      <c r="G74" s="241" t="str">
        <f t="shared" si="1"/>
        <v/>
      </c>
      <c r="H74" s="458" t="s">
        <v>9357</v>
      </c>
      <c r="I74" s="458"/>
      <c r="J74" s="458"/>
      <c r="K74" s="459"/>
      <c r="L74" s="221"/>
      <c r="M74" s="222"/>
    </row>
    <row r="75" spans="1:13" ht="15.75" customHeight="1" x14ac:dyDescent="0.25">
      <c r="A75" s="447" t="s">
        <v>12659</v>
      </c>
      <c r="B75" s="448"/>
      <c r="C75" s="448"/>
      <c r="D75" s="449"/>
      <c r="E75" s="240" t="str">
        <f>IF('zdroj dat'!$D$120="ANO",0,"")</f>
        <v/>
      </c>
      <c r="F75" s="240" t="str">
        <f>IF('zdroj dat'!$D$120="ANO",0,"")</f>
        <v/>
      </c>
      <c r="G75" s="241" t="str">
        <f t="shared" si="1"/>
        <v/>
      </c>
      <c r="H75" s="458" t="s">
        <v>9356</v>
      </c>
      <c r="I75" s="458"/>
      <c r="J75" s="458"/>
      <c r="K75" s="459"/>
      <c r="L75" s="221"/>
      <c r="M75" s="222"/>
    </row>
    <row r="76" spans="1:13" ht="15.75" customHeight="1" x14ac:dyDescent="0.25">
      <c r="A76" s="447" t="s">
        <v>12660</v>
      </c>
      <c r="B76" s="448"/>
      <c r="C76" s="448"/>
      <c r="D76" s="449"/>
      <c r="E76" s="240" t="str">
        <f>IF('zdroj dat'!$D$120="ANO",0,"")</f>
        <v/>
      </c>
      <c r="F76" s="240" t="str">
        <f>IF('zdroj dat'!$D$120="ANO",0,"")</f>
        <v/>
      </c>
      <c r="G76" s="241" t="str">
        <f t="shared" si="1"/>
        <v/>
      </c>
      <c r="H76" s="458" t="s">
        <v>9358</v>
      </c>
      <c r="I76" s="458"/>
      <c r="J76" s="458"/>
      <c r="K76" s="459"/>
      <c r="L76" s="221"/>
      <c r="M76" s="222"/>
    </row>
    <row r="77" spans="1:13" ht="15.75" customHeight="1" x14ac:dyDescent="0.25">
      <c r="A77" s="447" t="s">
        <v>4023</v>
      </c>
      <c r="B77" s="448"/>
      <c r="C77" s="448"/>
      <c r="D77" s="449"/>
      <c r="E77" s="240" t="str">
        <f>IF('zdroj dat'!$D$120="ANO",0,"")</f>
        <v/>
      </c>
      <c r="F77" s="240" t="str">
        <f>IF('zdroj dat'!$D$120="ANO",0,"")</f>
        <v/>
      </c>
      <c r="G77" s="241" t="str">
        <f t="shared" si="1"/>
        <v/>
      </c>
      <c r="H77" s="458" t="s">
        <v>9360</v>
      </c>
      <c r="I77" s="458"/>
      <c r="J77" s="458"/>
      <c r="K77" s="459"/>
      <c r="L77" s="221"/>
      <c r="M77" s="222"/>
    </row>
    <row r="78" spans="1:13" ht="15.75" customHeight="1" x14ac:dyDescent="0.25">
      <c r="A78" s="447" t="s">
        <v>12661</v>
      </c>
      <c r="B78" s="448"/>
      <c r="C78" s="448"/>
      <c r="D78" s="449"/>
      <c r="E78" s="240" t="str">
        <f>IF('zdroj dat'!$D$120="ANO",0,"")</f>
        <v/>
      </c>
      <c r="F78" s="240" t="str">
        <f>IF('zdroj dat'!$D$120="ANO",0,"")</f>
        <v/>
      </c>
      <c r="G78" s="241" t="str">
        <f t="shared" si="1"/>
        <v/>
      </c>
      <c r="H78" s="458" t="s">
        <v>9359</v>
      </c>
      <c r="I78" s="458"/>
      <c r="J78" s="458"/>
      <c r="K78" s="459"/>
      <c r="L78" s="225" t="b">
        <f ca="1">AND(INDIRECT(CONCATENATE("A","70"))="1 - Zákonodárci a řídící pracovníci",INDIRECT(CONCATENATE("H","78"))="Nejméně kvalifikované profese - uklízeči, ruční baliči, pomocníci v kuchyni, pracovníci s odpady, nekvalif. stavební dělníci, hlídači, pomoc. v zemědělství")</f>
        <v>1</v>
      </c>
      <c r="M78" s="222"/>
    </row>
    <row r="79" spans="1:13" ht="12.75" customHeight="1" x14ac:dyDescent="0.25">
      <c r="A79" s="340" t="s">
        <v>12628</v>
      </c>
      <c r="B79" s="442"/>
      <c r="C79" s="483" t="str">
        <f>IFERROR(VLOOKUP(TRUE,'zdroj dat'!B88:E90,2,FALSE),"")</f>
        <v/>
      </c>
      <c r="D79" s="483"/>
      <c r="E79" s="483"/>
      <c r="F79" s="483"/>
      <c r="G79" s="483"/>
      <c r="H79" s="460"/>
      <c r="I79" s="460"/>
      <c r="J79" s="460"/>
      <c r="K79" s="460"/>
      <c r="L79" s="221"/>
      <c r="M79" s="222"/>
    </row>
    <row r="80" spans="1:13" ht="14.25" customHeight="1" x14ac:dyDescent="0.25">
      <c r="A80" s="450" t="str">
        <f>CONCATENATE("7. HODLÁTE-LI SNIŽOVAT NEBO ZVYŠOVAT STAVY PRACOVNÍKŮ V OKRESE ",UPPER(B24)," DO KONCE ROKU ",'zdroj dat'!B4,", UVEĎTE, VE KTERÝCH PROFESÍCH (NAPŘ.  NÁZEV PROFESE 'UČITEL NA 2. STUPNI', KOMENTÁŘ 'UČITEL NĚMČINY').")</f>
        <v>7. HODLÁTE-LI SNIŽOVAT NEBO ZVYŠOVAT STAVY PRACOVNÍKŮ V OKRESE  DO KONCE ROKU 2020, UVEĎTE, VE KTERÝCH PROFESÍCH (NAPŘ.  NÁZEV PROFESE 'UČITEL NA 2. STUPNI', KOMENTÁŘ 'UČITEL NĚMČINY').</v>
      </c>
      <c r="B80" s="450"/>
      <c r="C80" s="450"/>
      <c r="D80" s="450"/>
      <c r="E80" s="450"/>
      <c r="F80" s="450"/>
      <c r="G80" s="450"/>
      <c r="H80" s="450"/>
      <c r="I80" s="450"/>
      <c r="J80" s="450"/>
      <c r="K80" s="450"/>
      <c r="L80" s="224"/>
      <c r="M80" s="222"/>
    </row>
    <row r="81" spans="1:13" ht="14.25" customHeight="1" x14ac:dyDescent="0.25">
      <c r="A81" s="450"/>
      <c r="B81" s="450"/>
      <c r="C81" s="450"/>
      <c r="D81" s="450"/>
      <c r="E81" s="450"/>
      <c r="F81" s="450"/>
      <c r="G81" s="450"/>
      <c r="H81" s="450"/>
      <c r="I81" s="450"/>
      <c r="J81" s="450"/>
      <c r="K81" s="450"/>
      <c r="L81" s="224"/>
      <c r="M81" s="222"/>
    </row>
    <row r="82" spans="1:13" s="230" customFormat="1" ht="14.25" customHeight="1" x14ac:dyDescent="0.25">
      <c r="A82" s="353" t="str">
        <f>IF(L82="ANO"," x     Změny stavu pracovníků neočekáváme.","        Změny stavu pracovníků neočekáváme.")</f>
        <v xml:space="preserve">        Změny stavu pracovníků neočekáváme.</v>
      </c>
      <c r="B82" s="353"/>
      <c r="C82" s="353"/>
      <c r="D82" s="354" t="str">
        <f>IFERROR(VLOOKUP(TRUE,'zdroj dat'!B91:C98,2,FALSE),"")</f>
        <v/>
      </c>
      <c r="E82" s="354"/>
      <c r="F82" s="354"/>
      <c r="G82" s="354"/>
      <c r="H82" s="354"/>
      <c r="I82" s="354"/>
      <c r="J82" s="354"/>
      <c r="K82" s="354"/>
      <c r="L82" s="224" t="str">
        <f>'zdroj dat'!D116</f>
        <v>NE</v>
      </c>
      <c r="M82" s="250"/>
    </row>
    <row r="83" spans="1:13" ht="25.5" customHeight="1" x14ac:dyDescent="0.25">
      <c r="A83" s="479" t="s">
        <v>16</v>
      </c>
      <c r="B83" s="367" t="s">
        <v>12629</v>
      </c>
      <c r="C83" s="369"/>
      <c r="D83" s="422" t="s">
        <v>4127</v>
      </c>
      <c r="E83" s="423"/>
      <c r="F83" s="451" t="s">
        <v>12604</v>
      </c>
      <c r="G83" s="479" t="s">
        <v>12630</v>
      </c>
      <c r="H83" s="457" t="s">
        <v>1066</v>
      </c>
      <c r="I83" s="455" t="s">
        <v>4130</v>
      </c>
      <c r="J83" s="474" t="s">
        <v>12632</v>
      </c>
      <c r="K83" s="476" t="s">
        <v>12633</v>
      </c>
      <c r="L83" s="221"/>
      <c r="M83" s="222"/>
    </row>
    <row r="84" spans="1:13" ht="27.75" customHeight="1" x14ac:dyDescent="0.25">
      <c r="A84" s="540"/>
      <c r="B84" s="445"/>
      <c r="C84" s="446"/>
      <c r="D84" s="466"/>
      <c r="E84" s="467"/>
      <c r="F84" s="452"/>
      <c r="G84" s="480"/>
      <c r="H84" s="455"/>
      <c r="I84" s="456"/>
      <c r="J84" s="475"/>
      <c r="K84" s="477"/>
      <c r="L84" s="221"/>
      <c r="M84" s="222"/>
    </row>
    <row r="85" spans="1:13" ht="15" customHeight="1" x14ac:dyDescent="0.25">
      <c r="A85" s="399" t="s">
        <v>1063</v>
      </c>
      <c r="B85" s="462"/>
      <c r="C85" s="462"/>
      <c r="D85" s="462"/>
      <c r="E85" s="462"/>
      <c r="F85" s="462"/>
      <c r="G85" s="462"/>
      <c r="H85" s="462"/>
      <c r="I85" s="462"/>
      <c r="J85" s="462"/>
      <c r="K85" s="462"/>
      <c r="L85" s="221"/>
      <c r="M85" s="222"/>
    </row>
    <row r="86" spans="1:13" ht="15" customHeight="1" x14ac:dyDescent="0.25">
      <c r="A86" s="251" t="str">
        <f>IF('zdroj dat'!$D$116="ANO","Změny neočekáváme.","")</f>
        <v/>
      </c>
      <c r="B86" s="441"/>
      <c r="C86" s="441"/>
      <c r="D86" s="443"/>
      <c r="E86" s="444"/>
      <c r="F86" s="252" t="str">
        <f>IF('zdroj dat'!$D$116="ANO",0,IF('zdroj dat'!$D$120="ANO",0,""))</f>
        <v/>
      </c>
      <c r="G86" s="253"/>
      <c r="H86" s="318"/>
      <c r="I86" s="252" t="str">
        <f>IF('zdroj dat'!$D$116="ANO",0,IF('zdroj dat'!$D$120="ANO",0,""))</f>
        <v/>
      </c>
      <c r="J86" s="253"/>
      <c r="K86" s="283"/>
      <c r="L86" s="221"/>
      <c r="M86" s="222"/>
    </row>
    <row r="87" spans="1:13" ht="15" customHeight="1" x14ac:dyDescent="0.25">
      <c r="A87" s="251" t="str">
        <f>IF('zdroj dat'!$D$116="ANO","Změny neočekáváme.","")</f>
        <v/>
      </c>
      <c r="B87" s="441"/>
      <c r="C87" s="441"/>
      <c r="D87" s="443"/>
      <c r="E87" s="444"/>
      <c r="F87" s="252" t="str">
        <f>IF('zdroj dat'!$D$116="ANO",0,IF('zdroj dat'!$D$120="ANO",0,""))</f>
        <v/>
      </c>
      <c r="G87" s="254"/>
      <c r="H87" s="319"/>
      <c r="I87" s="252" t="str">
        <f>IF('zdroj dat'!$D$116="ANO",0,IF('zdroj dat'!$D$120="ANO",0,""))</f>
        <v/>
      </c>
      <c r="J87" s="254"/>
      <c r="K87" s="255"/>
      <c r="L87" s="221"/>
      <c r="M87" s="222"/>
    </row>
    <row r="88" spans="1:13" ht="15" customHeight="1" x14ac:dyDescent="0.25">
      <c r="A88" s="251" t="str">
        <f>IF('zdroj dat'!$D$116="ANO","Změny neočekáváme.","")</f>
        <v/>
      </c>
      <c r="B88" s="441"/>
      <c r="C88" s="441"/>
      <c r="D88" s="443"/>
      <c r="E88" s="444"/>
      <c r="F88" s="252" t="str">
        <f>IF('zdroj dat'!$D$116="ANO",0,IF('zdroj dat'!$D$120="ANO",0,""))</f>
        <v/>
      </c>
      <c r="G88" s="254"/>
      <c r="H88" s="319"/>
      <c r="I88" s="252" t="str">
        <f>IF('zdroj dat'!$D$116="ANO",0,IF('zdroj dat'!$D$120="ANO",0,""))</f>
        <v/>
      </c>
      <c r="J88" s="254"/>
      <c r="K88" s="255"/>
      <c r="L88" s="221"/>
      <c r="M88" s="222"/>
    </row>
    <row r="89" spans="1:13" ht="15" customHeight="1" x14ac:dyDescent="0.25">
      <c r="A89" s="251" t="str">
        <f>IF('zdroj dat'!$D$116="ANO","Změny neočekáváme.","")</f>
        <v/>
      </c>
      <c r="B89" s="441"/>
      <c r="C89" s="441"/>
      <c r="D89" s="443"/>
      <c r="E89" s="444"/>
      <c r="F89" s="252" t="str">
        <f>IF('zdroj dat'!$D$116="ANO",0,IF('zdroj dat'!$D$120="ANO",0,""))</f>
        <v/>
      </c>
      <c r="G89" s="256"/>
      <c r="H89" s="320"/>
      <c r="I89" s="252" t="str">
        <f>IF('zdroj dat'!$D$116="ANO",0,IF('zdroj dat'!$D$120="ANO",0,""))</f>
        <v/>
      </c>
      <c r="J89" s="256"/>
      <c r="K89" s="257"/>
      <c r="L89" s="221"/>
      <c r="M89" s="222"/>
    </row>
    <row r="90" spans="1:13" ht="15" customHeight="1" x14ac:dyDescent="0.25">
      <c r="A90" s="399" t="s">
        <v>12587</v>
      </c>
      <c r="B90" s="462"/>
      <c r="C90" s="462"/>
      <c r="D90" s="462"/>
      <c r="E90" s="462"/>
      <c r="F90" s="462"/>
      <c r="G90" s="462"/>
      <c r="H90" s="462"/>
      <c r="I90" s="462"/>
      <c r="J90" s="462"/>
      <c r="K90" s="400"/>
      <c r="L90" s="221"/>
      <c r="M90" s="222"/>
    </row>
    <row r="91" spans="1:13" ht="15" customHeight="1" x14ac:dyDescent="0.25">
      <c r="A91" s="258" t="str">
        <f>IF('zdroj dat'!$D$116="ANO","Změny neočekáváme.","")</f>
        <v/>
      </c>
      <c r="B91" s="441"/>
      <c r="C91" s="441"/>
      <c r="D91" s="344"/>
      <c r="E91" s="344"/>
      <c r="F91" s="233" t="str">
        <f>IF('zdroj dat'!$D$116="ANO",0,IF('zdroj dat'!$D$120="ANO",0,""))</f>
        <v/>
      </c>
      <c r="G91" s="254"/>
      <c r="H91" s="318"/>
      <c r="I91" s="478" t="str">
        <f>IF('zdroj dat'!B99=TRUE,'zdroj dat'!C99,"")</f>
        <v/>
      </c>
      <c r="J91" s="478"/>
      <c r="K91" s="478"/>
      <c r="L91" s="221"/>
      <c r="M91" s="222"/>
    </row>
    <row r="92" spans="1:13" ht="15" customHeight="1" x14ac:dyDescent="0.25">
      <c r="A92" s="258" t="str">
        <f>IF('zdroj dat'!$D$116="ANO","Změny neočekáváme.","")</f>
        <v/>
      </c>
      <c r="B92" s="441"/>
      <c r="C92" s="441"/>
      <c r="D92" s="344"/>
      <c r="E92" s="344"/>
      <c r="F92" s="233" t="str">
        <f>IF('zdroj dat'!$D$116="ANO",0,IF('zdroj dat'!$D$120="ANO",0,""))</f>
        <v/>
      </c>
      <c r="G92" s="254"/>
      <c r="H92" s="319"/>
      <c r="I92" s="478"/>
      <c r="J92" s="478"/>
      <c r="K92" s="478"/>
      <c r="L92" s="221"/>
      <c r="M92" s="222"/>
    </row>
    <row r="93" spans="1:13" ht="15" customHeight="1" x14ac:dyDescent="0.25">
      <c r="A93" s="258" t="str">
        <f>IF('zdroj dat'!$D$116="ANO","Změny neočekáváme.","")</f>
        <v/>
      </c>
      <c r="B93" s="441"/>
      <c r="C93" s="441"/>
      <c r="D93" s="344"/>
      <c r="E93" s="344"/>
      <c r="F93" s="233" t="str">
        <f>IF('zdroj dat'!$D$116="ANO",0,IF('zdroj dat'!$D$120="ANO",0,""))</f>
        <v/>
      </c>
      <c r="G93" s="254"/>
      <c r="H93" s="319"/>
      <c r="I93" s="478"/>
      <c r="J93" s="478"/>
      <c r="K93" s="478"/>
      <c r="L93" s="221" t="b">
        <f ca="1">AND(INDIRECT(CONCATENATE("A","90"))="Snížení stavu pracovníků",INDIRECT(CONCATENATE("K","83"))="Jedná se o dlouhodobě postrádanou profesi?12)")</f>
        <v>1</v>
      </c>
      <c r="M93" s="222"/>
    </row>
    <row r="94" spans="1:13" ht="14.25" customHeight="1" x14ac:dyDescent="0.25">
      <c r="A94" s="468" t="str">
        <f>IFERROR(VLOOKUP("ANO",'zdroj dat'!B128:C134,2,FALSE),"9) Po vybrání CZ-ISCO s přesností na tři čísla se zde zobrazí příklady profesí. Vyhledávač CZ-ISCO naleznete v tomto souboru, záložka 'Vyhledávač CZ-ISCO' (v levém dolním rohu monitoru).")</f>
        <v>9) Po vybrání CZ-ISCO s přesností na tři čísla se zde zobrazí příklady profesí. Vyhledávač CZ-ISCO naleznete v tomto souboru, záložka 'Vyhledávač CZ-ISCO' (v levém dolním rohu monitoru).</v>
      </c>
      <c r="B94" s="469"/>
      <c r="C94" s="469"/>
      <c r="D94" s="469"/>
      <c r="E94" s="469"/>
      <c r="F94" s="469"/>
      <c r="G94" s="469"/>
      <c r="H94" s="469"/>
      <c r="I94" s="469"/>
      <c r="J94" s="469"/>
      <c r="K94" s="470"/>
      <c r="L94" s="221"/>
      <c r="M94" s="222"/>
    </row>
    <row r="95" spans="1:13" ht="10.5" customHeight="1" x14ac:dyDescent="0.25">
      <c r="A95" s="471"/>
      <c r="B95" s="472"/>
      <c r="C95" s="472"/>
      <c r="D95" s="472"/>
      <c r="E95" s="472"/>
      <c r="F95" s="472"/>
      <c r="G95" s="472"/>
      <c r="H95" s="472"/>
      <c r="I95" s="472"/>
      <c r="J95" s="472"/>
      <c r="K95" s="473"/>
      <c r="L95" s="221"/>
      <c r="M95" s="222"/>
    </row>
    <row r="96" spans="1:13" s="249" customFormat="1" ht="12.75" customHeight="1" x14ac:dyDescent="0.25">
      <c r="A96" s="339" t="s">
        <v>12631</v>
      </c>
      <c r="B96" s="339"/>
      <c r="C96" s="339"/>
      <c r="D96" s="339"/>
      <c r="E96" s="339"/>
      <c r="F96" s="339"/>
      <c r="G96" s="339"/>
      <c r="H96" s="339"/>
      <c r="I96" s="339"/>
      <c r="J96" s="339"/>
      <c r="K96" s="340"/>
      <c r="L96" s="247"/>
      <c r="M96" s="248"/>
    </row>
    <row r="97" spans="1:17" s="249" customFormat="1" ht="12.75" customHeight="1" x14ac:dyDescent="0.25">
      <c r="A97" s="340" t="s">
        <v>12634</v>
      </c>
      <c r="B97" s="442"/>
      <c r="C97" s="442"/>
      <c r="D97" s="442"/>
      <c r="E97" s="442"/>
      <c r="F97" s="442"/>
      <c r="G97" s="442"/>
      <c r="H97" s="442"/>
      <c r="I97" s="442"/>
      <c r="J97" s="442"/>
      <c r="K97" s="442"/>
      <c r="L97" s="247"/>
      <c r="M97" s="248"/>
    </row>
    <row r="98" spans="1:17" s="249" customFormat="1" ht="12.75" customHeight="1" x14ac:dyDescent="0.25">
      <c r="A98" s="440" t="s">
        <v>12635</v>
      </c>
      <c r="B98" s="339"/>
      <c r="C98" s="339"/>
      <c r="D98" s="339"/>
      <c r="E98" s="339"/>
      <c r="F98" s="339"/>
      <c r="G98" s="339"/>
      <c r="H98" s="339"/>
      <c r="I98" s="339"/>
      <c r="J98" s="339"/>
      <c r="K98" s="340"/>
      <c r="L98" s="247"/>
      <c r="M98" s="248"/>
    </row>
    <row r="99" spans="1:17" ht="15" customHeight="1" x14ac:dyDescent="0.25">
      <c r="A99" s="465" t="str">
        <f>CONCATENATE("8. SPOLUPRACUJETE V OKRESE ",UPPER(B24)," SE ŠKOLOU (VYBERTE ANO/NE)?")</f>
        <v>8. SPOLUPRACUJETE V OKRESE  SE ŠKOLOU (VYBERTE ANO/NE)?</v>
      </c>
      <c r="B99" s="465"/>
      <c r="C99" s="465"/>
      <c r="D99" s="465"/>
      <c r="E99" s="465"/>
      <c r="F99" s="465"/>
      <c r="G99" s="465"/>
      <c r="H99" s="465"/>
      <c r="I99" s="465"/>
      <c r="J99" s="465"/>
      <c r="K99" s="217"/>
      <c r="L99" s="221"/>
      <c r="M99" s="222"/>
    </row>
    <row r="100" spans="1:17" s="230" customFormat="1" ht="15.75" customHeight="1" x14ac:dyDescent="0.25">
      <c r="A100" s="353" t="str">
        <f>IF(L100="ANO"," x     Se školami v okrese nemáme navázanou spolupráci.","        Se školami v okrese nemáme navázanou spolupráci.")</f>
        <v xml:space="preserve">        Se školami v okrese nemáme navázanou spolupráci.</v>
      </c>
      <c r="B100" s="353"/>
      <c r="C100" s="353"/>
      <c r="D100" s="353"/>
      <c r="E100" s="354" t="str">
        <f>IFERROR(VLOOKUP(TRUE,'zdroj dat'!B100:E100,2,FALSE),"")</f>
        <v/>
      </c>
      <c r="F100" s="354"/>
      <c r="G100" s="354"/>
      <c r="H100" s="354"/>
      <c r="I100" s="354"/>
      <c r="J100" s="354"/>
      <c r="K100" s="354"/>
      <c r="L100" s="221" t="str">
        <f>'zdroj dat'!D117</f>
        <v>NE</v>
      </c>
      <c r="M100" s="250"/>
    </row>
    <row r="101" spans="1:17" ht="15" customHeight="1" x14ac:dyDescent="0.25">
      <c r="A101" s="329" t="s">
        <v>9354</v>
      </c>
      <c r="B101" s="329"/>
      <c r="C101" s="329"/>
      <c r="D101" s="329"/>
      <c r="E101" s="329" t="s">
        <v>12637</v>
      </c>
      <c r="F101" s="329"/>
      <c r="G101" s="329" t="s">
        <v>12638</v>
      </c>
      <c r="H101" s="329"/>
      <c r="I101" s="428" t="s">
        <v>12639</v>
      </c>
      <c r="J101" s="428"/>
      <c r="K101" s="375"/>
      <c r="L101" s="221"/>
      <c r="M101" s="222"/>
      <c r="Q101" s="259"/>
    </row>
    <row r="102" spans="1:17" ht="15" customHeight="1" x14ac:dyDescent="0.25">
      <c r="A102" s="428" t="s">
        <v>21</v>
      </c>
      <c r="B102" s="428"/>
      <c r="C102" s="428"/>
      <c r="D102" s="428"/>
      <c r="E102" s="437" t="str">
        <f>IF('zdroj dat'!$D$117="ANO","NE","")</f>
        <v/>
      </c>
      <c r="F102" s="437"/>
      <c r="G102" s="437" t="str">
        <f>IF('zdroj dat'!$D$117="ANO","NE","")</f>
        <v/>
      </c>
      <c r="H102" s="437"/>
      <c r="I102" s="437" t="str">
        <f>IF('zdroj dat'!$D$117="ANO","NE","")</f>
        <v/>
      </c>
      <c r="J102" s="437"/>
      <c r="K102" s="438"/>
      <c r="L102" s="221"/>
      <c r="M102" s="222"/>
    </row>
    <row r="103" spans="1:17" ht="15" customHeight="1" x14ac:dyDescent="0.25">
      <c r="A103" s="428" t="s">
        <v>22</v>
      </c>
      <c r="B103" s="428"/>
      <c r="C103" s="428"/>
      <c r="D103" s="428"/>
      <c r="E103" s="437" t="str">
        <f>IF('zdroj dat'!$D$117="ANO","NE","")</f>
        <v/>
      </c>
      <c r="F103" s="437"/>
      <c r="G103" s="437" t="str">
        <f>IF('zdroj dat'!$D$117="ANO","NE","")</f>
        <v/>
      </c>
      <c r="H103" s="437"/>
      <c r="I103" s="437" t="str">
        <f>IF('zdroj dat'!$D$117="ANO","NE","")</f>
        <v/>
      </c>
      <c r="J103" s="437"/>
      <c r="K103" s="438"/>
      <c r="L103" s="221"/>
      <c r="M103" s="222"/>
      <c r="Q103" s="259"/>
    </row>
    <row r="104" spans="1:17" ht="15" customHeight="1" x14ac:dyDescent="0.25">
      <c r="A104" s="428" t="s">
        <v>1062</v>
      </c>
      <c r="B104" s="428"/>
      <c r="C104" s="428"/>
      <c r="D104" s="428"/>
      <c r="E104" s="330" t="str">
        <f>IF('zdroj dat'!$D$117=TRUE,"Nespolupracujeme.","")</f>
        <v/>
      </c>
      <c r="F104" s="330"/>
      <c r="G104" s="330" t="str">
        <f>IF('zdroj dat'!$D$117=TRUE,"Nespolupracujeme.","")</f>
        <v/>
      </c>
      <c r="H104" s="330"/>
      <c r="I104" s="330" t="str">
        <f>IF('zdroj dat'!$D$117=TRUE,"Nespolupracujeme.","")</f>
        <v/>
      </c>
      <c r="J104" s="330"/>
      <c r="K104" s="331"/>
      <c r="L104" s="221"/>
      <c r="M104" s="222"/>
      <c r="Q104" s="259"/>
    </row>
    <row r="105" spans="1:17" ht="12.75" customHeight="1" x14ac:dyDescent="0.25">
      <c r="A105" s="339" t="s">
        <v>12636</v>
      </c>
      <c r="B105" s="339"/>
      <c r="C105" s="339"/>
      <c r="D105" s="339"/>
      <c r="E105" s="339"/>
      <c r="F105" s="339"/>
      <c r="G105" s="339"/>
      <c r="H105" s="339"/>
      <c r="I105" s="339"/>
      <c r="J105" s="339"/>
      <c r="K105" s="340"/>
      <c r="L105" s="221"/>
      <c r="M105" s="222"/>
      <c r="Q105" s="259"/>
    </row>
    <row r="106" spans="1:17" ht="15" customHeight="1" x14ac:dyDescent="0.25">
      <c r="A106" s="350" t="s">
        <v>12417</v>
      </c>
      <c r="B106" s="350"/>
      <c r="C106" s="351"/>
      <c r="D106" s="351"/>
      <c r="E106" s="351"/>
      <c r="F106" s="351"/>
      <c r="G106" s="351"/>
      <c r="H106" s="351"/>
      <c r="I106" s="351"/>
      <c r="J106" s="352"/>
      <c r="K106" s="243"/>
      <c r="L106" s="224"/>
      <c r="M106" s="260"/>
      <c r="N106" s="259"/>
      <c r="O106" s="259"/>
      <c r="P106" s="259"/>
      <c r="Q106" s="259"/>
    </row>
    <row r="107" spans="1:17" s="222" customFormat="1" ht="15" customHeight="1" x14ac:dyDescent="0.25">
      <c r="A107" s="439" t="str">
        <f>IF(L107="ANO"," x     V této oblasti nemáme žádné zaměstnance.","        V této oblasti nemáme žádné zaměstnance.")</f>
        <v xml:space="preserve">        V této oblasti nemáme žádné zaměstnance.</v>
      </c>
      <c r="B107" s="439"/>
      <c r="C107" s="439"/>
      <c r="D107" s="439"/>
      <c r="E107" s="343" t="str">
        <f>IFERROR(VLOOKUP(TRUE,'zdroj dat'!B101:E103,2,FALSE),"")</f>
        <v/>
      </c>
      <c r="F107" s="343"/>
      <c r="G107" s="343"/>
      <c r="H107" s="343"/>
      <c r="I107" s="343"/>
      <c r="J107" s="343"/>
      <c r="K107" s="343"/>
      <c r="L107" s="224" t="str">
        <f>'zdroj dat'!D118</f>
        <v>NE</v>
      </c>
      <c r="M107" s="260"/>
      <c r="N107" s="260"/>
      <c r="O107" s="260"/>
      <c r="P107" s="260"/>
      <c r="Q107" s="260"/>
    </row>
    <row r="108" spans="1:17" ht="15" customHeight="1" x14ac:dyDescent="0.25">
      <c r="A108" s="328" t="s">
        <v>4022</v>
      </c>
      <c r="B108" s="328"/>
      <c r="C108" s="328"/>
      <c r="D108" s="328"/>
      <c r="E108" s="328"/>
      <c r="F108" s="233" t="str">
        <f>IF('zdroj dat'!$D$118="ANO",0,IF('zdroj dat'!$D$120="ANO",0,""))</f>
        <v/>
      </c>
      <c r="G108" s="329" t="s">
        <v>17</v>
      </c>
      <c r="H108" s="329"/>
      <c r="I108" s="329"/>
      <c r="J108" s="329"/>
      <c r="K108" s="233" t="str">
        <f>IF('zdroj dat'!$D$118="ANO",0,IF('zdroj dat'!$D$120="ANO",0,""))</f>
        <v/>
      </c>
      <c r="L108" s="221"/>
      <c r="M108" s="222"/>
    </row>
    <row r="109" spans="1:17" ht="30" customHeight="1" x14ac:dyDescent="0.25">
      <c r="A109" s="338" t="s">
        <v>12642</v>
      </c>
      <c r="B109" s="338"/>
      <c r="C109" s="338"/>
      <c r="D109" s="338"/>
      <c r="E109" s="338"/>
      <c r="F109" s="338"/>
      <c r="G109" s="338"/>
      <c r="H109" s="338"/>
      <c r="I109" s="338"/>
      <c r="J109" s="338"/>
      <c r="K109" s="338"/>
      <c r="L109" s="224"/>
      <c r="M109" s="222"/>
    </row>
    <row r="110" spans="1:17" s="230" customFormat="1" ht="15" customHeight="1" x14ac:dyDescent="0.25">
      <c r="A110" s="353" t="str">
        <f>IF(L110="ANO"," x     S výzkumnými institucemi v této oblasti nespolupracujeme.","        S výzkumnými institucemi v této oblasti nespolupracujeme.")</f>
        <v xml:space="preserve">        S výzkumnými institucemi v této oblasti nespolupracujeme.</v>
      </c>
      <c r="B110" s="353"/>
      <c r="C110" s="353"/>
      <c r="D110" s="353"/>
      <c r="E110" s="354" t="str">
        <f>IFERROR(VLOOKUP(TRUE,'zdroj dat'!B104:E106,2,FALSE),"")</f>
        <v/>
      </c>
      <c r="F110" s="354"/>
      <c r="G110" s="354"/>
      <c r="H110" s="354"/>
      <c r="I110" s="354"/>
      <c r="J110" s="354"/>
      <c r="K110" s="354"/>
      <c r="L110" s="224" t="str">
        <f>'zdroj dat'!D119</f>
        <v>NE</v>
      </c>
      <c r="M110" s="250"/>
    </row>
    <row r="111" spans="1:17" ht="15" customHeight="1" x14ac:dyDescent="0.25">
      <c r="A111" s="329" t="s">
        <v>12583</v>
      </c>
      <c r="B111" s="329"/>
      <c r="C111" s="329"/>
      <c r="D111" s="329"/>
      <c r="E111" s="329" t="s">
        <v>18</v>
      </c>
      <c r="F111" s="329"/>
      <c r="G111" s="329"/>
      <c r="H111" s="329"/>
      <c r="I111" s="329" t="s">
        <v>4128</v>
      </c>
      <c r="J111" s="329"/>
      <c r="K111" s="436"/>
      <c r="L111" s="221"/>
      <c r="M111" s="222"/>
    </row>
    <row r="112" spans="1:17" ht="15" customHeight="1" x14ac:dyDescent="0.25">
      <c r="A112" s="334" t="str">
        <f>IF('zdroj dat'!$D$119="ANO","Nespolupracujeme.","")</f>
        <v/>
      </c>
      <c r="B112" s="334"/>
      <c r="C112" s="334"/>
      <c r="D112" s="334"/>
      <c r="E112" s="344"/>
      <c r="F112" s="344"/>
      <c r="G112" s="344"/>
      <c r="H112" s="344"/>
      <c r="I112" s="434"/>
      <c r="J112" s="434"/>
      <c r="K112" s="435"/>
      <c r="L112" s="221"/>
      <c r="M112" s="222"/>
    </row>
    <row r="113" spans="1:13" ht="15" customHeight="1" x14ac:dyDescent="0.25">
      <c r="A113" s="334" t="str">
        <f>IF('zdroj dat'!$D$119="ANO","Nespolupracujeme.","")</f>
        <v/>
      </c>
      <c r="B113" s="334"/>
      <c r="C113" s="334"/>
      <c r="D113" s="334"/>
      <c r="E113" s="344"/>
      <c r="F113" s="344"/>
      <c r="G113" s="344"/>
      <c r="H113" s="344"/>
      <c r="I113" s="434"/>
      <c r="J113" s="434"/>
      <c r="K113" s="435"/>
      <c r="L113" s="221"/>
      <c r="M113" s="222"/>
    </row>
    <row r="114" spans="1:13" s="222" customFormat="1" ht="15.75" customHeight="1" x14ac:dyDescent="0.25">
      <c r="A114" s="336" t="s">
        <v>12603</v>
      </c>
      <c r="B114" s="336"/>
      <c r="C114" s="336"/>
      <c r="D114" s="336"/>
      <c r="E114" s="336"/>
      <c r="F114" s="336"/>
      <c r="G114" s="336"/>
      <c r="H114" s="336"/>
      <c r="I114" s="336"/>
      <c r="J114" s="336"/>
      <c r="K114" s="336"/>
      <c r="L114" s="224" t="str">
        <f>'zdroj dat'!D120</f>
        <v>NE</v>
      </c>
    </row>
    <row r="115" spans="1:13" s="222" customFormat="1" ht="13.5" customHeight="1" x14ac:dyDescent="0.25">
      <c r="A115" s="337"/>
      <c r="B115" s="337"/>
      <c r="C115" s="337"/>
      <c r="D115" s="337"/>
      <c r="E115" s="337"/>
      <c r="F115" s="337"/>
      <c r="G115" s="337"/>
      <c r="H115" s="337"/>
      <c r="I115" s="337"/>
      <c r="J115" s="337"/>
      <c r="K115" s="337"/>
      <c r="L115" s="224"/>
    </row>
    <row r="116" spans="1:13" ht="15.75" customHeight="1" x14ac:dyDescent="0.25">
      <c r="A116" s="433" t="s">
        <v>12670</v>
      </c>
      <c r="B116" s="335" t="s">
        <v>44</v>
      </c>
      <c r="C116" s="335"/>
      <c r="D116" s="345"/>
      <c r="E116" s="345"/>
      <c r="F116" s="345"/>
      <c r="G116" s="345"/>
      <c r="H116" s="345"/>
      <c r="I116" s="345"/>
      <c r="J116" s="345"/>
      <c r="K116" s="346"/>
      <c r="L116" s="221"/>
      <c r="M116" s="222"/>
    </row>
    <row r="117" spans="1:13" ht="15.75" customHeight="1" x14ac:dyDescent="0.25">
      <c r="A117" s="433"/>
      <c r="B117" s="332" t="s">
        <v>45</v>
      </c>
      <c r="C117" s="333"/>
      <c r="D117" s="344"/>
      <c r="E117" s="344"/>
      <c r="F117" s="344"/>
      <c r="G117" s="348" t="s">
        <v>313</v>
      </c>
      <c r="H117" s="349"/>
      <c r="I117" s="344"/>
      <c r="J117" s="344"/>
      <c r="K117" s="347"/>
      <c r="L117" s="221" t="b">
        <f ca="1">AND(INDIRECT(CONCATENATE("A","111"))="Instituce (např. ČVUT, AVČR, Ústav...)",INDIRECT(CONCATENATE("G","117"))="kontaktní telefon:")</f>
        <v>1</v>
      </c>
      <c r="M117" s="222"/>
    </row>
    <row r="118" spans="1:13" ht="15" customHeight="1" x14ac:dyDescent="0.25">
      <c r="A118" s="431"/>
      <c r="B118" s="431"/>
      <c r="C118" s="432"/>
      <c r="D118" s="432"/>
      <c r="E118" s="432"/>
      <c r="F118" s="432"/>
      <c r="G118" s="432"/>
      <c r="H118" s="432"/>
      <c r="I118" s="432"/>
      <c r="J118" s="432"/>
      <c r="K118" s="261"/>
      <c r="L118" s="224"/>
      <c r="M118" s="222"/>
    </row>
    <row r="119" spans="1:13" ht="14.25" customHeight="1" x14ac:dyDescent="0.25">
      <c r="A119" s="486" t="str">
        <f>CONCATENATE("Vyplněný dotazník prosím zašlete do ",'zdroj dat'!A9," na e-mailovou adresu:")</f>
        <v>Vyplněný dotazník prosím zašlete do 31. ledna 2020 na e-mailovou adresu:</v>
      </c>
      <c r="B119" s="487"/>
      <c r="C119" s="487"/>
      <c r="D119" s="487"/>
      <c r="E119" s="487"/>
      <c r="F119" s="487"/>
      <c r="G119" s="484" t="str">
        <f>(IFERROR(IF('zdroj dat'!F20=TRUE,'zdroj dat'!B11,VLOOKUP('zdroj dat'!B7,'zdroj dat'!A10:D23,2,FALSE)),"Chyba ve zdroji dat!"))</f>
        <v>simona.voborilova@uradprace.cz</v>
      </c>
      <c r="H119" s="484"/>
      <c r="I119" s="484"/>
      <c r="J119" s="484"/>
      <c r="K119" s="485"/>
      <c r="L119" s="221"/>
      <c r="M119" s="222"/>
    </row>
    <row r="120" spans="1:13" ht="14.25" hidden="1" customHeight="1" x14ac:dyDescent="0.25">
      <c r="A120" s="262"/>
      <c r="B120" s="263"/>
      <c r="C120" s="342"/>
      <c r="D120" s="342"/>
      <c r="E120" s="342"/>
      <c r="F120" s="342"/>
      <c r="G120" s="342"/>
      <c r="H120" s="342"/>
      <c r="I120" s="342"/>
      <c r="J120" s="342"/>
      <c r="K120" s="342"/>
      <c r="L120" s="221"/>
      <c r="M120" s="222"/>
    </row>
    <row r="121" spans="1:13" ht="14.25" hidden="1" customHeight="1" x14ac:dyDescent="0.25">
      <c r="A121" s="262"/>
      <c r="B121" s="263"/>
      <c r="C121" s="341"/>
      <c r="D121" s="341"/>
      <c r="E121" s="341"/>
      <c r="F121" s="341"/>
      <c r="G121" s="341"/>
      <c r="H121" s="341"/>
      <c r="I121" s="341"/>
      <c r="J121" s="341"/>
      <c r="K121" s="341"/>
      <c r="L121" s="221"/>
      <c r="M121" s="222"/>
    </row>
    <row r="122" spans="1:13" ht="14.25" hidden="1" customHeight="1" x14ac:dyDescent="0.25">
      <c r="A122" s="264"/>
      <c r="B122" s="265"/>
      <c r="C122" s="342"/>
      <c r="D122" s="342"/>
      <c r="E122" s="342"/>
      <c r="F122" s="342"/>
      <c r="G122" s="342"/>
      <c r="H122" s="342"/>
      <c r="I122" s="342"/>
      <c r="J122" s="342"/>
      <c r="K122" s="342"/>
      <c r="L122" s="221"/>
      <c r="M122" s="222"/>
    </row>
    <row r="123" spans="1:13" ht="14.25" hidden="1" customHeight="1" x14ac:dyDescent="0.25">
      <c r="A123" s="266"/>
      <c r="B123" s="267"/>
      <c r="C123" s="327"/>
      <c r="D123" s="327"/>
      <c r="E123" s="327"/>
      <c r="F123" s="327"/>
      <c r="G123" s="327"/>
      <c r="H123" s="327"/>
      <c r="I123" s="327"/>
      <c r="J123" s="327"/>
      <c r="K123" s="327"/>
      <c r="L123" s="221"/>
      <c r="M123" s="222"/>
    </row>
    <row r="124" spans="1:13" ht="17.25" customHeight="1" x14ac:dyDescent="0.25">
      <c r="A124" s="461" t="str">
        <f>IFERROR(VLOOKUP(TRUE,'zdroj dat'!B109:C111,2,FALSE),"Děkujeme Vám za spolupráci.")</f>
        <v>Děkujeme Vám za spolupráci.</v>
      </c>
      <c r="B124" s="461"/>
      <c r="C124" s="461"/>
      <c r="D124" s="461"/>
      <c r="E124" s="461"/>
      <c r="F124" s="461"/>
      <c r="G124" s="461"/>
      <c r="H124" s="461"/>
      <c r="I124" s="461"/>
      <c r="J124" s="461"/>
      <c r="K124" s="461"/>
      <c r="L124" s="224"/>
      <c r="M124" s="222"/>
    </row>
    <row r="125" spans="1:13" ht="17.25" hidden="1" customHeight="1" x14ac:dyDescent="0.25">
      <c r="A125" s="217"/>
      <c r="B125" s="217"/>
      <c r="C125" s="217"/>
      <c r="D125" s="217" t="b">
        <v>1</v>
      </c>
      <c r="E125" s="217"/>
      <c r="F125" s="217"/>
      <c r="G125" s="217"/>
      <c r="H125" s="217"/>
      <c r="I125" s="217"/>
      <c r="J125" s="217"/>
      <c r="K125" s="217" t="b">
        <v>1</v>
      </c>
    </row>
    <row r="126" spans="1:13" ht="17.25" hidden="1" customHeight="1" x14ac:dyDescent="0.25">
      <c r="A126" s="217"/>
      <c r="B126" s="217"/>
      <c r="C126" s="217"/>
      <c r="D126" s="217" t="b">
        <f ca="1">AND(INDIRECT(CONCATENATE("D","125"))=TRUE)</f>
        <v>1</v>
      </c>
      <c r="E126" s="217"/>
      <c r="F126" s="217"/>
      <c r="G126" s="217"/>
      <c r="H126" s="217"/>
      <c r="I126" s="217"/>
      <c r="J126" s="217"/>
      <c r="K126" s="217" t="b">
        <f ca="1">AND(INDIRECT(CONCATENATE("K","125"))=TRUE)</f>
        <v>1</v>
      </c>
    </row>
    <row r="127" spans="1:13" ht="15" customHeight="1" x14ac:dyDescent="0.25">
      <c r="A127" s="511" t="str">
        <f>LEFT('zdroj dat'!A136,LEN('zdroj dat'!A136)-12)</f>
        <v>S osobními údaji, poskytnutými v tomto monitorovacím dotazníku, je nakládáno v souladu s příslušnými obecně závaznými právními předpisy. Další informace o zpracování osobních údajů (např. účel a rozsah zpracování, poučení o právech při zpracování osobních údajů atd.) naleznete</v>
      </c>
      <c r="B127" s="512"/>
      <c r="C127" s="512"/>
      <c r="D127" s="512"/>
      <c r="E127" s="512"/>
      <c r="F127" s="512"/>
      <c r="G127" s="512"/>
      <c r="H127" s="512"/>
      <c r="I127" s="512"/>
      <c r="J127" s="512"/>
      <c r="K127" s="513"/>
    </row>
    <row r="128" spans="1:13" x14ac:dyDescent="0.25">
      <c r="A128" s="514"/>
      <c r="B128" s="515"/>
      <c r="C128" s="515"/>
      <c r="D128" s="515"/>
      <c r="E128" s="515"/>
      <c r="F128" s="515"/>
      <c r="G128" s="515"/>
      <c r="H128" s="515"/>
      <c r="I128" s="515"/>
      <c r="J128" s="515"/>
      <c r="K128" s="516"/>
    </row>
    <row r="129" spans="1:11" x14ac:dyDescent="0.25">
      <c r="A129" s="268" t="str">
        <f>RIGHT('zdroj dat'!A136,11)</f>
        <v xml:space="preserve">na adrese: </v>
      </c>
      <c r="B129" s="517" t="str">
        <f>HYPERLINK("https://www.uradprace.cz/web/cz/informace-o-zpracovani-osobnich-udaju")</f>
        <v>https://www.uradprace.cz/web/cz/informace-o-zpracovani-osobnich-udaju</v>
      </c>
      <c r="C129" s="518"/>
      <c r="D129" s="518"/>
      <c r="E129" s="518"/>
      <c r="F129" s="518"/>
      <c r="G129" s="518"/>
      <c r="H129" s="518"/>
      <c r="I129" s="518"/>
      <c r="J129" s="518"/>
      <c r="K129" s="519"/>
    </row>
    <row r="132" spans="1:11" x14ac:dyDescent="0.25">
      <c r="E132" s="269"/>
    </row>
  </sheetData>
  <sheetProtection algorithmName="SHA-512" hashValue="EBBF2dVEWGzSG6s6evRIs5NxlM4M32iW4d4AkhTtzecBGf+aNVxzYEoHRwvaYdC1giy3ulmwzMQ3RlmraD8vig==" saltValue="ytbLNE+NjTDux5BCPsrN2Q==" spinCount="100000" sheet="1" objects="1" scenarios="1"/>
  <protectedRanges>
    <protectedRange sqref="B15 C13:K13" name="Oblast6"/>
    <protectedRange sqref="G3 I3" name="Oblast4"/>
    <protectedRange sqref="F108 D116:K116 D117:F117 I117:K117 E61:F66 E70:F78 A91:H93 E102:K104 K108 A112:K113 A86:K89" name="Oblast2"/>
    <protectedRange sqref="D9:H10 D11:K11 J9:K10 J14:K15 E14:F15 B16:D16 F16 B24:C28 B44 F23:G38 E44 A49:K53 H23:K24 F22:K22" name="Oblast1"/>
    <protectedRange sqref="C12:D12 G12:H12 J12:K12" name="Oblast3"/>
    <protectedRange sqref="F12:H12" name="Oblast5"/>
  </protectedRanges>
  <mergeCells count="252">
    <mergeCell ref="G19:K19"/>
    <mergeCell ref="A41:K41"/>
    <mergeCell ref="A18:F18"/>
    <mergeCell ref="B26:C26"/>
    <mergeCell ref="C13:F13"/>
    <mergeCell ref="G13:K13"/>
    <mergeCell ref="A22:E22"/>
    <mergeCell ref="A83:A84"/>
    <mergeCell ref="A14:B14"/>
    <mergeCell ref="A68:J68"/>
    <mergeCell ref="E43:K43"/>
    <mergeCell ref="F48:G48"/>
    <mergeCell ref="A54:K55"/>
    <mergeCell ref="H48:I48"/>
    <mergeCell ref="F52:G52"/>
    <mergeCell ref="F50:G50"/>
    <mergeCell ref="H51:I51"/>
    <mergeCell ref="C52:E52"/>
    <mergeCell ref="H38:K38"/>
    <mergeCell ref="A46:E46"/>
    <mergeCell ref="B25:C25"/>
    <mergeCell ref="H25:K25"/>
    <mergeCell ref="H28:K28"/>
    <mergeCell ref="F34:G34"/>
    <mergeCell ref="A127:K128"/>
    <mergeCell ref="B129:K129"/>
    <mergeCell ref="H29:K30"/>
    <mergeCell ref="F20:G21"/>
    <mergeCell ref="H22:I22"/>
    <mergeCell ref="H20:I21"/>
    <mergeCell ref="J22:K22"/>
    <mergeCell ref="A60:D60"/>
    <mergeCell ref="C51:E51"/>
    <mergeCell ref="C50:E50"/>
    <mergeCell ref="C49:E49"/>
    <mergeCell ref="H50:I50"/>
    <mergeCell ref="H49:I49"/>
    <mergeCell ref="A53:I53"/>
    <mergeCell ref="A59:J59"/>
    <mergeCell ref="C44:D44"/>
    <mergeCell ref="A45:K45"/>
    <mergeCell ref="F49:G49"/>
    <mergeCell ref="A43:D43"/>
    <mergeCell ref="A38:E38"/>
    <mergeCell ref="A66:D66"/>
    <mergeCell ref="A65:D65"/>
    <mergeCell ref="A67:B67"/>
    <mergeCell ref="A42:J42"/>
    <mergeCell ref="A48:B48"/>
    <mergeCell ref="F51:G51"/>
    <mergeCell ref="A52:B52"/>
    <mergeCell ref="A51:B51"/>
    <mergeCell ref="A50:B50"/>
    <mergeCell ref="A49:B49"/>
    <mergeCell ref="A40:K40"/>
    <mergeCell ref="C48:E48"/>
    <mergeCell ref="H52:I52"/>
    <mergeCell ref="H26:K26"/>
    <mergeCell ref="F26:G26"/>
    <mergeCell ref="F27:G27"/>
    <mergeCell ref="F28:G28"/>
    <mergeCell ref="A33:E33"/>
    <mergeCell ref="A30:E30"/>
    <mergeCell ref="A31:E31"/>
    <mergeCell ref="A32:E32"/>
    <mergeCell ref="A47:E47"/>
    <mergeCell ref="F46:K47"/>
    <mergeCell ref="F38:G38"/>
    <mergeCell ref="G119:K119"/>
    <mergeCell ref="A119:F119"/>
    <mergeCell ref="E100:K100"/>
    <mergeCell ref="D93:E93"/>
    <mergeCell ref="A62:D62"/>
    <mergeCell ref="H33:K34"/>
    <mergeCell ref="H31:K32"/>
    <mergeCell ref="A39:K39"/>
    <mergeCell ref="H36:K36"/>
    <mergeCell ref="H35:K35"/>
    <mergeCell ref="F33:G33"/>
    <mergeCell ref="A34:E34"/>
    <mergeCell ref="A35:E35"/>
    <mergeCell ref="A37:E37"/>
    <mergeCell ref="H37:K37"/>
    <mergeCell ref="F36:G36"/>
    <mergeCell ref="F35:G35"/>
    <mergeCell ref="F32:G32"/>
    <mergeCell ref="F31:G31"/>
    <mergeCell ref="H69:K69"/>
    <mergeCell ref="H71:K71"/>
    <mergeCell ref="H70:K70"/>
    <mergeCell ref="A70:D70"/>
    <mergeCell ref="A77:D77"/>
    <mergeCell ref="A23:C23"/>
    <mergeCell ref="F23:G23"/>
    <mergeCell ref="F37:G37"/>
    <mergeCell ref="A124:K124"/>
    <mergeCell ref="A64:D64"/>
    <mergeCell ref="A63:D63"/>
    <mergeCell ref="A57:K57"/>
    <mergeCell ref="A56:K56"/>
    <mergeCell ref="A99:J99"/>
    <mergeCell ref="D83:E84"/>
    <mergeCell ref="A94:K95"/>
    <mergeCell ref="J83:J84"/>
    <mergeCell ref="K83:K84"/>
    <mergeCell ref="A85:K85"/>
    <mergeCell ref="A90:K90"/>
    <mergeCell ref="I91:K93"/>
    <mergeCell ref="B87:C87"/>
    <mergeCell ref="G83:G84"/>
    <mergeCell ref="A79:B79"/>
    <mergeCell ref="A100:D100"/>
    <mergeCell ref="C67:G67"/>
    <mergeCell ref="D88:E88"/>
    <mergeCell ref="A61:D61"/>
    <mergeCell ref="C79:G79"/>
    <mergeCell ref="A78:D78"/>
    <mergeCell ref="D87:E87"/>
    <mergeCell ref="A80:K81"/>
    <mergeCell ref="F83:F84"/>
    <mergeCell ref="A69:D69"/>
    <mergeCell ref="I83:I84"/>
    <mergeCell ref="H83:H84"/>
    <mergeCell ref="A73:D73"/>
    <mergeCell ref="A72:D72"/>
    <mergeCell ref="A71:D71"/>
    <mergeCell ref="H76:K76"/>
    <mergeCell ref="H75:K75"/>
    <mergeCell ref="H74:K74"/>
    <mergeCell ref="A76:D76"/>
    <mergeCell ref="A75:D75"/>
    <mergeCell ref="H79:K79"/>
    <mergeCell ref="H78:K78"/>
    <mergeCell ref="H77:K77"/>
    <mergeCell ref="H73:K73"/>
    <mergeCell ref="H72:K72"/>
    <mergeCell ref="A74:D74"/>
    <mergeCell ref="A104:D104"/>
    <mergeCell ref="G103:H103"/>
    <mergeCell ref="G102:H102"/>
    <mergeCell ref="A98:K98"/>
    <mergeCell ref="B92:C92"/>
    <mergeCell ref="B91:C91"/>
    <mergeCell ref="A82:C82"/>
    <mergeCell ref="D82:K82"/>
    <mergeCell ref="B86:C86"/>
    <mergeCell ref="A96:K96"/>
    <mergeCell ref="A97:K97"/>
    <mergeCell ref="B93:C93"/>
    <mergeCell ref="D92:E92"/>
    <mergeCell ref="D91:E91"/>
    <mergeCell ref="D89:E89"/>
    <mergeCell ref="D86:E86"/>
    <mergeCell ref="B89:C89"/>
    <mergeCell ref="B88:C88"/>
    <mergeCell ref="B83:C84"/>
    <mergeCell ref="H8:K8"/>
    <mergeCell ref="I9:I10"/>
    <mergeCell ref="A9:C10"/>
    <mergeCell ref="D9:H10"/>
    <mergeCell ref="G101:H101"/>
    <mergeCell ref="G104:H104"/>
    <mergeCell ref="E104:F104"/>
    <mergeCell ref="A118:J118"/>
    <mergeCell ref="A116:A117"/>
    <mergeCell ref="I113:K113"/>
    <mergeCell ref="I112:K112"/>
    <mergeCell ref="I111:K111"/>
    <mergeCell ref="E113:H113"/>
    <mergeCell ref="E112:H112"/>
    <mergeCell ref="E103:F103"/>
    <mergeCell ref="E102:F102"/>
    <mergeCell ref="E101:F101"/>
    <mergeCell ref="A101:D101"/>
    <mergeCell ref="I103:K103"/>
    <mergeCell ref="A102:D102"/>
    <mergeCell ref="A103:D103"/>
    <mergeCell ref="A107:D107"/>
    <mergeCell ref="I102:K102"/>
    <mergeCell ref="I101:K101"/>
    <mergeCell ref="A12:B12"/>
    <mergeCell ref="C12:D12"/>
    <mergeCell ref="F12:H12"/>
    <mergeCell ref="A17:F17"/>
    <mergeCell ref="J21:K21"/>
    <mergeCell ref="A2:K2"/>
    <mergeCell ref="A4:K4"/>
    <mergeCell ref="C14:D14"/>
    <mergeCell ref="C15:D15"/>
    <mergeCell ref="G14:I14"/>
    <mergeCell ref="G15:I15"/>
    <mergeCell ref="J15:K15"/>
    <mergeCell ref="J14:K14"/>
    <mergeCell ref="E15:F15"/>
    <mergeCell ref="E14:F14"/>
    <mergeCell ref="A5:K7"/>
    <mergeCell ref="J9:K10"/>
    <mergeCell ref="H11:K11"/>
    <mergeCell ref="J12:K12"/>
    <mergeCell ref="A11:C11"/>
    <mergeCell ref="D11:G11"/>
    <mergeCell ref="A3:K3"/>
    <mergeCell ref="A13:B13"/>
    <mergeCell ref="A8:D8"/>
    <mergeCell ref="E110:K110"/>
    <mergeCell ref="C120:K120"/>
    <mergeCell ref="F29:G29"/>
    <mergeCell ref="F30:G30"/>
    <mergeCell ref="B27:C27"/>
    <mergeCell ref="A29:D29"/>
    <mergeCell ref="B16:D16"/>
    <mergeCell ref="A19:F19"/>
    <mergeCell ref="G16:K16"/>
    <mergeCell ref="A20:E20"/>
    <mergeCell ref="A21:E21"/>
    <mergeCell ref="F22:G22"/>
    <mergeCell ref="H27:K27"/>
    <mergeCell ref="J20:K20"/>
    <mergeCell ref="J24:K24"/>
    <mergeCell ref="J23:K23"/>
    <mergeCell ref="F24:G24"/>
    <mergeCell ref="F25:G25"/>
    <mergeCell ref="D23:E23"/>
    <mergeCell ref="B24:C24"/>
    <mergeCell ref="D24:E28"/>
    <mergeCell ref="B28:C28"/>
    <mergeCell ref="H24:I24"/>
    <mergeCell ref="H23:I23"/>
    <mergeCell ref="G17:K17"/>
    <mergeCell ref="G18:K18"/>
    <mergeCell ref="C123:K123"/>
    <mergeCell ref="A108:E108"/>
    <mergeCell ref="G108:J108"/>
    <mergeCell ref="I104:K104"/>
    <mergeCell ref="B117:C117"/>
    <mergeCell ref="A113:D113"/>
    <mergeCell ref="A112:D112"/>
    <mergeCell ref="A111:D111"/>
    <mergeCell ref="B116:C116"/>
    <mergeCell ref="A114:K115"/>
    <mergeCell ref="A109:K109"/>
    <mergeCell ref="A105:K105"/>
    <mergeCell ref="C121:K121"/>
    <mergeCell ref="C122:K122"/>
    <mergeCell ref="E107:K107"/>
    <mergeCell ref="D117:F117"/>
    <mergeCell ref="E111:H111"/>
    <mergeCell ref="D116:K116"/>
    <mergeCell ref="I117:K117"/>
    <mergeCell ref="G117:H117"/>
    <mergeCell ref="A106:J106"/>
    <mergeCell ref="A110:D110"/>
  </mergeCells>
  <conditionalFormatting sqref="H25:K34">
    <cfRule type="notContainsBlanks" dxfId="71" priority="72">
      <formula>LEN(TRIM(H25))&gt;0</formula>
    </cfRule>
  </conditionalFormatting>
  <conditionalFormatting sqref="A94">
    <cfRule type="expression" dxfId="70" priority="13">
      <formula>A94="9) Po vybrání CZ-ISCO s přesností na tři čísla se zde zobrazí příklady profesí. Vyhledávač CZ-ISCO naleznete v tomto souboru, záložka 'Vyhledávač CZ-ISCO' (v levém dolním rohu monitoru)."</formula>
    </cfRule>
  </conditionalFormatting>
  <conditionalFormatting sqref="H38">
    <cfRule type="notContainsBlanks" dxfId="69" priority="30">
      <formula>LEN(TRIM(H38))&gt;0</formula>
    </cfRule>
  </conditionalFormatting>
  <conditionalFormatting sqref="G17:K17">
    <cfRule type="notContainsBlanks" dxfId="68" priority="679">
      <formula>LEN(TRIM(G17))&gt;0</formula>
    </cfRule>
  </conditionalFormatting>
  <conditionalFormatting sqref="J86:K86">
    <cfRule type="expression" dxfId="67" priority="28">
      <formula>AND($I$86=0,ISNUMBER($I$86))=TRUE</formula>
    </cfRule>
  </conditionalFormatting>
  <conditionalFormatting sqref="A21:E21">
    <cfRule type="notContainsBlanks" dxfId="66" priority="27">
      <formula>LEN(TRIM(A21))&gt;0</formula>
    </cfRule>
  </conditionalFormatting>
  <conditionalFormatting sqref="J87:K87">
    <cfRule type="expression" dxfId="65" priority="34">
      <formula>AND($I$87=0,ISNUMBER($I$87))=TRUE</formula>
    </cfRule>
  </conditionalFormatting>
  <conditionalFormatting sqref="J88:K88">
    <cfRule type="expression" dxfId="64" priority="22">
      <formula>AND($I$88=0,ISNUMBER($I$88))=TRUE</formula>
    </cfRule>
  </conditionalFormatting>
  <conditionalFormatting sqref="J89:K89">
    <cfRule type="expression" dxfId="63" priority="21">
      <formula>AND($I$89=0,ISNUMBER($I$89))=TRUE</formula>
    </cfRule>
  </conditionalFormatting>
  <conditionalFormatting sqref="H8:K8">
    <cfRule type="notContainsBlanks" dxfId="62" priority="19">
      <formula>LEN(TRIM(H8))&gt;0</formula>
    </cfRule>
  </conditionalFormatting>
  <conditionalFormatting sqref="G16:K16">
    <cfRule type="notContainsBlanks" dxfId="61" priority="550">
      <formula>LEN(TRIM(G16))&gt;0</formula>
    </cfRule>
  </conditionalFormatting>
  <conditionalFormatting sqref="E43:K43">
    <cfRule type="notContainsBlanks" dxfId="60" priority="552">
      <formula>LEN(TRIM(E43))&gt;0</formula>
    </cfRule>
  </conditionalFormatting>
  <conditionalFormatting sqref="E107:K107">
    <cfRule type="notContainsBlanks" dxfId="59" priority="556">
      <formula>LEN(TRIM(E107))&gt;0</formula>
    </cfRule>
  </conditionalFormatting>
  <conditionalFormatting sqref="E100:K100">
    <cfRule type="notContainsBlanks" dxfId="58" priority="555">
      <formula>LEN(TRIM(E100))&gt;0</formula>
    </cfRule>
  </conditionalFormatting>
  <conditionalFormatting sqref="D82:K82">
    <cfRule type="notContainsBlanks" dxfId="57" priority="554">
      <formula>LEN(TRIM(D82))&gt;0</formula>
    </cfRule>
  </conditionalFormatting>
  <conditionalFormatting sqref="E110:K110">
    <cfRule type="notContainsBlanks" dxfId="56" priority="557">
      <formula>LEN(TRIM(E110))&gt;0</formula>
    </cfRule>
  </conditionalFormatting>
  <conditionalFormatting sqref="F46:K47">
    <cfRule type="notContainsBlanks" dxfId="55" priority="677">
      <formula>LEN(TRIM(F46))&gt;0</formula>
    </cfRule>
  </conditionalFormatting>
  <conditionalFormatting sqref="A124:K124">
    <cfRule type="beginsWith" dxfId="54" priority="605" operator="beginsWith" text="V dotazníku">
      <formula>LEFT(A124,LEN("V dotazníku"))="V dotazníku"</formula>
    </cfRule>
    <cfRule type="beginsWith" dxfId="53" priority="606" operator="beginsWith" text="Děkujeme Vám za vyplnění">
      <formula>LEFT(A124,LEN("Děkujeme Vám za vyplnění"))="Děkujeme Vám za vyplnění"</formula>
    </cfRule>
  </conditionalFormatting>
  <conditionalFormatting sqref="C67:G67">
    <cfRule type="beginsWith" dxfId="52" priority="601" operator="beginsWith" text="Tabulka není">
      <formula>LEFT(C67,LEN("Tabulka není"))="Tabulka není"</formula>
    </cfRule>
  </conditionalFormatting>
  <conditionalFormatting sqref="C79:G79">
    <cfRule type="beginsWith" dxfId="51" priority="604" operator="beginsWith" text="Tabulka není">
      <formula>LEFT(C79,LEN("Tabulka není"))="Tabulka není"</formula>
    </cfRule>
  </conditionalFormatting>
  <conditionalFormatting sqref="D24:E28">
    <cfRule type="cellIs" dxfId="50" priority="2" operator="equal">
      <formula>"Vyberte prosím okres a poté obec z rozbalovacího menu. Okresy a obce lze zapsat i přímo, bez výběru z rozbalovacího menu, ale pouze jejich přesný název, tj. např. bez zkratek."</formula>
    </cfRule>
    <cfRule type="beginsWith" dxfId="49" priority="597" operator="beginsWith" text="Prosím, vyberte okres">
      <formula>LEFT(D24,LEN("Prosím, vyberte okres"))="Prosím, vyberte okres"</formula>
    </cfRule>
  </conditionalFormatting>
  <conditionalFormatting sqref="A54">
    <cfRule type="expression" dxfId="48" priority="58">
      <formula>A54="5) Po vybrání CZ-ISCO s přesností na tři čísla se zde zobrazí příklady profesí. Vyhledávač CZ-ISCO naleznete v tomto souboru, záložka 'Vyhledávač CZ-ISCO' (v levém dolním rohu monitoru)."</formula>
    </cfRule>
  </conditionalFormatting>
  <conditionalFormatting sqref="C14:K15">
    <cfRule type="expression" dxfId="47" priority="631">
      <formula>$B$15="NE"</formula>
    </cfRule>
  </conditionalFormatting>
  <conditionalFormatting sqref="G13:K13">
    <cfRule type="expression" dxfId="46" priority="8">
      <formula>$C$13="Jiné (upřesněte vedle)"</formula>
    </cfRule>
  </conditionalFormatting>
  <conditionalFormatting sqref="G18:K18">
    <cfRule type="notContainsBlanks" dxfId="45" priority="680">
      <formula>LEN(TRIM(G18))&gt;0</formula>
    </cfRule>
  </conditionalFormatting>
  <conditionalFormatting sqref="G19:K19">
    <cfRule type="notContainsBlanks" dxfId="44" priority="681">
      <formula>LEN(TRIM(G19))&gt;0</formula>
    </cfRule>
  </conditionalFormatting>
  <conditionalFormatting sqref="I91:K93">
    <cfRule type="notContainsBlanks" dxfId="43" priority="682">
      <formula>LEN(TRIM(I91))&gt;0</formula>
    </cfRule>
  </conditionalFormatting>
  <dataValidations count="19">
    <dataValidation type="decimal" errorStyle="information" operator="greaterThan" allowBlank="1" showErrorMessage="1" errorTitle="Informace." error="Zde je očekáváno číslo. Děkujeme Vám." sqref="F108 K108">
      <formula1>-1</formula1>
    </dataValidation>
    <dataValidation errorStyle="information" allowBlank="1" showInputMessage="1" showErrorMessage="1" errorTitle="Upozornění." error="Prosím, vyberte jednu z přednastavených možností (klikněte šipku vpravo od této buňky). Děkujeme Vám." sqref="C12"/>
    <dataValidation errorStyle="information" operator="greaterThan" allowBlank="1" showInputMessage="1" showErrorMessage="1" errorTitle="Upozornění." error="Zde může být pouze číslo. Děkujeme Vám." sqref="H25:H29 H31 H33 H35:H36 H38 J9"/>
    <dataValidation type="decimal" errorStyle="information" operator="greaterThan" allowBlank="1" showInputMessage="1" showErrorMessage="1" errorTitle="Upozornění." error="Zde je očekáváno číslo. Děkujeme Vám." sqref="E70:F78 E61:F66 B44 H22:J24 E44 F22:G37">
      <formula1>-1</formula1>
    </dataValidation>
    <dataValidation type="decimal" errorStyle="information" allowBlank="1" showInputMessage="1" showErrorMessage="1" errorTitle="Informace." error="Zde je očekáváno číslo. Děkujeme Vám." sqref="I86:I89 F91:F93 F86:F89">
      <formula1>-1000000</formula1>
      <formula2>1000000</formula2>
    </dataValidation>
    <dataValidation type="decimal" errorStyle="information" operator="greaterThan" allowBlank="1" showInputMessage="1" showErrorMessage="1" errorTitle="Upozornění." error="Zde je očekáváno číslo._x000a_Děkujeme Vám." sqref="J49:K53">
      <formula1>-1</formula1>
    </dataValidation>
    <dataValidation errorStyle="information" allowBlank="1" showInputMessage="1" showErrorMessage="1" sqref="G13:K13"/>
    <dataValidation type="decimal" errorStyle="information" allowBlank="1" showInputMessage="1" showErrorMessage="1" errorTitle="Informace" error="Zde je očekáváno číslo._x000a_Děkujeme Vám." sqref="E15:F15">
      <formula1>0</formula1>
      <formula2>100</formula2>
    </dataValidation>
    <dataValidation type="decimal" errorStyle="information" allowBlank="1" showInputMessage="1" showErrorMessage="1" errorTitle="Informace." error="Zde je očekáváno číslo._x000a_Děkujeme Vám." sqref="J15:K15">
      <formula1>0</formula1>
      <formula2>100</formula2>
    </dataValidation>
    <dataValidation type="list" errorStyle="information" allowBlank="1" showInputMessage="1" showErrorMessage="1" errorTitle="Informace." error="Prosím, vyberte jednu z přednastavených možností (klikněte šipku vpravo od této buňky). Děkujeme Vám." sqref="B91:C93 C49:E52 B86:C89">
      <formula1>CZ_ISCO</formula1>
    </dataValidation>
    <dataValidation type="list" errorStyle="information" operator="greaterThan" allowBlank="1" showInputMessage="1" showErrorMessage="1" errorTitle="Informace." error="Prosím, vyberte jednu z přednastavených možností (klikněte šipku vpravo od této buňky). Děkujeme Vám." sqref="F38:G38">
      <formula1>STATY_CIZINCI</formula1>
    </dataValidation>
    <dataValidation type="list" errorStyle="information" allowBlank="1" showInputMessage="1" showErrorMessage="1" errorTitle="Informace." error="Prosím, vyberte jednu z přednastavených možností (klikněte šipku vpravo od této buňky). Děkujeme Vám." sqref="D11:K11">
      <formula1>CZ_NACE</formula1>
    </dataValidation>
    <dataValidation type="list" errorStyle="information" allowBlank="1" showInputMessage="1" showErrorMessage="1" errorTitle="Informace." error="Prosím, vyberte jednu z přednastavených možností (klikněte šipku vpravo od této buňky)._x000a_Viz. pozn. 11 pod čarou. Děkujeme Vám." sqref="J86:J89">
      <formula1>VZDELANI</formula1>
    </dataValidation>
    <dataValidation type="list" errorStyle="information" allowBlank="1" showInputMessage="1" showErrorMessage="1" errorTitle="Informace." error="Prosím, vyberte jednu z přednastavených možností (klikněte šipku vpravo od této buňky)._x000a_Viz. pozn. 12 pod čarou. Děkujeme Vám." sqref="K86:K89">
      <formula1>ANO_NE</formula1>
    </dataValidation>
    <dataValidation type="list" errorStyle="information" allowBlank="1" showInputMessage="1" showErrorMessage="1" errorTitle="Informace." error="Prosím, vyberte jednu z přednastavených možností (klikněte šipku vpravo od této buňky)._x000a_Viz. pozn. 13 pod čarou. Děkujeme Vám." sqref="E102:K103">
      <formula1>ANO_NE</formula1>
    </dataValidation>
    <dataValidation type="list" errorStyle="information" allowBlank="1" showInputMessage="1" showErrorMessage="1" errorTitle="Informace." error="Prosím, vyberte jednu z přednastavených možností (klikněte šipku vpravo od této buňky). Děkujeme Vám." sqref="J14:K14 E14:F14">
      <formula1>STATY_KAPITAL</formula1>
    </dataValidation>
    <dataValidation type="list" errorStyle="information" allowBlank="1" showInputMessage="1" showErrorMessage="1" errorTitle="informace." error="Prosím, vyberte jednu z přednastavených možností (klikněte šipku vpravo od této buňky). Děkujeme Vám." sqref="B15">
      <formula1>ANO_NE</formula1>
    </dataValidation>
    <dataValidation type="list" errorStyle="information" allowBlank="1" showInputMessage="1" showErrorMessage="1" errorTitle="Informace." error="Prosím, vyberte jednu z přednastavených možností (klikněte šipku vpravo od této buňky). Děkujeme Vám." sqref="C13:F13">
      <formula1>DRUH_VLASTNICTVI</formula1>
    </dataValidation>
    <dataValidation type="list" errorStyle="information" allowBlank="1" showInputMessage="1" showErrorMessage="1" errorTitle="Informace." error="Prosím, vyberte jednu z přednastavených možností (klikněte šipku vpravo od této buňky)._x000a_Viz. pozn. 10 pod čarou. Děkujeme Vám." sqref="G86:G89 G91:G93">
      <formula1>DUVOD_ZMENY</formula1>
    </dataValidation>
  </dataValidations>
  <pageMargins left="0.51181102362204722" right="0.51181102362204722" top="0.51181102362204722" bottom="0.51181102362204722" header="0.19685039370078741" footer="0.19685039370078741"/>
  <pageSetup paperSize="9" scale="77" fitToHeight="0" orientation="portrait" horizontalDpi="200" verticalDpi="200" r:id="rId1"/>
  <headerFooter>
    <oddFooter>&amp;C&amp;P. ze &amp;N stránek</oddFooter>
  </headerFooter>
  <rowBreaks count="1" manualBreakCount="1">
    <brk id="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7" r:id="rId4" name="Check Box 23">
              <controlPr defaultSize="0" autoFill="0" autoLine="0" autoPict="0">
                <anchor moveWithCells="1">
                  <from>
                    <xdr:col>0</xdr:col>
                    <xdr:colOff>0</xdr:colOff>
                    <xdr:row>45</xdr:row>
                    <xdr:rowOff>123825</xdr:rowOff>
                  </from>
                  <to>
                    <xdr:col>0</xdr:col>
                    <xdr:colOff>304800</xdr:colOff>
                    <xdr:row>47</xdr:row>
                    <xdr:rowOff>0</xdr:rowOff>
                  </to>
                </anchor>
              </controlPr>
            </control>
          </mc:Choice>
        </mc:AlternateContent>
        <mc:AlternateContent xmlns:mc="http://schemas.openxmlformats.org/markup-compatibility/2006">
          <mc:Choice Requires="x14">
            <control shapeId="1049" r:id="rId5" name="Check Box 25">
              <controlPr defaultSize="0" autoFill="0" autoLine="0" autoPict="0" altText="">
                <anchor moveWithCells="1">
                  <from>
                    <xdr:col>0</xdr:col>
                    <xdr:colOff>0</xdr:colOff>
                    <xdr:row>80</xdr:row>
                    <xdr:rowOff>161925</xdr:rowOff>
                  </from>
                  <to>
                    <xdr:col>0</xdr:col>
                    <xdr:colOff>304800</xdr:colOff>
                    <xdr:row>82</xdr:row>
                    <xdr:rowOff>9525</xdr:rowOff>
                  </to>
                </anchor>
              </controlPr>
            </control>
          </mc:Choice>
        </mc:AlternateContent>
        <mc:AlternateContent xmlns:mc="http://schemas.openxmlformats.org/markup-compatibility/2006">
          <mc:Choice Requires="x14">
            <control shapeId="1051" r:id="rId6" name="Check Box 27">
              <controlPr defaultSize="0" autoFill="0" autoLine="0" autoPict="0">
                <anchor moveWithCells="1">
                  <from>
                    <xdr:col>0</xdr:col>
                    <xdr:colOff>0</xdr:colOff>
                    <xdr:row>98</xdr:row>
                    <xdr:rowOff>200025</xdr:rowOff>
                  </from>
                  <to>
                    <xdr:col>0</xdr:col>
                    <xdr:colOff>304800</xdr:colOff>
                    <xdr:row>100</xdr:row>
                    <xdr:rowOff>19050</xdr:rowOff>
                  </to>
                </anchor>
              </controlPr>
            </control>
          </mc:Choice>
        </mc:AlternateContent>
        <mc:AlternateContent xmlns:mc="http://schemas.openxmlformats.org/markup-compatibility/2006">
          <mc:Choice Requires="x14">
            <control shapeId="1052" r:id="rId7" name="Check Box 28">
              <controlPr defaultSize="0" autoFill="0" autoLine="0" autoPict="0">
                <anchor moveWithCells="1">
                  <from>
                    <xdr:col>0</xdr:col>
                    <xdr:colOff>9525</xdr:colOff>
                    <xdr:row>108</xdr:row>
                    <xdr:rowOff>371475</xdr:rowOff>
                  </from>
                  <to>
                    <xdr:col>0</xdr:col>
                    <xdr:colOff>314325</xdr:colOff>
                    <xdr:row>110</xdr:row>
                    <xdr:rowOff>9525</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from>
                    <xdr:col>0</xdr:col>
                    <xdr:colOff>0</xdr:colOff>
                    <xdr:row>105</xdr:row>
                    <xdr:rowOff>180975</xdr:rowOff>
                  </from>
                  <to>
                    <xdr:col>0</xdr:col>
                    <xdr:colOff>304800</xdr:colOff>
                    <xdr:row>107</xdr:row>
                    <xdr:rowOff>9525</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from>
                    <xdr:col>0</xdr:col>
                    <xdr:colOff>0</xdr:colOff>
                    <xdr:row>112</xdr:row>
                    <xdr:rowOff>180975</xdr:rowOff>
                  </from>
                  <to>
                    <xdr:col>0</xdr:col>
                    <xdr:colOff>304800</xdr:colOff>
                    <xdr:row>114</xdr:row>
                    <xdr:rowOff>19050</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9</xdr:col>
                    <xdr:colOff>28575</xdr:colOff>
                    <xdr:row>19</xdr:row>
                    <xdr:rowOff>333375</xdr:rowOff>
                  </from>
                  <to>
                    <xdr:col>9</xdr:col>
                    <xdr:colOff>352425</xdr:colOff>
                    <xdr:row>20</xdr:row>
                    <xdr:rowOff>209550</xdr:rowOff>
                  </to>
                </anchor>
              </controlPr>
            </control>
          </mc:Choice>
        </mc:AlternateContent>
        <mc:AlternateContent xmlns:mc="http://schemas.openxmlformats.org/markup-compatibility/2006">
          <mc:Choice Requires="x14">
            <control shapeId="1070" r:id="rId11" name="Check Box 46">
              <controlPr defaultSize="0" autoFill="0" autoLine="0" autoPict="0" altText="">
                <anchor moveWithCells="1">
                  <from>
                    <xdr:col>0</xdr:col>
                    <xdr:colOff>0</xdr:colOff>
                    <xdr:row>41</xdr:row>
                    <xdr:rowOff>152400</xdr:rowOff>
                  </from>
                  <to>
                    <xdr:col>0</xdr:col>
                    <xdr:colOff>304800</xdr:colOff>
                    <xdr:row>43</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72" id="{7DCAD045-3050-4E0C-9C8B-14A6582614B4}">
            <xm:f>A54='zdroj dat'!$N$1</xm:f>
            <x14:dxf>
              <font>
                <strike val="0"/>
                <u val="none"/>
                <color rgb="FF008CC8"/>
              </font>
              <fill>
                <patternFill>
                  <bgColor rgb="FFFFFF64"/>
                </patternFill>
              </fill>
              <border>
                <left style="thin">
                  <color auto="1"/>
                </left>
                <right style="thin">
                  <color auto="1"/>
                </right>
                <top style="thin">
                  <color auto="1"/>
                </top>
                <bottom style="thin">
                  <color auto="1"/>
                </bottom>
              </border>
            </x14:dxf>
          </x14:cfRule>
          <xm:sqref>A54</xm:sqref>
        </x14:conditionalFormatting>
        <x14:conditionalFormatting xmlns:xm="http://schemas.microsoft.com/office/excel/2006/main">
          <x14:cfRule type="expression" priority="56" id="{B275101B-0222-423B-84BC-56B8D1B9D45A}">
            <xm:f>A94='zdroj dat'!$N$1</xm:f>
            <x14:dxf>
              <font>
                <strike val="0"/>
                <u val="none"/>
                <color rgb="FF008CC8"/>
              </font>
              <fill>
                <patternFill>
                  <bgColor rgb="FFFFFF64"/>
                </patternFill>
              </fill>
              <border>
                <left style="thin">
                  <color auto="1"/>
                </left>
                <right style="thin">
                  <color auto="1"/>
                </right>
                <top style="thin">
                  <color auto="1"/>
                </top>
                <bottom style="thin">
                  <color auto="1"/>
                </bottom>
              </border>
            </x14:dxf>
          </x14:cfRule>
          <xm:sqref>A94</xm:sqref>
        </x14:conditionalFormatting>
        <x14:conditionalFormatting xmlns:xm="http://schemas.microsoft.com/office/excel/2006/main">
          <x14:cfRule type="expression" priority="640" id="{66478DB4-CF3E-4B39-8D4C-1F6228077C89}">
            <xm:f>'zdroj dat'!$C$47&lt;&gt;"OK"</xm:f>
            <x14:dxf>
              <font>
                <color rgb="FF008CC8"/>
              </font>
              <fill>
                <gradientFill degree="90">
                  <stop position="0">
                    <color rgb="FFFFFF66"/>
                  </stop>
                  <stop position="1">
                    <color rgb="FFFAD2B4"/>
                  </stop>
                </gradientFill>
              </fill>
            </x14:dxf>
          </x14:cfRule>
          <xm:sqref>C49:E49</xm:sqref>
        </x14:conditionalFormatting>
        <x14:conditionalFormatting xmlns:xm="http://schemas.microsoft.com/office/excel/2006/main">
          <x14:cfRule type="expression" priority="55" id="{2A5CAAD6-E7F1-4E90-AE5D-1570AEEF294A}">
            <xm:f>'zdroj dat'!$C$46&lt;&gt;"OK"</xm:f>
            <x14:dxf>
              <font>
                <color rgb="FF008CC8"/>
              </font>
              <fill>
                <gradientFill degree="90">
                  <stop position="0">
                    <color rgb="FFFFFF66"/>
                  </stop>
                  <stop position="1">
                    <color rgb="FFFAD2B4"/>
                  </stop>
                </gradientFill>
              </fill>
            </x14:dxf>
          </x14:cfRule>
          <xm:sqref>C50:E50</xm:sqref>
        </x14:conditionalFormatting>
        <x14:conditionalFormatting xmlns:xm="http://schemas.microsoft.com/office/excel/2006/main">
          <x14:cfRule type="expression" priority="54" id="{83899174-70B0-4886-99D3-8F2FF191DDDC}">
            <xm:f>'zdroj dat'!$C$45&lt;&gt;"OK"</xm:f>
            <x14:dxf>
              <font>
                <color rgb="FF008CC8"/>
              </font>
              <fill>
                <gradientFill degree="90">
                  <stop position="0">
                    <color rgb="FFFFFF66"/>
                  </stop>
                  <stop position="1">
                    <color rgb="FFFAD2B4"/>
                  </stop>
                </gradientFill>
              </fill>
            </x14:dxf>
          </x14:cfRule>
          <xm:sqref>C51:E51</xm:sqref>
        </x14:conditionalFormatting>
        <x14:conditionalFormatting xmlns:xm="http://schemas.microsoft.com/office/excel/2006/main">
          <x14:cfRule type="expression" priority="53" id="{F7005607-8CC9-4950-925F-71C08B7C0C75}">
            <xm:f>'zdroj dat'!$C$44&lt;&gt;"OK"</xm:f>
            <x14:dxf>
              <font>
                <color rgb="FF008CC8"/>
              </font>
              <fill>
                <gradientFill degree="90">
                  <stop position="0">
                    <color rgb="FFFFFF66"/>
                  </stop>
                  <stop position="1">
                    <color rgb="FFFAD2B4"/>
                  </stop>
                </gradientFill>
              </fill>
            </x14:dxf>
          </x14:cfRule>
          <xm:sqref>C52:E52</xm:sqref>
        </x14:conditionalFormatting>
        <x14:conditionalFormatting xmlns:xm="http://schemas.microsoft.com/office/excel/2006/main">
          <x14:cfRule type="expression" priority="643" id="{EBB089DD-541C-4985-AA64-6C38B1171D85}">
            <xm:f>'zdroj dat'!$C$43&lt;&gt;"OK"</xm:f>
            <x14:dxf>
              <font>
                <color rgb="FF008CC8"/>
              </font>
              <fill>
                <gradientFill degree="90">
                  <stop position="0">
                    <color rgb="FFFFFF66"/>
                  </stop>
                  <stop position="1">
                    <color rgb="FFFAD2B4"/>
                  </stop>
                </gradientFill>
              </fill>
            </x14:dxf>
          </x14:cfRule>
          <xm:sqref>B86:C86</xm:sqref>
        </x14:conditionalFormatting>
        <x14:conditionalFormatting xmlns:xm="http://schemas.microsoft.com/office/excel/2006/main">
          <x14:cfRule type="expression" priority="50" id="{6C7A442D-A82F-43B5-A974-5870FA30FD99}">
            <xm:f>'zdroj dat'!$C$42&lt;&gt;"OK"</xm:f>
            <x14:dxf>
              <font>
                <color rgb="FF008CC8"/>
              </font>
              <fill>
                <gradientFill degree="90">
                  <stop position="0">
                    <color rgb="FFFFFF66"/>
                  </stop>
                  <stop position="1">
                    <color rgb="FFFAD2B4"/>
                  </stop>
                </gradientFill>
              </fill>
            </x14:dxf>
          </x14:cfRule>
          <xm:sqref>B86:C87</xm:sqref>
        </x14:conditionalFormatting>
        <x14:conditionalFormatting xmlns:xm="http://schemas.microsoft.com/office/excel/2006/main">
          <x14:cfRule type="expression" priority="49" id="{A01E582A-E1C3-400E-A6D9-41D0AF3E5840}">
            <xm:f>'zdroj dat'!$C$41&lt;&gt;"OK"</xm:f>
            <x14:dxf>
              <font>
                <color rgb="FF008CC8"/>
              </font>
              <fill>
                <gradientFill degree="90">
                  <stop position="0">
                    <color rgb="FFFFFF66"/>
                  </stop>
                  <stop position="1">
                    <color rgb="FFFAD2B4"/>
                  </stop>
                </gradientFill>
              </fill>
            </x14:dxf>
          </x14:cfRule>
          <xm:sqref>B88:C88</xm:sqref>
        </x14:conditionalFormatting>
        <x14:conditionalFormatting xmlns:xm="http://schemas.microsoft.com/office/excel/2006/main">
          <x14:cfRule type="expression" priority="48" id="{357CA7C5-E671-46CC-BFD9-CB6D9D7ED7C3}">
            <xm:f>'zdroj dat'!$C$40&lt;&gt;"OK"</xm:f>
            <x14:dxf>
              <font>
                <color rgb="FF008CC8"/>
              </font>
              <fill>
                <gradientFill degree="90">
                  <stop position="0">
                    <color rgb="FFFFFF66"/>
                  </stop>
                  <stop position="1">
                    <color rgb="FFFAD2B4"/>
                  </stop>
                </gradientFill>
              </fill>
            </x14:dxf>
          </x14:cfRule>
          <xm:sqref>B89:C89</xm:sqref>
        </x14:conditionalFormatting>
        <x14:conditionalFormatting xmlns:xm="http://schemas.microsoft.com/office/excel/2006/main">
          <x14:cfRule type="expression" priority="47" id="{4F6B777F-07D6-4E89-8903-8E2AF67CAF2A}">
            <xm:f>'zdroj dat'!$C$39&lt;&gt;"OK"</xm:f>
            <x14:dxf>
              <font>
                <color rgb="FF008CC8"/>
              </font>
              <fill>
                <gradientFill degree="90">
                  <stop position="0">
                    <color rgb="FFFFFF66"/>
                  </stop>
                  <stop position="1">
                    <color rgb="FFFAD2B4"/>
                  </stop>
                </gradientFill>
              </fill>
            </x14:dxf>
          </x14:cfRule>
          <xm:sqref>B91:C91</xm:sqref>
        </x14:conditionalFormatting>
        <x14:conditionalFormatting xmlns:xm="http://schemas.microsoft.com/office/excel/2006/main">
          <x14:cfRule type="expression" priority="33" id="{009DC45E-BB39-4659-A5D1-6BAA28F528FC}">
            <xm:f>'zdroj dat'!$E$47&lt;&gt;"OK"</xm:f>
            <x14:dxf>
              <font>
                <color rgb="FF008CC8"/>
              </font>
              <fill>
                <gradientFill degree="90">
                  <stop position="0">
                    <color rgb="FFFFFF64"/>
                  </stop>
                  <stop position="1">
                    <color rgb="FFFAD2B4"/>
                  </stop>
                </gradientFill>
              </fill>
            </x14:dxf>
          </x14:cfRule>
          <xm:sqref>F38:G38</xm:sqref>
        </x14:conditionalFormatting>
        <x14:conditionalFormatting xmlns:xm="http://schemas.microsoft.com/office/excel/2006/main">
          <x14:cfRule type="expression" priority="14" id="{C5F35877-4972-47E0-95BC-63ADF212807D}">
            <xm:f>OR('zdroj dat'!$B$58,'zdroj dat'!$B$59)=TRUE</xm:f>
            <x14:dxf>
              <font>
                <color rgb="FF008CC8"/>
              </font>
              <fill>
                <patternFill>
                  <bgColor rgb="FFFFFF64"/>
                </patternFill>
              </fill>
            </x14:dxf>
          </x14:cfRule>
          <xm:sqref>D24:E28</xm:sqref>
        </x14:conditionalFormatting>
        <x14:conditionalFormatting xmlns:xm="http://schemas.microsoft.com/office/excel/2006/main">
          <x14:cfRule type="expression" priority="16" id="{94DD1386-0DCA-40F6-84C6-B6AB4D79CA17}">
            <xm:f>'zdroj dat'!$B$85=TRUE</xm:f>
            <x14:dxf>
              <font>
                <color rgb="FF008CC8"/>
              </font>
              <fill>
                <patternFill>
                  <bgColor rgb="FFFFFF64"/>
                </patternFill>
              </fill>
              <border>
                <left style="thin">
                  <color auto="1"/>
                </left>
              </border>
            </x14:dxf>
          </x14:cfRule>
          <x14:cfRule type="expression" priority="599" id="{3EBE674E-F8D8-45D8-AF07-638480538897}">
            <xm:f>'zdroj dat'!$B$86=TRUE</xm:f>
            <x14:dxf>
              <font>
                <color rgb="FF009646"/>
              </font>
              <fill>
                <patternFill>
                  <bgColor theme="6" tint="0.59996337778862885"/>
                </patternFill>
              </fill>
              <border>
                <left style="thin">
                  <color auto="1"/>
                </left>
              </border>
            </x14:dxf>
          </x14:cfRule>
          <x14:cfRule type="expression" priority="600" id="{87C27111-DB9D-49F7-86F1-A06037F9C18A}">
            <xm:f>'zdroj dat'!$B$87=TRUE</xm:f>
            <x14:dxf>
              <font>
                <color rgb="FF008CC8"/>
              </font>
              <fill>
                <patternFill>
                  <bgColor rgb="FFFFFF64"/>
                </patternFill>
              </fill>
              <border>
                <left style="thin">
                  <color auto="1"/>
                </left>
              </border>
            </x14:dxf>
          </x14:cfRule>
          <xm:sqref>C67:G67</xm:sqref>
        </x14:conditionalFormatting>
        <x14:conditionalFormatting xmlns:xm="http://schemas.microsoft.com/office/excel/2006/main">
          <x14:cfRule type="expression" priority="15" id="{F85B595F-DD94-4245-B792-222B2ACCBE9C}">
            <xm:f>'zdroj dat'!$B$88=TRUE</xm:f>
            <x14:dxf>
              <font>
                <color rgb="FF008CC8"/>
              </font>
              <fill>
                <patternFill>
                  <bgColor rgb="FFFFFF64"/>
                </patternFill>
              </fill>
              <border>
                <left style="thin">
                  <color auto="1"/>
                </left>
                <right style="thin">
                  <color auto="1"/>
                </right>
                <vertical/>
                <horizontal/>
              </border>
            </x14:dxf>
          </x14:cfRule>
          <x14:cfRule type="expression" priority="602" id="{B4C2CB47-6669-4047-A773-F654535B88FE}">
            <xm:f>'zdroj dat'!$B$89=TRUE</xm:f>
            <x14:dxf>
              <font>
                <color rgb="FF009646"/>
              </font>
              <fill>
                <patternFill>
                  <bgColor theme="6" tint="0.59996337778862885"/>
                </patternFill>
              </fill>
              <border>
                <left style="thin">
                  <color auto="1"/>
                </left>
                <right style="thin">
                  <color auto="1"/>
                </right>
              </border>
            </x14:dxf>
          </x14:cfRule>
          <x14:cfRule type="expression" priority="603" id="{A5FE65B6-BE7F-4D71-A1D5-267B86A142CE}">
            <xm:f>'zdroj dat'!$B$90=TRUE</xm:f>
            <x14:dxf>
              <font>
                <color rgb="FF008CC8"/>
              </font>
              <fill>
                <patternFill>
                  <bgColor rgb="FFFFFF64"/>
                </patternFill>
              </fill>
              <border>
                <left style="thin">
                  <color auto="1"/>
                </left>
                <right style="thin">
                  <color auto="1"/>
                </right>
              </border>
            </x14:dxf>
          </x14:cfRule>
          <xm:sqref>C79:G79</xm:sqref>
        </x14:conditionalFormatting>
        <x14:conditionalFormatting xmlns:xm="http://schemas.microsoft.com/office/excel/2006/main">
          <x14:cfRule type="expression" priority="17" id="{8FF55AFE-677E-4A6D-B847-EB46453CB6EF}">
            <xm:f>'zdroj dat'!$B$110=TRUE</xm:f>
            <x14:dxf>
              <font>
                <color rgb="FF008CC8"/>
              </font>
              <fill>
                <patternFill>
                  <bgColor rgb="FFFFFF64"/>
                </patternFill>
              </fill>
              <border>
                <left style="thin">
                  <color auto="1"/>
                </left>
                <right style="thin">
                  <color auto="1"/>
                </right>
                <top style="thin">
                  <color auto="1"/>
                </top>
                <bottom style="thin">
                  <color auto="1"/>
                </bottom>
                <vertical/>
                <horizontal/>
              </border>
            </x14:dxf>
          </x14:cfRule>
          <x14:cfRule type="expression" priority="18" id="{67D7CAED-B291-4415-BA6C-4B5104D6FFAE}">
            <xm:f>'zdroj dat'!$B$109=TRUE</xm:f>
            <x14:dxf>
              <font>
                <color rgb="FF009646"/>
              </font>
              <fill>
                <patternFill>
                  <bgColor theme="6" tint="0.59996337778862885"/>
                </patternFill>
              </fill>
              <border>
                <left style="thin">
                  <color auto="1"/>
                </left>
                <right style="thin">
                  <color auto="1"/>
                </right>
                <top style="thin">
                  <color auto="1"/>
                </top>
                <bottom style="thin">
                  <color auto="1"/>
                </bottom>
                <vertical/>
                <horizontal/>
              </border>
            </x14:dxf>
          </x14:cfRule>
          <xm:sqref>A124:K124</xm:sqref>
        </x14:conditionalFormatting>
        <x14:conditionalFormatting xmlns:xm="http://schemas.microsoft.com/office/excel/2006/main">
          <x14:cfRule type="expression" priority="638" id="{34F14878-6E82-4DAC-B0A5-E431EA23052E}">
            <xm:f>'zdroj dat'!$E$114=TRUE</xm:f>
            <x14:dxf>
              <font>
                <color theme="1" tint="0.34998626667073579"/>
              </font>
              <fill>
                <patternFill>
                  <bgColor rgb="FFDDDDDD"/>
                </patternFill>
              </fill>
            </x14:dxf>
          </x14:cfRule>
          <xm:sqref>B44 E44</xm:sqref>
        </x14:conditionalFormatting>
        <x14:conditionalFormatting xmlns:xm="http://schemas.microsoft.com/office/excel/2006/main">
          <x14:cfRule type="expression" priority="52" id="{E0D083DD-0E01-40AC-9631-DAA01F8E6A35}">
            <xm:f>'zdroj dat'!$E$115=TRUE</xm:f>
            <x14:dxf>
              <font>
                <strike val="0"/>
                <u val="none"/>
                <color theme="1" tint="0.34998626667073579"/>
              </font>
              <fill>
                <patternFill>
                  <bgColor rgb="FFDDDDDD"/>
                </patternFill>
              </fill>
              <border>
                <left style="thin">
                  <color auto="1"/>
                </left>
                <right style="thin">
                  <color auto="1"/>
                </right>
                <top style="thin">
                  <color auto="1"/>
                </top>
                <bottom style="thin">
                  <color auto="1"/>
                </bottom>
              </border>
            </x14:dxf>
          </x14:cfRule>
          <xm:sqref>J53:K53 A53:A54 A49:K52</xm:sqref>
        </x14:conditionalFormatting>
        <x14:conditionalFormatting xmlns:xm="http://schemas.microsoft.com/office/excel/2006/main">
          <x14:cfRule type="expression" priority="12" id="{5B55F31B-B8C6-4B53-9CBD-0274F529D72F}">
            <xm:f>'zdroj dat'!$E$116=TRUE</xm:f>
            <x14:dxf>
              <font>
                <strike val="0"/>
                <u val="none"/>
                <color theme="1" tint="0.34998626667073579"/>
              </font>
              <fill>
                <patternFill>
                  <bgColor rgb="FFDDDDDD"/>
                </patternFill>
              </fill>
              <border>
                <left style="thin">
                  <color auto="1"/>
                </left>
                <right style="thin">
                  <color auto="1"/>
                </right>
                <top style="thin">
                  <color auto="1"/>
                </top>
                <bottom style="thin">
                  <color auto="1"/>
                </bottom>
              </border>
            </x14:dxf>
          </x14:cfRule>
          <xm:sqref>A94 A85:K93</xm:sqref>
        </x14:conditionalFormatting>
        <x14:conditionalFormatting xmlns:xm="http://schemas.microsoft.com/office/excel/2006/main">
          <x14:cfRule type="expression" priority="645" id="{1DDE318D-8B6F-4149-902A-E460F87A3771}">
            <xm:f>'zdroj dat'!$E$118=TRUE</xm:f>
            <x14:dxf>
              <font>
                <color theme="1" tint="0.34998626667073579"/>
              </font>
              <fill>
                <patternFill>
                  <bgColor rgb="FFDDDDDD"/>
                </patternFill>
              </fill>
            </x14:dxf>
          </x14:cfRule>
          <xm:sqref>F108 K108</xm:sqref>
        </x14:conditionalFormatting>
        <x14:conditionalFormatting xmlns:xm="http://schemas.microsoft.com/office/excel/2006/main">
          <x14:cfRule type="expression" priority="647" id="{5A618A5D-C935-49CB-828F-51777DC1AE23}">
            <xm:f>'zdroj dat'!$E$117=TRUE</xm:f>
            <x14:dxf>
              <font>
                <color theme="1" tint="0.34998626667073579"/>
              </font>
              <fill>
                <patternFill>
                  <bgColor rgb="FFDDDDDD"/>
                </patternFill>
              </fill>
            </x14:dxf>
          </x14:cfRule>
          <xm:sqref>E102:K104</xm:sqref>
        </x14:conditionalFormatting>
        <x14:conditionalFormatting xmlns:xm="http://schemas.microsoft.com/office/excel/2006/main">
          <x14:cfRule type="expression" priority="648" id="{1DDE318D-8B6F-4149-902A-E460F87A3771}">
            <xm:f>'zdroj dat'!$E$119=TRUE</xm:f>
            <x14:dxf>
              <font>
                <color theme="1" tint="0.34998626667073579"/>
              </font>
              <fill>
                <patternFill>
                  <bgColor rgb="FFDDDDDD"/>
                </patternFill>
              </fill>
            </x14:dxf>
          </x14:cfRule>
          <xm:sqref>A112:K113</xm:sqref>
        </x14:conditionalFormatting>
        <x14:conditionalFormatting xmlns:xm="http://schemas.microsoft.com/office/excel/2006/main">
          <x14:cfRule type="expression" priority="667" id="{4F6B777F-07D6-4E89-8903-8E2AF67CAF2A}">
            <xm:f>'zdroj dat'!$C$38&lt;&gt;"OK"</xm:f>
            <x14:dxf>
              <font>
                <color rgb="FF008CC8"/>
              </font>
              <fill>
                <gradientFill degree="90">
                  <stop position="0">
                    <color rgb="FFFFFF66"/>
                  </stop>
                  <stop position="1">
                    <color rgb="FFFAD2B4"/>
                  </stop>
                </gradientFill>
              </fill>
            </x14:dxf>
          </x14:cfRule>
          <xm:sqref>B92:C92</xm:sqref>
        </x14:conditionalFormatting>
        <x14:conditionalFormatting xmlns:xm="http://schemas.microsoft.com/office/excel/2006/main">
          <x14:cfRule type="expression" priority="669" id="{D650A2AF-9334-4A79-A614-632A98CF1377}">
            <xm:f>'zdroj dat'!$C$37&lt;&gt;"OK"</xm:f>
            <x14:dxf>
              <font>
                <color rgb="FF008CC8"/>
              </font>
              <fill>
                <gradientFill degree="90">
                  <stop position="0">
                    <color rgb="FFFFFF64"/>
                  </stop>
                  <stop position="1">
                    <color rgb="FFFAD2B4"/>
                  </stop>
                </gradientFill>
              </fill>
            </x14:dxf>
          </x14:cfRule>
          <xm:sqref>B93:C93</xm:sqref>
        </x14:conditionalFormatting>
        <x14:conditionalFormatting xmlns:xm="http://schemas.microsoft.com/office/excel/2006/main">
          <x14:cfRule type="expression" priority="674" id="{009DC45E-BB39-4659-A5D1-6BAA28F528FC}">
            <xm:f>'zdroj dat'!$E$45&lt;&gt;"OK"</xm:f>
            <x14:dxf>
              <font>
                <color rgb="FF008CC8"/>
              </font>
              <fill>
                <gradientFill degree="90">
                  <stop position="0">
                    <color rgb="FFFFFF64"/>
                  </stop>
                  <stop position="1">
                    <color rgb="FFFAD2B4"/>
                  </stop>
                </gradientFill>
              </fill>
            </x14:dxf>
          </x14:cfRule>
          <xm:sqref>E14:F14</xm:sqref>
        </x14:conditionalFormatting>
        <x14:conditionalFormatting xmlns:xm="http://schemas.microsoft.com/office/excel/2006/main">
          <x14:cfRule type="expression" priority="675" id="{D19C66EF-63D2-45CA-8808-68180F975E50}">
            <xm:f>'zdroj dat'!$E$46&lt;&gt;"OK"</xm:f>
            <x14:dxf>
              <font>
                <color rgb="FF008CC8"/>
              </font>
              <fill>
                <gradientFill degree="90">
                  <stop position="0">
                    <color rgb="FFFFFF64"/>
                  </stop>
                  <stop position="1">
                    <color rgb="FFFAD2B4"/>
                  </stop>
                </gradientFill>
              </fill>
            </x14:dxf>
          </x14:cfRule>
          <xm:sqref>J14</xm:sqref>
        </x14:conditionalFormatting>
        <x14:conditionalFormatting xmlns:xm="http://schemas.microsoft.com/office/excel/2006/main">
          <x14:cfRule type="expression" priority="5" id="{00E0BCA0-636F-4BA6-A5D8-4A7F165B24CE}">
            <xm:f>'zdroj dat'!$B$55=TRUE</xm:f>
            <x14:dxf>
              <font>
                <strike val="0"/>
              </font>
              <fill>
                <gradientFill degree="90">
                  <stop position="0">
                    <color rgb="FFFFFF64"/>
                  </stop>
                  <stop position="1">
                    <color rgb="FFFAD2B4"/>
                  </stop>
                </gradientFill>
              </fill>
              <border>
                <left style="thin">
                  <color auto="1"/>
                </left>
                <right style="thin">
                  <color auto="1"/>
                </right>
                <top style="thin">
                  <color auto="1"/>
                </top>
                <bottom style="thin">
                  <color auto="1"/>
                </bottom>
              </border>
            </x14:dxf>
          </x14:cfRule>
          <xm:sqref>B15</xm:sqref>
        </x14:conditionalFormatting>
        <x14:conditionalFormatting xmlns:xm="http://schemas.microsoft.com/office/excel/2006/main">
          <x14:cfRule type="expression" priority="3" id="{121D2C22-85EC-4759-91BC-4418240482DB}">
            <xm:f>'zdroj dat'!$B$57=TRUE</xm:f>
            <x14:dxf>
              <font>
                <color rgb="FF008CC8"/>
              </font>
              <fill>
                <patternFill>
                  <bgColor rgb="FFFFFF64"/>
                </patternFill>
              </fill>
            </x14:dxf>
          </x14:cfRule>
          <xm:sqref>J21:K21</xm:sqref>
        </x14:conditionalFormatting>
      </x14:conditionalFormattings>
    </ex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Title="Informace." error="Prosím, vyberte jednu z přednastavených možností (klikněte šipku vpravo od této buňky). Děkujeme Vám.">
          <x14:formula1>
            <xm:f>INDIRECT(VLOOKUP($B$24,'zdroj dat'!$J$2:$K$78,2,FALSE))</xm:f>
          </x14:formula1>
          <xm:sqref>B25:C28</xm:sqref>
        </x14:dataValidation>
        <x14:dataValidation type="list" errorStyle="information" allowBlank="1" showInputMessage="1" showErrorMessage="1" errorTitle="Informace." error="Prosím, vyberte jednu z přednastavených možností (klikněte šipku vpravo od této buňky). Děkujeme Vám.">
          <x14:formula1>
            <xm:f>INDIRECT(VLOOKUP('zdroj dat'!A6,'zdroj dat'!H2:I15,2,FALSE))</xm:f>
          </x14:formula1>
          <xm:sqref>B24:C24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workbookViewId="0">
      <selection activeCell="C31" sqref="C31"/>
    </sheetView>
  </sheetViews>
  <sheetFormatPr defaultRowHeight="15" x14ac:dyDescent="0.25"/>
  <cols>
    <col min="1" max="1" width="29.5703125" style="23" customWidth="1"/>
    <col min="2" max="2" width="30.140625" style="8" customWidth="1"/>
    <col min="3" max="3" width="24.28515625" style="24" customWidth="1"/>
    <col min="4" max="4" width="24.85546875" style="24" customWidth="1"/>
  </cols>
  <sheetData>
    <row r="1" spans="1:4" x14ac:dyDescent="0.25">
      <c r="A1" s="21" t="s">
        <v>6218</v>
      </c>
      <c r="B1" s="21" t="s">
        <v>6219</v>
      </c>
      <c r="C1" s="21" t="s">
        <v>4187</v>
      </c>
      <c r="D1" s="21" t="s">
        <v>4189</v>
      </c>
    </row>
    <row r="2" spans="1:4" x14ac:dyDescent="0.25">
      <c r="A2" s="22" t="s">
        <v>1516</v>
      </c>
      <c r="B2" s="22" t="s">
        <v>1516</v>
      </c>
      <c r="C2" s="22" t="s">
        <v>1516</v>
      </c>
      <c r="D2" s="22" t="s">
        <v>1516</v>
      </c>
    </row>
    <row r="3" spans="1:4" x14ac:dyDescent="0.25">
      <c r="A3" s="21" t="s">
        <v>6220</v>
      </c>
      <c r="B3" s="21" t="s">
        <v>6221</v>
      </c>
      <c r="C3" s="21" t="s">
        <v>6222</v>
      </c>
      <c r="D3" s="21" t="s">
        <v>6223</v>
      </c>
    </row>
    <row r="4" spans="1:4" x14ac:dyDescent="0.25">
      <c r="A4" s="21" t="s">
        <v>6218</v>
      </c>
      <c r="B4" s="21" t="s">
        <v>6219</v>
      </c>
      <c r="C4" s="21" t="s">
        <v>6224</v>
      </c>
      <c r="D4" s="21" t="s">
        <v>6225</v>
      </c>
    </row>
    <row r="5" spans="1:4" x14ac:dyDescent="0.25">
      <c r="A5" s="21" t="s">
        <v>4462</v>
      </c>
      <c r="B5" s="21" t="s">
        <v>6226</v>
      </c>
      <c r="C5" s="21" t="s">
        <v>6227</v>
      </c>
      <c r="D5" s="21" t="s">
        <v>6228</v>
      </c>
    </row>
    <row r="6" spans="1:4" x14ac:dyDescent="0.25">
      <c r="A6" s="21" t="s">
        <v>6229</v>
      </c>
      <c r="B6" s="21" t="s">
        <v>6230</v>
      </c>
      <c r="C6" s="21" t="s">
        <v>6231</v>
      </c>
      <c r="D6" s="21" t="s">
        <v>4189</v>
      </c>
    </row>
    <row r="7" spans="1:4" x14ac:dyDescent="0.25">
      <c r="A7" s="21" t="s">
        <v>6232</v>
      </c>
      <c r="B7" s="21" t="s">
        <v>6233</v>
      </c>
      <c r="C7" s="21" t="s">
        <v>6234</v>
      </c>
      <c r="D7" s="21" t="s">
        <v>6235</v>
      </c>
    </row>
    <row r="8" spans="1:4" ht="15" customHeight="1" x14ac:dyDescent="0.25">
      <c r="A8" s="21" t="s">
        <v>6236</v>
      </c>
      <c r="B8" s="21" t="s">
        <v>6237</v>
      </c>
      <c r="C8" s="21" t="s">
        <v>6238</v>
      </c>
      <c r="D8" s="22" t="s">
        <v>1544</v>
      </c>
    </row>
    <row r="9" spans="1:4" x14ac:dyDescent="0.25">
      <c r="A9" s="21" t="s">
        <v>6239</v>
      </c>
      <c r="B9" s="21" t="s">
        <v>6240</v>
      </c>
      <c r="C9" s="21" t="s">
        <v>6241</v>
      </c>
      <c r="D9" s="21" t="s">
        <v>6242</v>
      </c>
    </row>
    <row r="10" spans="1:4" x14ac:dyDescent="0.25">
      <c r="A10" s="21" t="s">
        <v>6243</v>
      </c>
      <c r="B10" s="22" t="s">
        <v>1544</v>
      </c>
      <c r="C10" s="21" t="s">
        <v>4187</v>
      </c>
      <c r="D10" s="21" t="s">
        <v>6244</v>
      </c>
    </row>
    <row r="11" spans="1:4" x14ac:dyDescent="0.25">
      <c r="A11" s="21" t="s">
        <v>6245</v>
      </c>
      <c r="B11" s="21" t="s">
        <v>6246</v>
      </c>
      <c r="C11" s="21" t="s">
        <v>6247</v>
      </c>
      <c r="D11" s="21" t="s">
        <v>6248</v>
      </c>
    </row>
    <row r="12" spans="1:4" x14ac:dyDescent="0.25">
      <c r="A12" s="22" t="s">
        <v>1544</v>
      </c>
      <c r="B12" s="21" t="s">
        <v>5684</v>
      </c>
      <c r="C12" s="21" t="s">
        <v>6249</v>
      </c>
      <c r="D12" s="21" t="s">
        <v>6250</v>
      </c>
    </row>
    <row r="13" spans="1:4" x14ac:dyDescent="0.25">
      <c r="A13" s="21" t="s">
        <v>6251</v>
      </c>
      <c r="B13" s="21" t="s">
        <v>6252</v>
      </c>
      <c r="C13" s="21" t="s">
        <v>6253</v>
      </c>
      <c r="D13" s="21" t="s">
        <v>6254</v>
      </c>
    </row>
    <row r="14" spans="1:4" x14ac:dyDescent="0.25">
      <c r="A14" s="21" t="s">
        <v>6255</v>
      </c>
      <c r="B14" s="21" t="s">
        <v>6256</v>
      </c>
      <c r="C14" s="22" t="s">
        <v>1544</v>
      </c>
      <c r="D14" s="21" t="s">
        <v>6257</v>
      </c>
    </row>
    <row r="15" spans="1:4" x14ac:dyDescent="0.25">
      <c r="A15" s="21" t="s">
        <v>6258</v>
      </c>
      <c r="B15" s="21" t="s">
        <v>6259</v>
      </c>
      <c r="C15" s="21" t="s">
        <v>6260</v>
      </c>
      <c r="D15" s="21" t="s">
        <v>6261</v>
      </c>
    </row>
    <row r="16" spans="1:4" x14ac:dyDescent="0.25">
      <c r="A16" s="21" t="s">
        <v>6262</v>
      </c>
      <c r="B16" s="21" t="s">
        <v>6263</v>
      </c>
      <c r="C16" s="21" t="s">
        <v>6264</v>
      </c>
      <c r="D16" s="21" t="s">
        <v>6265</v>
      </c>
    </row>
    <row r="17" spans="1:4" x14ac:dyDescent="0.25">
      <c r="A17" s="21" t="s">
        <v>6266</v>
      </c>
      <c r="B17" s="21" t="s">
        <v>6267</v>
      </c>
      <c r="C17" s="21" t="s">
        <v>6268</v>
      </c>
      <c r="D17" s="21" t="s">
        <v>6269</v>
      </c>
    </row>
    <row r="18" spans="1:4" x14ac:dyDescent="0.25">
      <c r="A18" s="21" t="s">
        <v>6270</v>
      </c>
      <c r="B18" s="21" t="s">
        <v>6271</v>
      </c>
      <c r="C18" s="21" t="s">
        <v>6272</v>
      </c>
      <c r="D18" s="21" t="s">
        <v>6273</v>
      </c>
    </row>
    <row r="19" spans="1:4" x14ac:dyDescent="0.25">
      <c r="A19" s="21" t="s">
        <v>6274</v>
      </c>
      <c r="B19" s="21" t="s">
        <v>6275</v>
      </c>
      <c r="C19" s="21" t="s">
        <v>6276</v>
      </c>
      <c r="D19" s="21" t="s">
        <v>6277</v>
      </c>
    </row>
    <row r="20" spans="1:4" x14ac:dyDescent="0.25">
      <c r="A20" s="21" t="s">
        <v>6278</v>
      </c>
      <c r="B20" s="21" t="s">
        <v>6279</v>
      </c>
      <c r="C20" s="21" t="s">
        <v>6280</v>
      </c>
      <c r="D20" s="21" t="s">
        <v>6281</v>
      </c>
    </row>
    <row r="21" spans="1:4" x14ac:dyDescent="0.25">
      <c r="A21" s="21" t="s">
        <v>6282</v>
      </c>
      <c r="B21" s="21" t="s">
        <v>6283</v>
      </c>
      <c r="C21" s="21" t="s">
        <v>6284</v>
      </c>
      <c r="D21" s="21" t="s">
        <v>6285</v>
      </c>
    </row>
    <row r="22" spans="1:4" x14ac:dyDescent="0.25">
      <c r="A22" s="21" t="s">
        <v>6286</v>
      </c>
      <c r="B22" s="21" t="s">
        <v>6287</v>
      </c>
      <c r="C22" s="21" t="s">
        <v>6288</v>
      </c>
      <c r="D22" s="21" t="s">
        <v>6289</v>
      </c>
    </row>
    <row r="23" spans="1:4" x14ac:dyDescent="0.25">
      <c r="A23" s="21" t="s">
        <v>6290</v>
      </c>
      <c r="B23" s="21" t="s">
        <v>6291</v>
      </c>
      <c r="C23" s="21" t="s">
        <v>6292</v>
      </c>
      <c r="D23" s="21" t="s">
        <v>6293</v>
      </c>
    </row>
    <row r="24" spans="1:4" x14ac:dyDescent="0.25">
      <c r="A24" s="21" t="s">
        <v>4600</v>
      </c>
      <c r="B24" s="21" t="s">
        <v>6294</v>
      </c>
      <c r="C24" s="21" t="s">
        <v>6295</v>
      </c>
      <c r="D24" s="21" t="s">
        <v>6296</v>
      </c>
    </row>
    <row r="25" spans="1:4" x14ac:dyDescent="0.25">
      <c r="A25" s="21" t="s">
        <v>6297</v>
      </c>
      <c r="B25" s="21" t="s">
        <v>6298</v>
      </c>
      <c r="C25" s="21" t="s">
        <v>6299</v>
      </c>
      <c r="D25" s="21" t="s">
        <v>6300</v>
      </c>
    </row>
    <row r="26" spans="1:4" x14ac:dyDescent="0.25">
      <c r="A26" s="21" t="s">
        <v>1674</v>
      </c>
      <c r="B26" s="21" t="s">
        <v>6301</v>
      </c>
      <c r="C26" s="21" t="s">
        <v>1634</v>
      </c>
      <c r="D26" s="21" t="s">
        <v>6302</v>
      </c>
    </row>
    <row r="27" spans="1:4" x14ac:dyDescent="0.25">
      <c r="A27" s="21" t="s">
        <v>5498</v>
      </c>
      <c r="B27" s="21" t="s">
        <v>4880</v>
      </c>
      <c r="C27" s="21" t="s">
        <v>6303</v>
      </c>
      <c r="D27" s="21" t="s">
        <v>6304</v>
      </c>
    </row>
    <row r="28" spans="1:4" x14ac:dyDescent="0.25">
      <c r="A28" s="21" t="s">
        <v>6305</v>
      </c>
      <c r="B28" s="21" t="s">
        <v>6306</v>
      </c>
      <c r="C28" s="21" t="s">
        <v>6307</v>
      </c>
      <c r="D28" s="21" t="s">
        <v>6308</v>
      </c>
    </row>
    <row r="29" spans="1:4" x14ac:dyDescent="0.25">
      <c r="A29" s="21" t="s">
        <v>6309</v>
      </c>
      <c r="B29" s="21" t="s">
        <v>6310</v>
      </c>
      <c r="C29" s="21" t="s">
        <v>6311</v>
      </c>
      <c r="D29" s="21" t="s">
        <v>6312</v>
      </c>
    </row>
    <row r="30" spans="1:4" ht="18" customHeight="1" x14ac:dyDescent="0.25">
      <c r="A30" s="21" t="s">
        <v>6313</v>
      </c>
      <c r="B30" s="21" t="s">
        <v>6314</v>
      </c>
      <c r="C30" s="21" t="s">
        <v>6315</v>
      </c>
      <c r="D30" s="21" t="s">
        <v>6316</v>
      </c>
    </row>
    <row r="31" spans="1:4" x14ac:dyDescent="0.25">
      <c r="A31" s="21" t="s">
        <v>6317</v>
      </c>
      <c r="B31" s="21" t="s">
        <v>6318</v>
      </c>
      <c r="C31" s="21" t="s">
        <v>6319</v>
      </c>
      <c r="D31" s="21" t="s">
        <v>6320</v>
      </c>
    </row>
    <row r="32" spans="1:4" x14ac:dyDescent="0.25">
      <c r="A32" s="21" t="s">
        <v>6321</v>
      </c>
      <c r="B32" s="21" t="s">
        <v>6322</v>
      </c>
      <c r="C32" s="21" t="s">
        <v>6323</v>
      </c>
      <c r="D32" s="21" t="s">
        <v>6324</v>
      </c>
    </row>
    <row r="33" spans="1:4" ht="14.25" customHeight="1" x14ac:dyDescent="0.25">
      <c r="A33" s="21" t="s">
        <v>6325</v>
      </c>
      <c r="B33" s="21" t="s">
        <v>6326</v>
      </c>
      <c r="C33" s="21" t="s">
        <v>6327</v>
      </c>
      <c r="D33" s="21" t="s">
        <v>6328</v>
      </c>
    </row>
    <row r="34" spans="1:4" x14ac:dyDescent="0.25">
      <c r="A34" s="21" t="s">
        <v>6329</v>
      </c>
      <c r="B34" s="21" t="s">
        <v>4947</v>
      </c>
      <c r="C34" s="21" t="s">
        <v>6330</v>
      </c>
      <c r="D34" s="21" t="s">
        <v>6331</v>
      </c>
    </row>
    <row r="35" spans="1:4" x14ac:dyDescent="0.25">
      <c r="A35" s="21" t="s">
        <v>6332</v>
      </c>
      <c r="B35" s="21" t="s">
        <v>6333</v>
      </c>
      <c r="C35" s="21" t="s">
        <v>6334</v>
      </c>
      <c r="D35" s="21" t="s">
        <v>6335</v>
      </c>
    </row>
    <row r="36" spans="1:4" ht="15" customHeight="1" x14ac:dyDescent="0.25">
      <c r="A36" s="21" t="s">
        <v>6336</v>
      </c>
      <c r="B36" s="21" t="s">
        <v>6337</v>
      </c>
      <c r="C36" s="21" t="s">
        <v>6338</v>
      </c>
      <c r="D36" s="21" t="s">
        <v>6339</v>
      </c>
    </row>
    <row r="37" spans="1:4" x14ac:dyDescent="0.25">
      <c r="A37" s="21" t="s">
        <v>5971</v>
      </c>
      <c r="B37" s="21" t="s">
        <v>6340</v>
      </c>
      <c r="C37" s="21" t="s">
        <v>6341</v>
      </c>
      <c r="D37" s="21" t="s">
        <v>6342</v>
      </c>
    </row>
    <row r="38" spans="1:4" x14ac:dyDescent="0.25">
      <c r="A38" s="21" t="s">
        <v>6343</v>
      </c>
      <c r="C38" s="21" t="s">
        <v>5515</v>
      </c>
      <c r="D38" s="21" t="s">
        <v>6344</v>
      </c>
    </row>
    <row r="39" spans="1:4" x14ac:dyDescent="0.25">
      <c r="A39" s="21" t="s">
        <v>6345</v>
      </c>
      <c r="C39" s="21" t="s">
        <v>6346</v>
      </c>
      <c r="D39" s="21" t="s">
        <v>6347</v>
      </c>
    </row>
    <row r="40" spans="1:4" x14ac:dyDescent="0.25">
      <c r="A40" s="21" t="s">
        <v>6348</v>
      </c>
      <c r="C40" s="21" t="s">
        <v>5876</v>
      </c>
      <c r="D40" s="21" t="s">
        <v>6349</v>
      </c>
    </row>
    <row r="41" spans="1:4" x14ac:dyDescent="0.25">
      <c r="A41" s="21" t="s">
        <v>6350</v>
      </c>
      <c r="C41" s="21" t="s">
        <v>6351</v>
      </c>
      <c r="D41" s="21" t="s">
        <v>5099</v>
      </c>
    </row>
    <row r="42" spans="1:4" x14ac:dyDescent="0.25">
      <c r="A42" s="21" t="s">
        <v>6352</v>
      </c>
      <c r="C42" s="21" t="s">
        <v>6353</v>
      </c>
      <c r="D42" s="21" t="s">
        <v>1761</v>
      </c>
    </row>
    <row r="43" spans="1:4" x14ac:dyDescent="0.25">
      <c r="A43" s="21" t="s">
        <v>6354</v>
      </c>
      <c r="C43" s="21" t="s">
        <v>6355</v>
      </c>
      <c r="D43" s="21" t="s">
        <v>6356</v>
      </c>
    </row>
    <row r="44" spans="1:4" x14ac:dyDescent="0.25">
      <c r="A44" s="21" t="s">
        <v>6357</v>
      </c>
      <c r="C44" s="21" t="s">
        <v>6358</v>
      </c>
      <c r="D44" s="21" t="s">
        <v>6359</v>
      </c>
    </row>
    <row r="45" spans="1:4" x14ac:dyDescent="0.25">
      <c r="A45" s="21" t="s">
        <v>6360</v>
      </c>
      <c r="C45" s="21" t="s">
        <v>6361</v>
      </c>
      <c r="D45" s="21" t="s">
        <v>6362</v>
      </c>
    </row>
    <row r="46" spans="1:4" x14ac:dyDescent="0.25">
      <c r="A46" s="21" t="s">
        <v>6363</v>
      </c>
      <c r="C46" s="21" t="s">
        <v>6310</v>
      </c>
      <c r="D46" s="21" t="s">
        <v>5209</v>
      </c>
    </row>
    <row r="47" spans="1:4" x14ac:dyDescent="0.25">
      <c r="A47" s="21" t="s">
        <v>6364</v>
      </c>
      <c r="C47" s="21" t="s">
        <v>4797</v>
      </c>
      <c r="D47" s="21" t="s">
        <v>6365</v>
      </c>
    </row>
    <row r="48" spans="1:4" x14ac:dyDescent="0.25">
      <c r="A48" s="21" t="s">
        <v>6366</v>
      </c>
      <c r="C48" s="21" t="s">
        <v>6367</v>
      </c>
      <c r="D48" s="21" t="s">
        <v>6368</v>
      </c>
    </row>
    <row r="49" spans="1:4" x14ac:dyDescent="0.25">
      <c r="A49" s="21" t="s">
        <v>6369</v>
      </c>
      <c r="C49" s="21" t="s">
        <v>6370</v>
      </c>
      <c r="D49" s="21" t="s">
        <v>6371</v>
      </c>
    </row>
    <row r="50" spans="1:4" x14ac:dyDescent="0.25">
      <c r="A50" s="21" t="s">
        <v>6372</v>
      </c>
      <c r="C50" s="21" t="s">
        <v>6373</v>
      </c>
      <c r="D50" s="21" t="s">
        <v>6374</v>
      </c>
    </row>
    <row r="51" spans="1:4" x14ac:dyDescent="0.25">
      <c r="A51" s="21" t="s">
        <v>6375</v>
      </c>
      <c r="C51" s="21" t="s">
        <v>6376</v>
      </c>
      <c r="D51" s="21" t="s">
        <v>6377</v>
      </c>
    </row>
    <row r="52" spans="1:4" x14ac:dyDescent="0.25">
      <c r="A52" s="21" t="s">
        <v>4232</v>
      </c>
      <c r="C52" s="21" t="s">
        <v>6378</v>
      </c>
      <c r="D52" s="21" t="s">
        <v>6379</v>
      </c>
    </row>
    <row r="53" spans="1:4" x14ac:dyDescent="0.25">
      <c r="A53" s="21" t="s">
        <v>4873</v>
      </c>
      <c r="C53" s="21" t="s">
        <v>6380</v>
      </c>
      <c r="D53" s="21" t="s">
        <v>6381</v>
      </c>
    </row>
    <row r="54" spans="1:4" x14ac:dyDescent="0.25">
      <c r="A54" s="21" t="s">
        <v>5107</v>
      </c>
      <c r="C54" s="21" t="s">
        <v>6382</v>
      </c>
      <c r="D54" s="21" t="s">
        <v>6383</v>
      </c>
    </row>
    <row r="55" spans="1:4" x14ac:dyDescent="0.25">
      <c r="A55" s="21" t="s">
        <v>6384</v>
      </c>
      <c r="C55" s="21" t="s">
        <v>6385</v>
      </c>
      <c r="D55" s="21" t="s">
        <v>6386</v>
      </c>
    </row>
    <row r="56" spans="1:4" x14ac:dyDescent="0.25">
      <c r="A56" s="21" t="s">
        <v>6387</v>
      </c>
      <c r="C56" s="21" t="s">
        <v>6388</v>
      </c>
      <c r="D56" s="21" t="s">
        <v>6389</v>
      </c>
    </row>
    <row r="57" spans="1:4" x14ac:dyDescent="0.25">
      <c r="A57" s="21" t="s">
        <v>6390</v>
      </c>
      <c r="C57" s="21" t="s">
        <v>6391</v>
      </c>
      <c r="D57" s="21" t="s">
        <v>6392</v>
      </c>
    </row>
    <row r="58" spans="1:4" x14ac:dyDescent="0.25">
      <c r="A58" s="21" t="s">
        <v>6393</v>
      </c>
      <c r="C58" s="21" t="s">
        <v>5305</v>
      </c>
      <c r="D58" s="21" t="s">
        <v>6394</v>
      </c>
    </row>
    <row r="59" spans="1:4" x14ac:dyDescent="0.25">
      <c r="A59" s="21" t="s">
        <v>6395</v>
      </c>
      <c r="C59" s="21" t="s">
        <v>6396</v>
      </c>
      <c r="D59" s="21" t="s">
        <v>6397</v>
      </c>
    </row>
    <row r="60" spans="1:4" x14ac:dyDescent="0.25">
      <c r="A60" s="21" t="s">
        <v>6398</v>
      </c>
      <c r="C60" s="21" t="s">
        <v>6399</v>
      </c>
      <c r="D60" s="21" t="s">
        <v>6400</v>
      </c>
    </row>
    <row r="61" spans="1:4" x14ac:dyDescent="0.25">
      <c r="C61" s="21" t="s">
        <v>6401</v>
      </c>
      <c r="D61" s="21" t="s">
        <v>6402</v>
      </c>
    </row>
    <row r="62" spans="1:4" x14ac:dyDescent="0.25">
      <c r="C62" s="21" t="s">
        <v>6403</v>
      </c>
      <c r="D62" s="21" t="s">
        <v>6404</v>
      </c>
    </row>
    <row r="63" spans="1:4" x14ac:dyDescent="0.25">
      <c r="D63" s="21" t="s">
        <v>6405</v>
      </c>
    </row>
    <row r="64" spans="1:4" x14ac:dyDescent="0.25">
      <c r="D64" s="21" t="s">
        <v>6406</v>
      </c>
    </row>
    <row r="65" spans="4:4" x14ac:dyDescent="0.25">
      <c r="D65" s="21" t="s">
        <v>6407</v>
      </c>
    </row>
    <row r="66" spans="4:4" x14ac:dyDescent="0.25">
      <c r="D66" s="21" t="s">
        <v>6408</v>
      </c>
    </row>
    <row r="67" spans="4:4" x14ac:dyDescent="0.25">
      <c r="D67" s="21" t="s">
        <v>6409</v>
      </c>
    </row>
    <row r="68" spans="4:4" x14ac:dyDescent="0.25">
      <c r="D68" s="21" t="s">
        <v>1895</v>
      </c>
    </row>
  </sheetData>
  <sheetProtection algorithmName="SHA-512" hashValue="CmGmpU72gCr2gd5AnTVdLQc00wmcqbOJ8q+7j6+F2SzxqO5PckdiYnctLiuAilHcKaHqrjRuOSDh8IU+CnRdrQ==" saltValue="2RFRx7RjSk6q1DFFqH8GlQ==" spinCount="100000" sheet="1" objects="1" scenarios="1"/>
  <pageMargins left="0.7" right="0.7" top="0.78740157499999996" bottom="0.78740157499999996" header="0.3" footer="0.3"/>
  <pageSetup paperSize="9" orientation="portrait" horizontalDpi="4294967294"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workbookViewId="0">
      <selection activeCell="C20" sqref="C20"/>
    </sheetView>
  </sheetViews>
  <sheetFormatPr defaultColWidth="9.140625" defaultRowHeight="15" x14ac:dyDescent="0.25"/>
  <cols>
    <col min="1" max="1" width="25.42578125" style="34" customWidth="1"/>
    <col min="2" max="2" width="21" style="34" customWidth="1"/>
    <col min="3" max="3" width="22.5703125" style="34" customWidth="1"/>
    <col min="4" max="4" width="26.140625" style="34" customWidth="1"/>
    <col min="5" max="5" width="24" style="34" customWidth="1"/>
    <col min="6" max="6" width="25.42578125" style="34" customWidth="1"/>
    <col min="7" max="16384" width="9.140625" style="34"/>
  </cols>
  <sheetData>
    <row r="1" spans="1:6" x14ac:dyDescent="0.25">
      <c r="A1" s="33" t="s">
        <v>4191</v>
      </c>
      <c r="B1" s="33" t="s">
        <v>4193</v>
      </c>
      <c r="C1" s="33" t="s">
        <v>4195</v>
      </c>
      <c r="D1" s="33" t="s">
        <v>4197</v>
      </c>
      <c r="E1" s="34" t="s">
        <v>4199</v>
      </c>
      <c r="F1" s="34" t="s">
        <v>8786</v>
      </c>
    </row>
    <row r="2" spans="1:6" x14ac:dyDescent="0.25">
      <c r="A2" s="35" t="s">
        <v>1516</v>
      </c>
      <c r="B2" s="35" t="s">
        <v>1516</v>
      </c>
      <c r="C2" s="35" t="s">
        <v>1516</v>
      </c>
      <c r="D2" s="35" t="s">
        <v>1516</v>
      </c>
      <c r="E2" s="35" t="s">
        <v>1516</v>
      </c>
      <c r="F2" s="35" t="s">
        <v>1516</v>
      </c>
    </row>
    <row r="3" spans="1:6" x14ac:dyDescent="0.25">
      <c r="A3" s="33" t="s">
        <v>8787</v>
      </c>
      <c r="B3" s="33" t="s">
        <v>8788</v>
      </c>
      <c r="C3" s="33" t="s">
        <v>8789</v>
      </c>
      <c r="D3" s="33" t="s">
        <v>8790</v>
      </c>
      <c r="E3" s="33" t="s">
        <v>8791</v>
      </c>
      <c r="F3" s="33" t="s">
        <v>8792</v>
      </c>
    </row>
    <row r="4" spans="1:6" x14ac:dyDescent="0.25">
      <c r="A4" s="33" t="s">
        <v>4191</v>
      </c>
      <c r="B4" s="33" t="s">
        <v>4193</v>
      </c>
      <c r="C4" s="33" t="s">
        <v>8793</v>
      </c>
      <c r="D4" s="33" t="s">
        <v>8794</v>
      </c>
      <c r="E4" s="33" t="s">
        <v>8795</v>
      </c>
      <c r="F4" s="33" t="s">
        <v>8786</v>
      </c>
    </row>
    <row r="5" spans="1:6" x14ac:dyDescent="0.25">
      <c r="A5" s="33" t="s">
        <v>8796</v>
      </c>
      <c r="B5" s="33" t="s">
        <v>8797</v>
      </c>
      <c r="C5" s="33" t="s">
        <v>8798</v>
      </c>
      <c r="D5" s="33" t="s">
        <v>8799</v>
      </c>
      <c r="E5" s="33" t="s">
        <v>8800</v>
      </c>
      <c r="F5" s="33" t="s">
        <v>8801</v>
      </c>
    </row>
    <row r="6" spans="1:6" x14ac:dyDescent="0.25">
      <c r="A6" s="33" t="s">
        <v>1671</v>
      </c>
      <c r="B6" s="33" t="s">
        <v>8802</v>
      </c>
      <c r="C6" s="33" t="s">
        <v>4195</v>
      </c>
      <c r="D6" s="33" t="s">
        <v>8803</v>
      </c>
      <c r="E6" s="33" t="s">
        <v>8804</v>
      </c>
      <c r="F6" s="33" t="s">
        <v>8805</v>
      </c>
    </row>
    <row r="7" spans="1:6" x14ac:dyDescent="0.25">
      <c r="A7" s="33" t="s">
        <v>8806</v>
      </c>
      <c r="B7" s="33" t="s">
        <v>8807</v>
      </c>
      <c r="C7" s="33" t="s">
        <v>8808</v>
      </c>
      <c r="D7" s="33" t="s">
        <v>4197</v>
      </c>
      <c r="E7" s="33" t="s">
        <v>6305</v>
      </c>
      <c r="F7" s="35" t="s">
        <v>1544</v>
      </c>
    </row>
    <row r="8" spans="1:6" x14ac:dyDescent="0.25">
      <c r="A8" s="33" t="s">
        <v>8809</v>
      </c>
      <c r="B8" s="33" t="s">
        <v>8810</v>
      </c>
      <c r="C8" s="33" t="s">
        <v>8811</v>
      </c>
      <c r="D8" s="33" t="s">
        <v>8812</v>
      </c>
      <c r="E8" s="33" t="s">
        <v>4199</v>
      </c>
      <c r="F8" s="33" t="s">
        <v>8813</v>
      </c>
    </row>
    <row r="9" spans="1:6" x14ac:dyDescent="0.25">
      <c r="A9" s="33" t="s">
        <v>8814</v>
      </c>
      <c r="B9" s="35" t="s">
        <v>1544</v>
      </c>
      <c r="C9" s="33" t="s">
        <v>8815</v>
      </c>
      <c r="D9" s="33" t="s">
        <v>8816</v>
      </c>
      <c r="E9" s="33" t="s">
        <v>8817</v>
      </c>
      <c r="F9" s="33" t="s">
        <v>7389</v>
      </c>
    </row>
    <row r="10" spans="1:6" x14ac:dyDescent="0.25">
      <c r="A10" s="33" t="s">
        <v>8818</v>
      </c>
      <c r="B10" s="33" t="s">
        <v>8819</v>
      </c>
      <c r="C10" s="35" t="s">
        <v>1544</v>
      </c>
      <c r="D10" s="33" t="s">
        <v>8820</v>
      </c>
      <c r="E10" s="35" t="s">
        <v>1544</v>
      </c>
      <c r="F10" s="33" t="s">
        <v>7412</v>
      </c>
    </row>
    <row r="11" spans="1:6" x14ac:dyDescent="0.25">
      <c r="A11" s="35" t="s">
        <v>1544</v>
      </c>
      <c r="B11" s="33" t="s">
        <v>6260</v>
      </c>
      <c r="C11" s="33" t="s">
        <v>8085</v>
      </c>
      <c r="D11" s="35" t="s">
        <v>1544</v>
      </c>
      <c r="E11" s="33" t="s">
        <v>6242</v>
      </c>
      <c r="F11" s="33" t="s">
        <v>7226</v>
      </c>
    </row>
    <row r="12" spans="1:6" x14ac:dyDescent="0.25">
      <c r="A12" s="33" t="s">
        <v>8821</v>
      </c>
      <c r="B12" s="33" t="s">
        <v>8822</v>
      </c>
      <c r="C12" s="33" t="s">
        <v>8823</v>
      </c>
      <c r="D12" s="33" t="s">
        <v>8824</v>
      </c>
      <c r="E12" s="33" t="s">
        <v>1575</v>
      </c>
      <c r="F12" s="33" t="s">
        <v>8825</v>
      </c>
    </row>
    <row r="13" spans="1:6" x14ac:dyDescent="0.25">
      <c r="A13" s="33" t="s">
        <v>8826</v>
      </c>
      <c r="B13" s="33" t="s">
        <v>8827</v>
      </c>
      <c r="C13" s="33" t="s">
        <v>8828</v>
      </c>
      <c r="D13" s="33" t="s">
        <v>8829</v>
      </c>
      <c r="E13" s="33" t="s">
        <v>8830</v>
      </c>
      <c r="F13" s="33" t="s">
        <v>8831</v>
      </c>
    </row>
    <row r="14" spans="1:6" x14ac:dyDescent="0.25">
      <c r="A14" s="33" t="s">
        <v>8832</v>
      </c>
      <c r="B14" s="33" t="s">
        <v>8441</v>
      </c>
      <c r="C14" s="33" t="s">
        <v>8833</v>
      </c>
      <c r="D14" s="33" t="s">
        <v>8834</v>
      </c>
      <c r="E14" s="33" t="s">
        <v>8835</v>
      </c>
      <c r="F14" s="33" t="s">
        <v>8836</v>
      </c>
    </row>
    <row r="15" spans="1:6" x14ac:dyDescent="0.25">
      <c r="A15" s="33" t="s">
        <v>8837</v>
      </c>
      <c r="B15" s="33" t="s">
        <v>1603</v>
      </c>
      <c r="C15" s="33" t="s">
        <v>8838</v>
      </c>
      <c r="D15" s="33" t="s">
        <v>8464</v>
      </c>
      <c r="E15" s="33" t="s">
        <v>8839</v>
      </c>
      <c r="F15" s="33" t="s">
        <v>8840</v>
      </c>
    </row>
    <row r="16" spans="1:6" x14ac:dyDescent="0.25">
      <c r="A16" s="33" t="s">
        <v>8841</v>
      </c>
      <c r="B16" s="33" t="s">
        <v>8842</v>
      </c>
      <c r="C16" s="33" t="s">
        <v>8843</v>
      </c>
      <c r="D16" s="33" t="s">
        <v>5689</v>
      </c>
      <c r="E16" s="33" t="s">
        <v>5722</v>
      </c>
      <c r="F16" s="33" t="s">
        <v>8844</v>
      </c>
    </row>
    <row r="17" spans="1:5" x14ac:dyDescent="0.25">
      <c r="A17" s="33" t="s">
        <v>8845</v>
      </c>
      <c r="B17" s="33" t="s">
        <v>8846</v>
      </c>
      <c r="C17" s="33" t="s">
        <v>8847</v>
      </c>
      <c r="D17" s="33" t="s">
        <v>8848</v>
      </c>
      <c r="E17" s="33" t="s">
        <v>4370</v>
      </c>
    </row>
    <row r="18" spans="1:5" x14ac:dyDescent="0.25">
      <c r="A18" s="33" t="s">
        <v>8849</v>
      </c>
      <c r="B18" s="33" t="s">
        <v>8850</v>
      </c>
      <c r="C18" s="33" t="s">
        <v>8851</v>
      </c>
      <c r="D18" s="33" t="s">
        <v>8852</v>
      </c>
      <c r="E18" s="33" t="s">
        <v>8853</v>
      </c>
    </row>
    <row r="19" spans="1:5" x14ac:dyDescent="0.25">
      <c r="A19" s="33" t="s">
        <v>8854</v>
      </c>
      <c r="B19" s="33" t="s">
        <v>8855</v>
      </c>
      <c r="C19" s="33" t="s">
        <v>8856</v>
      </c>
      <c r="D19" s="33" t="s">
        <v>8857</v>
      </c>
      <c r="E19" s="33" t="s">
        <v>8858</v>
      </c>
    </row>
    <row r="20" spans="1:5" x14ac:dyDescent="0.25">
      <c r="A20" s="33" t="s">
        <v>8859</v>
      </c>
      <c r="B20" s="33" t="s">
        <v>8860</v>
      </c>
      <c r="C20" s="33" t="s">
        <v>8861</v>
      </c>
      <c r="D20" s="33" t="s">
        <v>8862</v>
      </c>
      <c r="E20" s="33" t="s">
        <v>8863</v>
      </c>
    </row>
    <row r="21" spans="1:5" x14ac:dyDescent="0.25">
      <c r="A21" s="33" t="s">
        <v>8864</v>
      </c>
      <c r="B21" s="33" t="s">
        <v>8865</v>
      </c>
      <c r="D21" s="33" t="s">
        <v>8866</v>
      </c>
      <c r="E21" s="33" t="s">
        <v>8867</v>
      </c>
    </row>
    <row r="22" spans="1:5" x14ac:dyDescent="0.25">
      <c r="A22" s="33" t="s">
        <v>6534</v>
      </c>
      <c r="B22" s="33" t="s">
        <v>8868</v>
      </c>
      <c r="D22" s="33" t="s">
        <v>8869</v>
      </c>
      <c r="E22" s="33" t="s">
        <v>8870</v>
      </c>
    </row>
    <row r="23" spans="1:5" x14ac:dyDescent="0.25">
      <c r="A23" s="33" t="s">
        <v>8871</v>
      </c>
      <c r="B23" s="33" t="s">
        <v>8872</v>
      </c>
      <c r="D23" s="33" t="s">
        <v>8873</v>
      </c>
      <c r="E23" s="33" t="s">
        <v>8874</v>
      </c>
    </row>
    <row r="24" spans="1:5" x14ac:dyDescent="0.25">
      <c r="A24" s="33" t="s">
        <v>8875</v>
      </c>
      <c r="B24" s="33" t="s">
        <v>8876</v>
      </c>
      <c r="D24" s="33" t="s">
        <v>8877</v>
      </c>
      <c r="E24" s="33" t="s">
        <v>8878</v>
      </c>
    </row>
    <row r="25" spans="1:5" x14ac:dyDescent="0.25">
      <c r="A25" s="33" t="s">
        <v>8879</v>
      </c>
      <c r="B25" s="33" t="s">
        <v>8880</v>
      </c>
      <c r="D25" s="33" t="s">
        <v>8881</v>
      </c>
      <c r="E25" s="33" t="s">
        <v>8882</v>
      </c>
    </row>
    <row r="26" spans="1:5" x14ac:dyDescent="0.25">
      <c r="A26" s="33" t="s">
        <v>8883</v>
      </c>
      <c r="B26" s="33" t="s">
        <v>8884</v>
      </c>
      <c r="D26" s="33" t="s">
        <v>8885</v>
      </c>
      <c r="E26" s="33" t="s">
        <v>8886</v>
      </c>
    </row>
    <row r="27" spans="1:5" x14ac:dyDescent="0.25">
      <c r="A27" s="33" t="s">
        <v>8887</v>
      </c>
      <c r="B27" s="33" t="s">
        <v>1637</v>
      </c>
      <c r="D27" s="33" t="s">
        <v>7403</v>
      </c>
      <c r="E27" s="33" t="s">
        <v>8888</v>
      </c>
    </row>
    <row r="28" spans="1:5" x14ac:dyDescent="0.25">
      <c r="A28" s="33" t="s">
        <v>8889</v>
      </c>
      <c r="B28" s="33" t="s">
        <v>8890</v>
      </c>
      <c r="D28" s="33" t="s">
        <v>8891</v>
      </c>
      <c r="E28" s="33" t="s">
        <v>8892</v>
      </c>
    </row>
    <row r="29" spans="1:5" x14ac:dyDescent="0.25">
      <c r="A29" s="33" t="s">
        <v>7111</v>
      </c>
      <c r="B29" s="33" t="s">
        <v>8893</v>
      </c>
      <c r="D29" s="33" t="s">
        <v>8894</v>
      </c>
      <c r="E29" s="33" t="s">
        <v>8895</v>
      </c>
    </row>
    <row r="30" spans="1:5" x14ac:dyDescent="0.25">
      <c r="A30" s="33" t="s">
        <v>5362</v>
      </c>
      <c r="B30" s="33" t="s">
        <v>8896</v>
      </c>
      <c r="D30" s="33" t="s">
        <v>8897</v>
      </c>
      <c r="E30" s="33" t="s">
        <v>8898</v>
      </c>
    </row>
    <row r="31" spans="1:5" x14ac:dyDescent="0.25">
      <c r="A31" s="33" t="s">
        <v>8899</v>
      </c>
      <c r="B31" s="33" t="s">
        <v>7437</v>
      </c>
      <c r="D31" s="33" t="s">
        <v>8900</v>
      </c>
      <c r="E31" s="33" t="s">
        <v>8901</v>
      </c>
    </row>
    <row r="32" spans="1:5" x14ac:dyDescent="0.25">
      <c r="A32" s="33" t="s">
        <v>6308</v>
      </c>
      <c r="B32" s="33" t="s">
        <v>8902</v>
      </c>
      <c r="D32" s="33" t="s">
        <v>8903</v>
      </c>
      <c r="E32" s="33" t="s">
        <v>8904</v>
      </c>
    </row>
    <row r="33" spans="1:5" x14ac:dyDescent="0.25">
      <c r="A33" s="33" t="s">
        <v>8905</v>
      </c>
      <c r="B33" s="33" t="s">
        <v>8906</v>
      </c>
      <c r="D33" s="33" t="s">
        <v>8907</v>
      </c>
      <c r="E33" s="33" t="s">
        <v>8908</v>
      </c>
    </row>
    <row r="34" spans="1:5" x14ac:dyDescent="0.25">
      <c r="A34" s="33" t="s">
        <v>8909</v>
      </c>
      <c r="B34" s="33" t="s">
        <v>8557</v>
      </c>
      <c r="D34" s="33" t="s">
        <v>8910</v>
      </c>
      <c r="E34" s="33" t="s">
        <v>8911</v>
      </c>
    </row>
    <row r="35" spans="1:5" x14ac:dyDescent="0.25">
      <c r="A35" s="33" t="s">
        <v>8912</v>
      </c>
      <c r="B35" s="33" t="s">
        <v>8913</v>
      </c>
      <c r="D35" s="33" t="s">
        <v>8914</v>
      </c>
      <c r="E35" s="33" t="s">
        <v>8915</v>
      </c>
    </row>
    <row r="36" spans="1:5" x14ac:dyDescent="0.25">
      <c r="A36" s="33" t="s">
        <v>8900</v>
      </c>
      <c r="B36" s="33" t="s">
        <v>8916</v>
      </c>
      <c r="D36" s="33" t="s">
        <v>8917</v>
      </c>
      <c r="E36" s="33" t="s">
        <v>8918</v>
      </c>
    </row>
    <row r="37" spans="1:5" x14ac:dyDescent="0.25">
      <c r="A37" s="33" t="s">
        <v>8919</v>
      </c>
      <c r="B37" s="33" t="s">
        <v>8920</v>
      </c>
      <c r="D37" s="33" t="s">
        <v>8811</v>
      </c>
      <c r="E37" s="33" t="s">
        <v>4746</v>
      </c>
    </row>
    <row r="38" spans="1:5" x14ac:dyDescent="0.25">
      <c r="A38" s="33" t="s">
        <v>6039</v>
      </c>
      <c r="B38" s="33" t="s">
        <v>4617</v>
      </c>
      <c r="D38" s="33" t="s">
        <v>8921</v>
      </c>
      <c r="E38" s="33" t="s">
        <v>8922</v>
      </c>
    </row>
    <row r="39" spans="1:5" x14ac:dyDescent="0.25">
      <c r="A39" s="33" t="s">
        <v>8923</v>
      </c>
      <c r="B39" s="33" t="s">
        <v>8924</v>
      </c>
      <c r="D39" s="33" t="s">
        <v>8925</v>
      </c>
      <c r="E39" s="33" t="s">
        <v>5960</v>
      </c>
    </row>
    <row r="40" spans="1:5" x14ac:dyDescent="0.25">
      <c r="A40" s="33" t="s">
        <v>8926</v>
      </c>
      <c r="B40" s="33" t="s">
        <v>8927</v>
      </c>
      <c r="D40" s="33" t="s">
        <v>8928</v>
      </c>
      <c r="E40" s="33" t="s">
        <v>8929</v>
      </c>
    </row>
    <row r="41" spans="1:5" x14ac:dyDescent="0.25">
      <c r="A41" s="33" t="s">
        <v>8930</v>
      </c>
      <c r="B41" s="33" t="s">
        <v>8931</v>
      </c>
      <c r="D41" s="33" t="s">
        <v>8932</v>
      </c>
      <c r="E41" s="33" t="s">
        <v>8933</v>
      </c>
    </row>
    <row r="42" spans="1:5" x14ac:dyDescent="0.25">
      <c r="A42" s="33" t="s">
        <v>8934</v>
      </c>
      <c r="B42" s="33" t="s">
        <v>8935</v>
      </c>
      <c r="D42" s="33" t="s">
        <v>5082</v>
      </c>
      <c r="E42" s="33" t="s">
        <v>8936</v>
      </c>
    </row>
    <row r="43" spans="1:5" x14ac:dyDescent="0.25">
      <c r="A43" s="33" t="s">
        <v>8937</v>
      </c>
      <c r="B43" s="33" t="s">
        <v>8938</v>
      </c>
      <c r="D43" s="33" t="s">
        <v>8939</v>
      </c>
      <c r="E43" s="33" t="s">
        <v>8940</v>
      </c>
    </row>
    <row r="44" spans="1:5" x14ac:dyDescent="0.25">
      <c r="A44" s="33" t="s">
        <v>8941</v>
      </c>
      <c r="B44" s="33" t="s">
        <v>8942</v>
      </c>
      <c r="D44" s="33" t="s">
        <v>8943</v>
      </c>
      <c r="E44" s="33" t="s">
        <v>8944</v>
      </c>
    </row>
    <row r="45" spans="1:5" x14ac:dyDescent="0.25">
      <c r="A45" s="33" t="s">
        <v>8945</v>
      </c>
      <c r="B45" s="33" t="s">
        <v>8946</v>
      </c>
      <c r="D45" s="33" t="s">
        <v>8947</v>
      </c>
      <c r="E45" s="33" t="s">
        <v>8948</v>
      </c>
    </row>
    <row r="46" spans="1:5" x14ac:dyDescent="0.25">
      <c r="A46" s="33" t="s">
        <v>8949</v>
      </c>
      <c r="B46" s="33" t="s">
        <v>8950</v>
      </c>
      <c r="D46" s="33" t="s">
        <v>8951</v>
      </c>
      <c r="E46" s="33" t="s">
        <v>8952</v>
      </c>
    </row>
    <row r="47" spans="1:5" x14ac:dyDescent="0.25">
      <c r="A47" s="33" t="s">
        <v>8953</v>
      </c>
      <c r="B47" s="33" t="s">
        <v>8954</v>
      </c>
      <c r="D47" s="33" t="s">
        <v>8955</v>
      </c>
      <c r="E47" s="33" t="s">
        <v>8956</v>
      </c>
    </row>
    <row r="48" spans="1:5" x14ac:dyDescent="0.25">
      <c r="A48" s="33" t="s">
        <v>8957</v>
      </c>
      <c r="B48" s="33" t="s">
        <v>8958</v>
      </c>
      <c r="D48" s="33" t="s">
        <v>8959</v>
      </c>
      <c r="E48" s="33" t="s">
        <v>8960</v>
      </c>
    </row>
    <row r="49" spans="1:5" x14ac:dyDescent="0.25">
      <c r="A49" s="33" t="s">
        <v>1840</v>
      </c>
      <c r="B49" s="33" t="s">
        <v>8961</v>
      </c>
      <c r="D49" s="33" t="s">
        <v>8326</v>
      </c>
      <c r="E49" s="33" t="s">
        <v>8962</v>
      </c>
    </row>
    <row r="50" spans="1:5" x14ac:dyDescent="0.25">
      <c r="A50" s="33" t="s">
        <v>8963</v>
      </c>
      <c r="B50" s="33" t="s">
        <v>8964</v>
      </c>
      <c r="D50" s="33" t="s">
        <v>8965</v>
      </c>
      <c r="E50" s="33" t="s">
        <v>8966</v>
      </c>
    </row>
    <row r="51" spans="1:5" x14ac:dyDescent="0.25">
      <c r="A51" s="33" t="s">
        <v>8967</v>
      </c>
      <c r="B51" s="33" t="s">
        <v>8968</v>
      </c>
      <c r="D51" s="33" t="s">
        <v>8969</v>
      </c>
      <c r="E51" s="33" t="s">
        <v>8970</v>
      </c>
    </row>
    <row r="52" spans="1:5" x14ac:dyDescent="0.25">
      <c r="A52" s="33" t="s">
        <v>8971</v>
      </c>
      <c r="B52" s="33" t="s">
        <v>7034</v>
      </c>
      <c r="D52" s="33" t="s">
        <v>8972</v>
      </c>
      <c r="E52" s="33" t="s">
        <v>8973</v>
      </c>
    </row>
    <row r="53" spans="1:5" x14ac:dyDescent="0.25">
      <c r="A53" s="33" t="s">
        <v>8974</v>
      </c>
      <c r="B53" s="33" t="s">
        <v>1845</v>
      </c>
      <c r="D53" s="33" t="s">
        <v>8975</v>
      </c>
      <c r="E53" s="33" t="s">
        <v>8976</v>
      </c>
    </row>
    <row r="54" spans="1:5" x14ac:dyDescent="0.25">
      <c r="A54" s="33" t="s">
        <v>8977</v>
      </c>
      <c r="B54" s="33" t="s">
        <v>8978</v>
      </c>
      <c r="D54" s="33" t="s">
        <v>8979</v>
      </c>
      <c r="E54" s="33" t="s">
        <v>6733</v>
      </c>
    </row>
    <row r="55" spans="1:5" x14ac:dyDescent="0.25">
      <c r="A55" s="33" t="s">
        <v>8980</v>
      </c>
      <c r="B55" s="33" t="s">
        <v>7468</v>
      </c>
      <c r="D55" s="33" t="s">
        <v>8981</v>
      </c>
      <c r="E55" s="33" t="s">
        <v>8982</v>
      </c>
    </row>
    <row r="56" spans="1:5" x14ac:dyDescent="0.25">
      <c r="A56" s="33" t="s">
        <v>8983</v>
      </c>
      <c r="B56" s="33" t="s">
        <v>8984</v>
      </c>
      <c r="D56" s="33" t="s">
        <v>8985</v>
      </c>
      <c r="E56" s="33" t="s">
        <v>6732</v>
      </c>
    </row>
    <row r="57" spans="1:5" x14ac:dyDescent="0.25">
      <c r="A57" s="33" t="s">
        <v>7276</v>
      </c>
      <c r="B57" s="33" t="s">
        <v>8986</v>
      </c>
      <c r="D57" s="33" t="s">
        <v>8987</v>
      </c>
      <c r="E57" s="33" t="s">
        <v>8988</v>
      </c>
    </row>
    <row r="58" spans="1:5" x14ac:dyDescent="0.25">
      <c r="A58" s="33" t="s">
        <v>8989</v>
      </c>
      <c r="B58" s="33" t="s">
        <v>8990</v>
      </c>
      <c r="E58" s="33" t="s">
        <v>8991</v>
      </c>
    </row>
    <row r="59" spans="1:5" x14ac:dyDescent="0.25">
      <c r="A59" s="33" t="s">
        <v>7214</v>
      </c>
      <c r="B59" s="33" t="s">
        <v>8992</v>
      </c>
      <c r="E59" s="33" t="s">
        <v>8993</v>
      </c>
    </row>
    <row r="60" spans="1:5" x14ac:dyDescent="0.25">
      <c r="A60" s="33" t="s">
        <v>8994</v>
      </c>
      <c r="B60" s="33" t="s">
        <v>8995</v>
      </c>
      <c r="E60" s="33" t="s">
        <v>7496</v>
      </c>
    </row>
    <row r="61" spans="1:5" x14ac:dyDescent="0.25">
      <c r="A61" s="33" t="s">
        <v>8996</v>
      </c>
      <c r="B61" s="33" t="s">
        <v>1876</v>
      </c>
      <c r="E61" s="33" t="s">
        <v>8997</v>
      </c>
    </row>
    <row r="62" spans="1:5" x14ac:dyDescent="0.25">
      <c r="A62" s="33" t="s">
        <v>8998</v>
      </c>
      <c r="B62" s="33" t="s">
        <v>5016</v>
      </c>
      <c r="E62" s="33" t="s">
        <v>6364</v>
      </c>
    </row>
    <row r="63" spans="1:5" x14ac:dyDescent="0.25">
      <c r="A63" s="33" t="s">
        <v>8999</v>
      </c>
      <c r="B63" s="33" t="s">
        <v>9000</v>
      </c>
      <c r="E63" s="33" t="s">
        <v>9001</v>
      </c>
    </row>
    <row r="64" spans="1:5" x14ac:dyDescent="0.25">
      <c r="A64" s="33" t="s">
        <v>9002</v>
      </c>
      <c r="B64" s="33" t="s">
        <v>9003</v>
      </c>
      <c r="E64" s="33" t="s">
        <v>9004</v>
      </c>
    </row>
    <row r="65" spans="1:5" x14ac:dyDescent="0.25">
      <c r="A65" s="33" t="s">
        <v>9005</v>
      </c>
      <c r="B65" s="33" t="s">
        <v>7214</v>
      </c>
      <c r="E65" s="33" t="s">
        <v>9006</v>
      </c>
    </row>
    <row r="66" spans="1:5" x14ac:dyDescent="0.25">
      <c r="A66" s="33" t="s">
        <v>9007</v>
      </c>
      <c r="B66" s="33" t="s">
        <v>9008</v>
      </c>
      <c r="E66" s="33" t="s">
        <v>6051</v>
      </c>
    </row>
    <row r="67" spans="1:5" x14ac:dyDescent="0.25">
      <c r="A67" s="33" t="s">
        <v>9009</v>
      </c>
      <c r="B67" s="33" t="s">
        <v>6795</v>
      </c>
      <c r="E67" s="33" t="s">
        <v>9010</v>
      </c>
    </row>
    <row r="68" spans="1:5" x14ac:dyDescent="0.25">
      <c r="A68" s="33" t="s">
        <v>9011</v>
      </c>
      <c r="B68" s="33" t="s">
        <v>9012</v>
      </c>
      <c r="E68" s="33" t="s">
        <v>9013</v>
      </c>
    </row>
    <row r="69" spans="1:5" x14ac:dyDescent="0.25">
      <c r="A69" s="33" t="s">
        <v>4986</v>
      </c>
      <c r="B69" s="33" t="s">
        <v>9014</v>
      </c>
      <c r="E69" s="33" t="s">
        <v>9015</v>
      </c>
    </row>
    <row r="70" spans="1:5" x14ac:dyDescent="0.25">
      <c r="A70" s="33" t="s">
        <v>9016</v>
      </c>
      <c r="B70" s="33" t="s">
        <v>9017</v>
      </c>
      <c r="E70" s="33" t="s">
        <v>9018</v>
      </c>
    </row>
    <row r="71" spans="1:5" x14ac:dyDescent="0.25">
      <c r="B71" s="33" t="s">
        <v>9019</v>
      </c>
      <c r="E71" s="33" t="s">
        <v>9020</v>
      </c>
    </row>
    <row r="72" spans="1:5" x14ac:dyDescent="0.25">
      <c r="B72" s="33" t="s">
        <v>4951</v>
      </c>
      <c r="E72" s="33" t="s">
        <v>9021</v>
      </c>
    </row>
    <row r="73" spans="1:5" x14ac:dyDescent="0.25">
      <c r="B73" s="33" t="s">
        <v>9022</v>
      </c>
      <c r="E73" s="33" t="s">
        <v>9023</v>
      </c>
    </row>
    <row r="74" spans="1:5" x14ac:dyDescent="0.25">
      <c r="B74" s="33" t="s">
        <v>9024</v>
      </c>
      <c r="E74" s="33" t="s">
        <v>9025</v>
      </c>
    </row>
    <row r="75" spans="1:5" x14ac:dyDescent="0.25">
      <c r="B75" s="33" t="s">
        <v>9026</v>
      </c>
      <c r="E75" s="33" t="s">
        <v>9027</v>
      </c>
    </row>
    <row r="76" spans="1:5" x14ac:dyDescent="0.25">
      <c r="E76" s="33" t="s">
        <v>9028</v>
      </c>
    </row>
    <row r="77" spans="1:5" x14ac:dyDescent="0.25">
      <c r="E77" s="33" t="s">
        <v>9029</v>
      </c>
    </row>
    <row r="78" spans="1:5" x14ac:dyDescent="0.25">
      <c r="E78" s="33" t="s">
        <v>5605</v>
      </c>
    </row>
    <row r="79" spans="1:5" x14ac:dyDescent="0.25">
      <c r="E79" s="33" t="s">
        <v>8840</v>
      </c>
    </row>
    <row r="80" spans="1:5" x14ac:dyDescent="0.25">
      <c r="E80" s="33" t="s">
        <v>9030</v>
      </c>
    </row>
  </sheetData>
  <sheetProtection algorithmName="SHA-512" hashValue="Chk9okKGiT27hVkDHzCHv3VEdaMMIH8hOUpNmGDjt385pb7oo96RcnXWxudgpb3gJPwy5vmILv6zl6SqR6nntg==" saltValue="UVb+oNJ3RXn1w9AG/znlPg==" spinCount="100000" sheet="1" objects="1" scenarios="1"/>
  <conditionalFormatting sqref="F1:F1048576">
    <cfRule type="iconSet" priority="1">
      <iconSet iconSet="4ArrowsGray">
        <cfvo type="percent" val="0"/>
        <cfvo type="percent" val="25"/>
        <cfvo type="percent" val="50"/>
        <cfvo type="percent" val="75"/>
      </iconSet>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workbookViewId="0">
      <selection activeCell="F29" sqref="F29"/>
    </sheetView>
  </sheetViews>
  <sheetFormatPr defaultRowHeight="15" x14ac:dyDescent="0.25"/>
  <cols>
    <col min="1" max="6" width="29.5703125" customWidth="1"/>
  </cols>
  <sheetData>
    <row r="1" spans="1:5" x14ac:dyDescent="0.25">
      <c r="A1" t="s">
        <v>4203</v>
      </c>
      <c r="B1" t="s">
        <v>4205</v>
      </c>
      <c r="C1" s="25" t="s">
        <v>4207</v>
      </c>
      <c r="D1" t="s">
        <v>4209</v>
      </c>
      <c r="E1" t="s">
        <v>4211</v>
      </c>
    </row>
    <row r="2" spans="1:5" x14ac:dyDescent="0.25">
      <c r="A2" s="7" t="s">
        <v>1516</v>
      </c>
      <c r="B2" s="7" t="s">
        <v>1516</v>
      </c>
      <c r="C2" s="7" t="s">
        <v>1516</v>
      </c>
      <c r="D2" s="7" t="s">
        <v>1516</v>
      </c>
      <c r="E2" s="7" t="s">
        <v>1516</v>
      </c>
    </row>
    <row r="3" spans="1:5" x14ac:dyDescent="0.25">
      <c r="A3" s="8" t="s">
        <v>4678</v>
      </c>
      <c r="B3" s="26" t="s">
        <v>6983</v>
      </c>
      <c r="C3" s="25" t="s">
        <v>6984</v>
      </c>
      <c r="D3" s="25" t="s">
        <v>6985</v>
      </c>
      <c r="E3" s="25" t="s">
        <v>4373</v>
      </c>
    </row>
    <row r="4" spans="1:5" x14ac:dyDescent="0.25">
      <c r="A4" s="8" t="s">
        <v>4203</v>
      </c>
      <c r="B4" s="25" t="s">
        <v>6986</v>
      </c>
      <c r="C4" s="25" t="s">
        <v>6987</v>
      </c>
      <c r="D4" s="25" t="s">
        <v>6609</v>
      </c>
      <c r="E4" s="25" t="s">
        <v>6988</v>
      </c>
    </row>
    <row r="5" spans="1:5" x14ac:dyDescent="0.25">
      <c r="A5" s="8" t="s">
        <v>6989</v>
      </c>
      <c r="B5" s="25" t="s">
        <v>6990</v>
      </c>
      <c r="C5" s="25" t="s">
        <v>4207</v>
      </c>
      <c r="D5" s="25" t="s">
        <v>6991</v>
      </c>
      <c r="E5" s="25" t="s">
        <v>6992</v>
      </c>
    </row>
    <row r="6" spans="1:5" x14ac:dyDescent="0.25">
      <c r="A6" s="7" t="s">
        <v>1544</v>
      </c>
      <c r="B6" s="25" t="s">
        <v>6993</v>
      </c>
      <c r="C6" s="7" t="s">
        <v>1544</v>
      </c>
      <c r="D6" s="25" t="s">
        <v>4209</v>
      </c>
      <c r="E6" s="25" t="s">
        <v>6994</v>
      </c>
    </row>
    <row r="7" spans="1:5" x14ac:dyDescent="0.25">
      <c r="A7" s="25" t="s">
        <v>6995</v>
      </c>
      <c r="B7" s="25" t="s">
        <v>4205</v>
      </c>
      <c r="C7" s="25" t="s">
        <v>6996</v>
      </c>
      <c r="D7" s="7" t="s">
        <v>1544</v>
      </c>
      <c r="E7" s="25" t="s">
        <v>6997</v>
      </c>
    </row>
    <row r="8" spans="1:5" x14ac:dyDescent="0.25">
      <c r="A8" s="25" t="s">
        <v>1561</v>
      </c>
      <c r="B8" s="25" t="s">
        <v>6998</v>
      </c>
      <c r="C8" s="25" t="s">
        <v>6999</v>
      </c>
      <c r="D8" s="25" t="s">
        <v>7000</v>
      </c>
      <c r="E8" s="25" t="s">
        <v>7001</v>
      </c>
    </row>
    <row r="9" spans="1:5" x14ac:dyDescent="0.25">
      <c r="A9" s="25" t="s">
        <v>7002</v>
      </c>
      <c r="B9" s="25" t="s">
        <v>7003</v>
      </c>
      <c r="C9" s="25" t="s">
        <v>7004</v>
      </c>
      <c r="D9" s="25" t="s">
        <v>7005</v>
      </c>
      <c r="E9" s="25" t="s">
        <v>7006</v>
      </c>
    </row>
    <row r="10" spans="1:5" x14ac:dyDescent="0.25">
      <c r="A10" s="25" t="s">
        <v>7007</v>
      </c>
      <c r="B10" s="25" t="s">
        <v>7008</v>
      </c>
      <c r="C10" s="25" t="s">
        <v>7009</v>
      </c>
      <c r="D10" s="25" t="s">
        <v>7010</v>
      </c>
      <c r="E10" s="25" t="s">
        <v>4211</v>
      </c>
    </row>
    <row r="11" spans="1:5" x14ac:dyDescent="0.25">
      <c r="A11" s="25" t="s">
        <v>7011</v>
      </c>
      <c r="B11" s="25" t="s">
        <v>7012</v>
      </c>
      <c r="C11" s="25" t="s">
        <v>1575</v>
      </c>
      <c r="D11" s="25" t="s">
        <v>7013</v>
      </c>
      <c r="E11" s="25" t="s">
        <v>7014</v>
      </c>
    </row>
    <row r="12" spans="1:5" x14ac:dyDescent="0.25">
      <c r="A12" s="25" t="s">
        <v>7015</v>
      </c>
      <c r="B12" s="7" t="s">
        <v>1544</v>
      </c>
      <c r="C12" s="25" t="s">
        <v>7016</v>
      </c>
      <c r="D12" s="25" t="s">
        <v>7017</v>
      </c>
      <c r="E12" s="7" t="s">
        <v>1544</v>
      </c>
    </row>
    <row r="13" spans="1:5" x14ac:dyDescent="0.25">
      <c r="A13" s="25" t="s">
        <v>7018</v>
      </c>
      <c r="B13" s="25" t="s">
        <v>1554</v>
      </c>
      <c r="C13" s="25" t="s">
        <v>7019</v>
      </c>
      <c r="D13" s="25" t="s">
        <v>7020</v>
      </c>
      <c r="E13" s="25" t="s">
        <v>7021</v>
      </c>
    </row>
    <row r="14" spans="1:5" x14ac:dyDescent="0.25">
      <c r="A14" s="25" t="s">
        <v>7022</v>
      </c>
      <c r="B14" s="25" t="s">
        <v>7023</v>
      </c>
      <c r="C14" s="25" t="s">
        <v>7024</v>
      </c>
      <c r="D14" s="25" t="s">
        <v>7025</v>
      </c>
      <c r="E14" s="25" t="s">
        <v>1575</v>
      </c>
    </row>
    <row r="15" spans="1:5" x14ac:dyDescent="0.25">
      <c r="A15" s="25" t="s">
        <v>6007</v>
      </c>
      <c r="B15" s="25" t="s">
        <v>7026</v>
      </c>
      <c r="C15" s="25" t="s">
        <v>7027</v>
      </c>
      <c r="D15" s="25" t="s">
        <v>7028</v>
      </c>
      <c r="E15" s="25" t="s">
        <v>4379</v>
      </c>
    </row>
    <row r="16" spans="1:5" x14ac:dyDescent="0.25">
      <c r="A16" s="25" t="s">
        <v>7029</v>
      </c>
      <c r="B16" s="25" t="s">
        <v>7030</v>
      </c>
      <c r="C16" s="25" t="s">
        <v>7031</v>
      </c>
      <c r="D16" s="25" t="s">
        <v>7032</v>
      </c>
      <c r="E16" s="25" t="s">
        <v>7033</v>
      </c>
    </row>
    <row r="17" spans="1:5" x14ac:dyDescent="0.25">
      <c r="A17" s="25" t="s">
        <v>7034</v>
      </c>
      <c r="B17" s="25" t="s">
        <v>7035</v>
      </c>
      <c r="C17" s="25" t="s">
        <v>7036</v>
      </c>
      <c r="D17" s="25" t="s">
        <v>7037</v>
      </c>
      <c r="E17" s="25" t="s">
        <v>7038</v>
      </c>
    </row>
    <row r="18" spans="1:5" x14ac:dyDescent="0.25">
      <c r="A18" s="25" t="s">
        <v>7039</v>
      </c>
      <c r="B18" s="25" t="s">
        <v>7040</v>
      </c>
      <c r="C18" s="25" t="s">
        <v>7041</v>
      </c>
      <c r="D18" s="25" t="s">
        <v>7042</v>
      </c>
      <c r="E18" s="25" t="s">
        <v>7043</v>
      </c>
    </row>
    <row r="19" spans="1:5" x14ac:dyDescent="0.25">
      <c r="A19" s="25" t="s">
        <v>7044</v>
      </c>
      <c r="B19" s="25" t="s">
        <v>7045</v>
      </c>
      <c r="C19" s="25" t="s">
        <v>7046</v>
      </c>
      <c r="D19" s="25" t="s">
        <v>7047</v>
      </c>
      <c r="E19" s="25" t="s">
        <v>7048</v>
      </c>
    </row>
    <row r="20" spans="1:5" x14ac:dyDescent="0.25">
      <c r="A20" s="25" t="s">
        <v>7049</v>
      </c>
      <c r="B20" s="25" t="s">
        <v>4381</v>
      </c>
      <c r="C20" s="25" t="s">
        <v>7050</v>
      </c>
      <c r="D20" s="25" t="s">
        <v>7051</v>
      </c>
      <c r="E20" s="25" t="s">
        <v>7052</v>
      </c>
    </row>
    <row r="21" spans="1:5" x14ac:dyDescent="0.25">
      <c r="A21" s="25" t="s">
        <v>7053</v>
      </c>
      <c r="B21" s="25" t="s">
        <v>7054</v>
      </c>
      <c r="C21" s="25" t="s">
        <v>7055</v>
      </c>
      <c r="D21" s="25" t="s">
        <v>7056</v>
      </c>
      <c r="E21" s="25" t="s">
        <v>7057</v>
      </c>
    </row>
    <row r="22" spans="1:5" x14ac:dyDescent="0.25">
      <c r="A22" s="25" t="s">
        <v>7058</v>
      </c>
      <c r="B22" s="25" t="s">
        <v>7059</v>
      </c>
      <c r="C22" s="25" t="s">
        <v>5703</v>
      </c>
      <c r="D22" s="25" t="s">
        <v>7060</v>
      </c>
      <c r="E22" s="25" t="s">
        <v>4427</v>
      </c>
    </row>
    <row r="23" spans="1:5" x14ac:dyDescent="0.25">
      <c r="A23" s="25" t="s">
        <v>7061</v>
      </c>
      <c r="B23" s="25" t="s">
        <v>7062</v>
      </c>
      <c r="C23" s="25" t="s">
        <v>7063</v>
      </c>
      <c r="D23" s="25" t="s">
        <v>7064</v>
      </c>
      <c r="E23" s="25" t="s">
        <v>7065</v>
      </c>
    </row>
    <row r="24" spans="1:5" x14ac:dyDescent="0.25">
      <c r="A24" s="25" t="s">
        <v>7066</v>
      </c>
      <c r="B24" s="25" t="s">
        <v>7067</v>
      </c>
      <c r="C24" s="25" t="s">
        <v>7068</v>
      </c>
      <c r="D24" s="25" t="s">
        <v>7069</v>
      </c>
      <c r="E24" s="25" t="s">
        <v>7070</v>
      </c>
    </row>
    <row r="25" spans="1:5" x14ac:dyDescent="0.25">
      <c r="A25" s="25" t="s">
        <v>7071</v>
      </c>
      <c r="B25" s="25" t="s">
        <v>7072</v>
      </c>
      <c r="C25" s="25" t="s">
        <v>7073</v>
      </c>
      <c r="D25" s="25" t="s">
        <v>7074</v>
      </c>
      <c r="E25" s="25" t="s">
        <v>7075</v>
      </c>
    </row>
    <row r="26" spans="1:5" x14ac:dyDescent="0.25">
      <c r="A26" s="25" t="s">
        <v>1863</v>
      </c>
      <c r="B26" s="25" t="s">
        <v>1619</v>
      </c>
      <c r="C26" s="25" t="s">
        <v>7076</v>
      </c>
      <c r="D26" s="25" t="s">
        <v>7077</v>
      </c>
      <c r="E26" s="25" t="s">
        <v>7078</v>
      </c>
    </row>
    <row r="27" spans="1:5" x14ac:dyDescent="0.25">
      <c r="A27" s="25" t="s">
        <v>7079</v>
      </c>
      <c r="B27" s="25" t="s">
        <v>7073</v>
      </c>
      <c r="C27" s="25" t="s">
        <v>7080</v>
      </c>
      <c r="D27" s="25" t="s">
        <v>7081</v>
      </c>
      <c r="E27" s="25" t="s">
        <v>7082</v>
      </c>
    </row>
    <row r="28" spans="1:5" x14ac:dyDescent="0.25">
      <c r="B28" s="25" t="s">
        <v>7083</v>
      </c>
      <c r="C28" s="25" t="s">
        <v>7084</v>
      </c>
      <c r="D28" s="25" t="s">
        <v>7085</v>
      </c>
      <c r="E28" s="25" t="s">
        <v>7086</v>
      </c>
    </row>
    <row r="29" spans="1:5" x14ac:dyDescent="0.25">
      <c r="A29" s="25"/>
      <c r="B29" s="25" t="s">
        <v>7087</v>
      </c>
      <c r="C29" s="25" t="s">
        <v>7088</v>
      </c>
      <c r="D29" s="25" t="s">
        <v>7089</v>
      </c>
      <c r="E29" s="25" t="s">
        <v>7090</v>
      </c>
    </row>
    <row r="30" spans="1:5" x14ac:dyDescent="0.25">
      <c r="B30" s="25" t="s">
        <v>7091</v>
      </c>
      <c r="C30" s="25" t="s">
        <v>7092</v>
      </c>
      <c r="D30" s="25" t="s">
        <v>7093</v>
      </c>
      <c r="E30" s="25" t="s">
        <v>7094</v>
      </c>
    </row>
    <row r="31" spans="1:5" x14ac:dyDescent="0.25">
      <c r="A31" s="8"/>
      <c r="B31" s="25" t="s">
        <v>7095</v>
      </c>
      <c r="C31" s="25" t="s">
        <v>7096</v>
      </c>
      <c r="D31" s="25" t="s">
        <v>7097</v>
      </c>
      <c r="E31" s="25" t="s">
        <v>7098</v>
      </c>
    </row>
    <row r="32" spans="1:5" x14ac:dyDescent="0.25">
      <c r="A32" s="8"/>
      <c r="B32" s="25" t="s">
        <v>7099</v>
      </c>
      <c r="C32" s="25" t="s">
        <v>7100</v>
      </c>
      <c r="D32" s="25" t="s">
        <v>6607</v>
      </c>
      <c r="E32" s="25" t="s">
        <v>7101</v>
      </c>
    </row>
    <row r="33" spans="1:5" x14ac:dyDescent="0.25">
      <c r="A33" s="8"/>
      <c r="B33" s="25" t="s">
        <v>7102</v>
      </c>
      <c r="C33" s="25" t="s">
        <v>7103</v>
      </c>
      <c r="D33" s="25" t="s">
        <v>7104</v>
      </c>
      <c r="E33" s="25" t="s">
        <v>7105</v>
      </c>
    </row>
    <row r="34" spans="1:5" x14ac:dyDescent="0.25">
      <c r="A34" s="8"/>
      <c r="B34" s="25" t="s">
        <v>7106</v>
      </c>
      <c r="C34" s="25" t="s">
        <v>7107</v>
      </c>
      <c r="D34" s="25" t="s">
        <v>4499</v>
      </c>
      <c r="E34" s="25" t="s">
        <v>1674</v>
      </c>
    </row>
    <row r="35" spans="1:5" x14ac:dyDescent="0.25">
      <c r="A35" s="8"/>
      <c r="B35" s="25" t="s">
        <v>7108</v>
      </c>
      <c r="C35" s="25" t="s">
        <v>7109</v>
      </c>
      <c r="D35" s="25" t="s">
        <v>7110</v>
      </c>
      <c r="E35" s="25" t="s">
        <v>7111</v>
      </c>
    </row>
    <row r="36" spans="1:5" x14ac:dyDescent="0.25">
      <c r="A36" s="8"/>
      <c r="B36" s="25" t="s">
        <v>7112</v>
      </c>
      <c r="C36" s="25" t="s">
        <v>7113</v>
      </c>
      <c r="D36" s="25" t="s">
        <v>7114</v>
      </c>
      <c r="E36" s="25" t="s">
        <v>6616</v>
      </c>
    </row>
    <row r="37" spans="1:5" x14ac:dyDescent="0.25">
      <c r="A37" s="8"/>
      <c r="B37" s="25" t="s">
        <v>7115</v>
      </c>
      <c r="C37" s="25" t="s">
        <v>4459</v>
      </c>
      <c r="D37" s="25" t="s">
        <v>7111</v>
      </c>
      <c r="E37" s="25" t="s">
        <v>7116</v>
      </c>
    </row>
    <row r="38" spans="1:5" x14ac:dyDescent="0.25">
      <c r="A38" s="8"/>
      <c r="B38" s="25" t="s">
        <v>7117</v>
      </c>
      <c r="C38" s="25" t="s">
        <v>5947</v>
      </c>
      <c r="D38" s="25" t="s">
        <v>7118</v>
      </c>
      <c r="E38" s="25" t="s">
        <v>7119</v>
      </c>
    </row>
    <row r="39" spans="1:5" x14ac:dyDescent="0.25">
      <c r="A39" s="8"/>
      <c r="B39" s="25" t="s">
        <v>7120</v>
      </c>
      <c r="C39" s="25" t="s">
        <v>7121</v>
      </c>
      <c r="D39" s="25" t="s">
        <v>6312</v>
      </c>
      <c r="E39" s="25" t="s">
        <v>7122</v>
      </c>
    </row>
    <row r="40" spans="1:5" x14ac:dyDescent="0.25">
      <c r="A40" s="8"/>
      <c r="B40" s="25" t="s">
        <v>7123</v>
      </c>
      <c r="C40" s="25" t="s">
        <v>7124</v>
      </c>
      <c r="D40" s="25" t="s">
        <v>7125</v>
      </c>
      <c r="E40" s="25" t="s">
        <v>7126</v>
      </c>
    </row>
    <row r="41" spans="1:5" x14ac:dyDescent="0.25">
      <c r="A41" s="8"/>
      <c r="B41" s="25" t="s">
        <v>7127</v>
      </c>
      <c r="C41" s="25" t="s">
        <v>7128</v>
      </c>
      <c r="D41" s="25" t="s">
        <v>5805</v>
      </c>
      <c r="E41" s="25" t="s">
        <v>1696</v>
      </c>
    </row>
    <row r="42" spans="1:5" x14ac:dyDescent="0.25">
      <c r="A42" s="8"/>
      <c r="B42" s="25" t="s">
        <v>7129</v>
      </c>
      <c r="C42" s="25" t="s">
        <v>7130</v>
      </c>
      <c r="D42" s="25" t="s">
        <v>7131</v>
      </c>
      <c r="E42" s="25" t="s">
        <v>7132</v>
      </c>
    </row>
    <row r="43" spans="1:5" x14ac:dyDescent="0.25">
      <c r="A43" s="8"/>
      <c r="B43" s="25" t="s">
        <v>7133</v>
      </c>
      <c r="C43" s="25" t="s">
        <v>7134</v>
      </c>
      <c r="D43" s="25" t="s">
        <v>7135</v>
      </c>
      <c r="E43" s="25" t="s">
        <v>7136</v>
      </c>
    </row>
    <row r="44" spans="1:5" x14ac:dyDescent="0.25">
      <c r="A44" s="8"/>
      <c r="B44" s="25" t="s">
        <v>7137</v>
      </c>
      <c r="C44" s="25" t="s">
        <v>7138</v>
      </c>
      <c r="D44" s="25" t="s">
        <v>7139</v>
      </c>
      <c r="E44" s="25" t="s">
        <v>4755</v>
      </c>
    </row>
    <row r="45" spans="1:5" x14ac:dyDescent="0.25">
      <c r="A45" s="8"/>
      <c r="B45" s="25" t="s">
        <v>7140</v>
      </c>
      <c r="C45" s="25" t="s">
        <v>7141</v>
      </c>
      <c r="D45" s="25" t="s">
        <v>4789</v>
      </c>
      <c r="E45" s="25" t="s">
        <v>7142</v>
      </c>
    </row>
    <row r="46" spans="1:5" x14ac:dyDescent="0.25">
      <c r="A46" s="8"/>
      <c r="B46" s="25" t="s">
        <v>4298</v>
      </c>
      <c r="C46" s="25" t="s">
        <v>7143</v>
      </c>
      <c r="D46" s="25" t="s">
        <v>4617</v>
      </c>
      <c r="E46" s="25" t="s">
        <v>7144</v>
      </c>
    </row>
    <row r="47" spans="1:5" x14ac:dyDescent="0.25">
      <c r="A47" s="8"/>
      <c r="B47" s="25" t="s">
        <v>6615</v>
      </c>
      <c r="C47" s="25" t="s">
        <v>4814</v>
      </c>
      <c r="D47" s="25" t="s">
        <v>5528</v>
      </c>
      <c r="E47" s="25" t="s">
        <v>1731</v>
      </c>
    </row>
    <row r="48" spans="1:5" x14ac:dyDescent="0.25">
      <c r="A48" s="8"/>
      <c r="B48" s="25" t="s">
        <v>7145</v>
      </c>
      <c r="C48" s="25" t="s">
        <v>5528</v>
      </c>
      <c r="D48" s="25" t="s">
        <v>6694</v>
      </c>
      <c r="E48" s="25" t="s">
        <v>7146</v>
      </c>
    </row>
    <row r="49" spans="1:5" x14ac:dyDescent="0.25">
      <c r="A49" s="8"/>
      <c r="B49" s="25" t="s">
        <v>7147</v>
      </c>
      <c r="C49" s="25" t="s">
        <v>7148</v>
      </c>
      <c r="D49" s="25" t="s">
        <v>7149</v>
      </c>
      <c r="E49" s="25" t="s">
        <v>7150</v>
      </c>
    </row>
    <row r="50" spans="1:5" x14ac:dyDescent="0.25">
      <c r="A50" s="8"/>
      <c r="B50" s="25" t="s">
        <v>7151</v>
      </c>
      <c r="C50" s="25" t="s">
        <v>7152</v>
      </c>
      <c r="D50" s="25" t="s">
        <v>7153</v>
      </c>
      <c r="E50" s="25" t="s">
        <v>7154</v>
      </c>
    </row>
    <row r="51" spans="1:5" x14ac:dyDescent="0.25">
      <c r="A51" s="8"/>
      <c r="B51" s="25" t="s">
        <v>7155</v>
      </c>
      <c r="C51" s="25" t="s">
        <v>7156</v>
      </c>
      <c r="D51" s="25" t="s">
        <v>7157</v>
      </c>
      <c r="E51" s="25" t="s">
        <v>7158</v>
      </c>
    </row>
    <row r="52" spans="1:5" x14ac:dyDescent="0.25">
      <c r="A52" s="8"/>
      <c r="B52" s="25" t="s">
        <v>7159</v>
      </c>
      <c r="C52" s="25" t="s">
        <v>7160</v>
      </c>
      <c r="D52" s="25" t="s">
        <v>7161</v>
      </c>
      <c r="E52" s="25" t="s">
        <v>7162</v>
      </c>
    </row>
    <row r="53" spans="1:5" x14ac:dyDescent="0.25">
      <c r="A53" s="8"/>
      <c r="B53" s="25" t="s">
        <v>7163</v>
      </c>
      <c r="C53" s="25" t="s">
        <v>7164</v>
      </c>
      <c r="D53" s="25" t="s">
        <v>7165</v>
      </c>
      <c r="E53" s="25" t="s">
        <v>5924</v>
      </c>
    </row>
    <row r="54" spans="1:5" x14ac:dyDescent="0.25">
      <c r="A54" s="8"/>
      <c r="B54" s="25" t="s">
        <v>7166</v>
      </c>
      <c r="C54" s="25" t="s">
        <v>7167</v>
      </c>
      <c r="D54" s="25" t="s">
        <v>7168</v>
      </c>
      <c r="E54" s="25" t="s">
        <v>7169</v>
      </c>
    </row>
    <row r="55" spans="1:5" x14ac:dyDescent="0.25">
      <c r="A55" s="8"/>
      <c r="B55" s="25" t="s">
        <v>7170</v>
      </c>
      <c r="C55" s="25" t="s">
        <v>7171</v>
      </c>
      <c r="D55" s="25" t="s">
        <v>7172</v>
      </c>
      <c r="E55" s="25" t="s">
        <v>7173</v>
      </c>
    </row>
    <row r="56" spans="1:5" x14ac:dyDescent="0.25">
      <c r="A56" s="8"/>
      <c r="B56" s="25" t="s">
        <v>7174</v>
      </c>
      <c r="C56" s="25" t="s">
        <v>7175</v>
      </c>
      <c r="D56" s="25" t="s">
        <v>7176</v>
      </c>
      <c r="E56" s="25" t="s">
        <v>4971</v>
      </c>
    </row>
    <row r="57" spans="1:5" x14ac:dyDescent="0.25">
      <c r="A57" s="8"/>
      <c r="B57" s="25" t="s">
        <v>7177</v>
      </c>
      <c r="C57" s="25" t="s">
        <v>7178</v>
      </c>
      <c r="D57" s="25" t="s">
        <v>7179</v>
      </c>
      <c r="E57" s="25" t="s">
        <v>7180</v>
      </c>
    </row>
    <row r="58" spans="1:5" x14ac:dyDescent="0.25">
      <c r="A58" s="8"/>
      <c r="B58" s="25" t="s">
        <v>5440</v>
      </c>
      <c r="C58" s="25" t="s">
        <v>7181</v>
      </c>
      <c r="D58" s="25" t="s">
        <v>7182</v>
      </c>
      <c r="E58" s="25" t="s">
        <v>7183</v>
      </c>
    </row>
    <row r="59" spans="1:5" x14ac:dyDescent="0.25">
      <c r="A59" s="8"/>
      <c r="B59" s="25" t="s">
        <v>7184</v>
      </c>
      <c r="C59" s="25" t="s">
        <v>7185</v>
      </c>
      <c r="D59" s="25" t="s">
        <v>6112</v>
      </c>
      <c r="E59" s="25" t="s">
        <v>6884</v>
      </c>
    </row>
    <row r="60" spans="1:5" x14ac:dyDescent="0.25">
      <c r="A60" s="8"/>
      <c r="B60" s="25" t="s">
        <v>6060</v>
      </c>
      <c r="C60" s="25" t="s">
        <v>7186</v>
      </c>
      <c r="D60" s="25" t="s">
        <v>7187</v>
      </c>
      <c r="E60" s="25" t="s">
        <v>7188</v>
      </c>
    </row>
    <row r="61" spans="1:5" x14ac:dyDescent="0.25">
      <c r="A61" s="8"/>
      <c r="B61" s="25" t="s">
        <v>7189</v>
      </c>
      <c r="C61" s="25" t="s">
        <v>7190</v>
      </c>
      <c r="D61" s="25" t="s">
        <v>7191</v>
      </c>
      <c r="E61" s="25" t="s">
        <v>7192</v>
      </c>
    </row>
    <row r="62" spans="1:5" x14ac:dyDescent="0.25">
      <c r="A62" s="8"/>
      <c r="B62" s="25" t="s">
        <v>7193</v>
      </c>
      <c r="C62" s="25" t="s">
        <v>7194</v>
      </c>
      <c r="D62" s="25" t="s">
        <v>7195</v>
      </c>
      <c r="E62" s="25" t="s">
        <v>7196</v>
      </c>
    </row>
    <row r="63" spans="1:5" x14ac:dyDescent="0.25">
      <c r="A63" s="8"/>
      <c r="B63" s="25" t="s">
        <v>7197</v>
      </c>
      <c r="C63" s="25" t="s">
        <v>7198</v>
      </c>
      <c r="D63" s="25" t="s">
        <v>7199</v>
      </c>
      <c r="E63" s="25" t="s">
        <v>7200</v>
      </c>
    </row>
    <row r="64" spans="1:5" x14ac:dyDescent="0.25">
      <c r="A64" s="8"/>
      <c r="B64" s="25" t="s">
        <v>7201</v>
      </c>
      <c r="C64" s="25" t="s">
        <v>7202</v>
      </c>
      <c r="D64" s="25" t="s">
        <v>7203</v>
      </c>
      <c r="E64" s="25" t="s">
        <v>7204</v>
      </c>
    </row>
    <row r="65" spans="1:5" x14ac:dyDescent="0.25">
      <c r="A65" s="8"/>
      <c r="B65" s="25" t="s">
        <v>7205</v>
      </c>
      <c r="C65" s="25" t="s">
        <v>6310</v>
      </c>
      <c r="D65" s="25" t="s">
        <v>7206</v>
      </c>
      <c r="E65" s="25" t="s">
        <v>7207</v>
      </c>
    </row>
    <row r="66" spans="1:5" x14ac:dyDescent="0.25">
      <c r="A66" s="8"/>
      <c r="B66" s="25" t="s">
        <v>7208</v>
      </c>
      <c r="C66" s="25" t="s">
        <v>7209</v>
      </c>
      <c r="D66" s="25" t="s">
        <v>6131</v>
      </c>
      <c r="E66" s="25" t="s">
        <v>7210</v>
      </c>
    </row>
    <row r="67" spans="1:5" x14ac:dyDescent="0.25">
      <c r="A67" s="8"/>
      <c r="B67" s="25" t="s">
        <v>7211</v>
      </c>
      <c r="C67" s="25" t="s">
        <v>7212</v>
      </c>
      <c r="D67" s="25" t="s">
        <v>7213</v>
      </c>
      <c r="E67" s="25" t="s">
        <v>7214</v>
      </c>
    </row>
    <row r="68" spans="1:5" x14ac:dyDescent="0.25">
      <c r="A68" s="8"/>
      <c r="B68" s="25" t="s">
        <v>7215</v>
      </c>
      <c r="C68" s="25" t="s">
        <v>7216</v>
      </c>
      <c r="D68" s="25" t="s">
        <v>1795</v>
      </c>
      <c r="E68" s="25" t="s">
        <v>7217</v>
      </c>
    </row>
    <row r="69" spans="1:5" x14ac:dyDescent="0.25">
      <c r="A69" s="8"/>
      <c r="B69" s="25" t="s">
        <v>7218</v>
      </c>
      <c r="C69" s="25" t="s">
        <v>7219</v>
      </c>
      <c r="D69" s="25" t="s">
        <v>7220</v>
      </c>
      <c r="E69" s="25" t="s">
        <v>7221</v>
      </c>
    </row>
    <row r="70" spans="1:5" x14ac:dyDescent="0.25">
      <c r="A70" s="8"/>
      <c r="B70" s="25" t="s">
        <v>7222</v>
      </c>
      <c r="C70" s="25" t="s">
        <v>7223</v>
      </c>
      <c r="D70" s="25" t="s">
        <v>7224</v>
      </c>
      <c r="E70" s="25" t="s">
        <v>7225</v>
      </c>
    </row>
    <row r="71" spans="1:5" x14ac:dyDescent="0.25">
      <c r="A71" s="8"/>
      <c r="B71" s="25" t="s">
        <v>7226</v>
      </c>
      <c r="C71" s="25" t="s">
        <v>7227</v>
      </c>
      <c r="D71" s="25" t="s">
        <v>7228</v>
      </c>
      <c r="E71" s="25" t="s">
        <v>7229</v>
      </c>
    </row>
    <row r="72" spans="1:5" x14ac:dyDescent="0.25">
      <c r="A72" s="8"/>
      <c r="B72" s="25" t="s">
        <v>7230</v>
      </c>
      <c r="C72" s="25" t="s">
        <v>7231</v>
      </c>
      <c r="D72" s="25" t="s">
        <v>5619</v>
      </c>
      <c r="E72" s="25" t="s">
        <v>7232</v>
      </c>
    </row>
    <row r="73" spans="1:5" x14ac:dyDescent="0.25">
      <c r="A73" s="8"/>
      <c r="B73" s="25" t="s">
        <v>7233</v>
      </c>
      <c r="C73" s="25" t="s">
        <v>7234</v>
      </c>
      <c r="D73" s="25" t="s">
        <v>7235</v>
      </c>
      <c r="E73" s="25" t="s">
        <v>7236</v>
      </c>
    </row>
    <row r="74" spans="1:5" x14ac:dyDescent="0.25">
      <c r="A74" s="8"/>
      <c r="B74" s="25" t="s">
        <v>7237</v>
      </c>
      <c r="C74" s="25" t="s">
        <v>7238</v>
      </c>
      <c r="D74" s="25" t="s">
        <v>7239</v>
      </c>
      <c r="E74" s="25" t="s">
        <v>7240</v>
      </c>
    </row>
    <row r="75" spans="1:5" x14ac:dyDescent="0.25">
      <c r="A75" s="8"/>
      <c r="B75" s="25" t="s">
        <v>7241</v>
      </c>
      <c r="C75" s="25" t="s">
        <v>7242</v>
      </c>
      <c r="D75" s="25" t="s">
        <v>7243</v>
      </c>
      <c r="E75" s="25" t="s">
        <v>7244</v>
      </c>
    </row>
    <row r="76" spans="1:5" x14ac:dyDescent="0.25">
      <c r="A76" s="8"/>
      <c r="B76" s="25" t="s">
        <v>7245</v>
      </c>
      <c r="C76" s="25" t="s">
        <v>7246</v>
      </c>
      <c r="D76" s="25" t="s">
        <v>7247</v>
      </c>
      <c r="E76" s="25" t="s">
        <v>7248</v>
      </c>
    </row>
    <row r="77" spans="1:5" x14ac:dyDescent="0.25">
      <c r="A77" s="8"/>
      <c r="B77" s="25" t="s">
        <v>7249</v>
      </c>
      <c r="C77" s="25" t="s">
        <v>5943</v>
      </c>
      <c r="D77" s="25" t="s">
        <v>5969</v>
      </c>
      <c r="E77" s="25" t="s">
        <v>7250</v>
      </c>
    </row>
    <row r="78" spans="1:5" x14ac:dyDescent="0.25">
      <c r="A78" s="8"/>
      <c r="B78" s="25" t="s">
        <v>7251</v>
      </c>
      <c r="C78" s="25" t="s">
        <v>7252</v>
      </c>
      <c r="D78" s="25" t="s">
        <v>1794</v>
      </c>
      <c r="E78" s="25" t="s">
        <v>7253</v>
      </c>
    </row>
    <row r="79" spans="1:5" x14ac:dyDescent="0.25">
      <c r="A79" s="8"/>
      <c r="B79" s="25" t="s">
        <v>7254</v>
      </c>
      <c r="C79" s="25" t="s">
        <v>7255</v>
      </c>
      <c r="D79" s="25" t="s">
        <v>7256</v>
      </c>
      <c r="E79" s="25" t="s">
        <v>7257</v>
      </c>
    </row>
    <row r="80" spans="1:5" x14ac:dyDescent="0.25">
      <c r="A80" s="8"/>
      <c r="B80" s="25" t="s">
        <v>7258</v>
      </c>
      <c r="C80" s="25" t="s">
        <v>7259</v>
      </c>
      <c r="D80" s="25" t="s">
        <v>7260</v>
      </c>
      <c r="E80" s="25" t="s">
        <v>7261</v>
      </c>
    </row>
    <row r="81" spans="1:5" x14ac:dyDescent="0.25">
      <c r="A81" s="8"/>
      <c r="B81" s="25" t="s">
        <v>7262</v>
      </c>
      <c r="C81" s="25" t="s">
        <v>7263</v>
      </c>
      <c r="D81" s="25" t="s">
        <v>7264</v>
      </c>
      <c r="E81" s="25" t="s">
        <v>5150</v>
      </c>
    </row>
    <row r="82" spans="1:5" x14ac:dyDescent="0.25">
      <c r="A82" s="8"/>
      <c r="B82" s="25" t="s">
        <v>5585</v>
      </c>
      <c r="C82" s="25" t="s">
        <v>7265</v>
      </c>
      <c r="D82" s="25" t="s">
        <v>7266</v>
      </c>
    </row>
    <row r="83" spans="1:5" x14ac:dyDescent="0.25">
      <c r="A83" s="8"/>
      <c r="B83" s="25" t="s">
        <v>7267</v>
      </c>
      <c r="C83" s="25" t="s">
        <v>7268</v>
      </c>
      <c r="D83" s="25" t="s">
        <v>6179</v>
      </c>
      <c r="E83" s="8"/>
    </row>
    <row r="84" spans="1:5" x14ac:dyDescent="0.25">
      <c r="A84" s="8"/>
      <c r="B84" s="25" t="s">
        <v>7269</v>
      </c>
      <c r="C84" s="25" t="s">
        <v>7270</v>
      </c>
      <c r="D84" s="25" t="s">
        <v>7271</v>
      </c>
    </row>
    <row r="85" spans="1:5" x14ac:dyDescent="0.25">
      <c r="A85" s="8"/>
      <c r="B85" s="25" t="s">
        <v>7272</v>
      </c>
      <c r="C85" s="25" t="s">
        <v>4997</v>
      </c>
      <c r="D85" s="25" t="s">
        <v>7273</v>
      </c>
    </row>
    <row r="86" spans="1:5" x14ac:dyDescent="0.25">
      <c r="A86" s="8"/>
      <c r="B86" s="25" t="s">
        <v>7274</v>
      </c>
      <c r="C86" s="25" t="s">
        <v>7275</v>
      </c>
      <c r="D86" s="25" t="s">
        <v>7276</v>
      </c>
    </row>
    <row r="87" spans="1:5" x14ac:dyDescent="0.25">
      <c r="A87" s="8"/>
      <c r="B87" s="25" t="s">
        <v>7277</v>
      </c>
      <c r="C87" s="25" t="s">
        <v>7278</v>
      </c>
      <c r="D87" s="25" t="s">
        <v>7279</v>
      </c>
    </row>
    <row r="88" spans="1:5" x14ac:dyDescent="0.25">
      <c r="A88" s="8"/>
      <c r="B88" s="25" t="s">
        <v>7280</v>
      </c>
      <c r="C88" s="25" t="s">
        <v>7281</v>
      </c>
      <c r="D88" s="25" t="s">
        <v>7282</v>
      </c>
    </row>
    <row r="89" spans="1:5" x14ac:dyDescent="0.25">
      <c r="A89" s="8"/>
      <c r="B89" s="25" t="s">
        <v>6134</v>
      </c>
      <c r="C89" s="25" t="s">
        <v>7283</v>
      </c>
      <c r="D89" s="25" t="s">
        <v>7284</v>
      </c>
    </row>
    <row r="90" spans="1:5" x14ac:dyDescent="0.25">
      <c r="A90" s="8"/>
      <c r="B90" s="25" t="s">
        <v>7285</v>
      </c>
      <c r="C90" s="25" t="s">
        <v>7286</v>
      </c>
      <c r="D90" s="25" t="s">
        <v>7287</v>
      </c>
    </row>
    <row r="91" spans="1:5" x14ac:dyDescent="0.25">
      <c r="A91" s="8"/>
      <c r="B91" s="25" t="s">
        <v>7288</v>
      </c>
      <c r="C91" s="25" t="s">
        <v>7289</v>
      </c>
      <c r="D91" s="25" t="s">
        <v>7290</v>
      </c>
    </row>
    <row r="92" spans="1:5" x14ac:dyDescent="0.25">
      <c r="A92" s="8"/>
      <c r="B92" s="25" t="s">
        <v>7291</v>
      </c>
      <c r="C92" s="25" t="s">
        <v>7292</v>
      </c>
      <c r="D92" s="25" t="s">
        <v>7293</v>
      </c>
    </row>
    <row r="93" spans="1:5" x14ac:dyDescent="0.25">
      <c r="A93" s="8"/>
      <c r="B93" s="25" t="s">
        <v>5092</v>
      </c>
      <c r="C93" s="25" t="s">
        <v>7294</v>
      </c>
      <c r="D93" s="25" t="s">
        <v>7295</v>
      </c>
    </row>
    <row r="94" spans="1:5" x14ac:dyDescent="0.25">
      <c r="A94" s="8"/>
      <c r="B94" s="25" t="s">
        <v>7296</v>
      </c>
      <c r="C94" s="25" t="s">
        <v>7297</v>
      </c>
      <c r="D94" s="25" t="s">
        <v>7298</v>
      </c>
    </row>
    <row r="95" spans="1:5" x14ac:dyDescent="0.25">
      <c r="A95" s="8"/>
      <c r="B95" s="25" t="s">
        <v>7299</v>
      </c>
      <c r="C95" s="25" t="s">
        <v>7300</v>
      </c>
      <c r="D95" s="25" t="s">
        <v>7301</v>
      </c>
    </row>
    <row r="96" spans="1:5" x14ac:dyDescent="0.25">
      <c r="A96" s="8"/>
      <c r="B96" s="25" t="s">
        <v>7302</v>
      </c>
      <c r="C96" s="25" t="s">
        <v>7303</v>
      </c>
      <c r="D96" s="25" t="s">
        <v>7304</v>
      </c>
    </row>
    <row r="97" spans="1:4" x14ac:dyDescent="0.25">
      <c r="A97" s="8"/>
      <c r="B97" s="25" t="s">
        <v>7305</v>
      </c>
      <c r="C97" s="25" t="s">
        <v>6023</v>
      </c>
      <c r="D97" s="25" t="s">
        <v>7306</v>
      </c>
    </row>
    <row r="98" spans="1:4" x14ac:dyDescent="0.25">
      <c r="A98" s="8"/>
      <c r="B98" s="25" t="s">
        <v>5543</v>
      </c>
      <c r="C98" s="25" t="s">
        <v>7307</v>
      </c>
      <c r="D98" s="25" t="s">
        <v>7308</v>
      </c>
    </row>
    <row r="99" spans="1:4" x14ac:dyDescent="0.25">
      <c r="A99" s="8"/>
      <c r="B99" s="25" t="s">
        <v>7309</v>
      </c>
      <c r="C99" s="25" t="s">
        <v>5324</v>
      </c>
      <c r="D99" s="25" t="s">
        <v>6824</v>
      </c>
    </row>
    <row r="100" spans="1:4" x14ac:dyDescent="0.25">
      <c r="A100" s="8"/>
      <c r="B100" s="25" t="s">
        <v>5614</v>
      </c>
      <c r="C100" s="25" t="s">
        <v>7310</v>
      </c>
      <c r="D100" s="25" t="s">
        <v>7311</v>
      </c>
    </row>
    <row r="101" spans="1:4" x14ac:dyDescent="0.25">
      <c r="A101" s="8"/>
      <c r="B101" s="8"/>
      <c r="C101" s="25"/>
      <c r="D101" s="25" t="s">
        <v>7312</v>
      </c>
    </row>
    <row r="102" spans="1:4" x14ac:dyDescent="0.25">
      <c r="A102" s="8"/>
      <c r="B102" s="8"/>
      <c r="D102" s="25" t="s">
        <v>6018</v>
      </c>
    </row>
    <row r="103" spans="1:4" x14ac:dyDescent="0.25">
      <c r="A103" s="8"/>
      <c r="B103" s="8"/>
      <c r="D103" s="25" t="s">
        <v>6207</v>
      </c>
    </row>
    <row r="104" spans="1:4" x14ac:dyDescent="0.25">
      <c r="A104" s="8"/>
      <c r="B104" s="8"/>
      <c r="D104" s="25" t="s">
        <v>7313</v>
      </c>
    </row>
    <row r="105" spans="1:4" x14ac:dyDescent="0.25">
      <c r="A105" s="8"/>
      <c r="B105" s="8"/>
      <c r="D105" s="25" t="s">
        <v>7314</v>
      </c>
    </row>
    <row r="106" spans="1:4" x14ac:dyDescent="0.25">
      <c r="A106" s="8"/>
      <c r="B106" s="8"/>
      <c r="D106" s="25" t="s">
        <v>7315</v>
      </c>
    </row>
    <row r="107" spans="1:4" x14ac:dyDescent="0.25">
      <c r="A107" s="8"/>
      <c r="B107" s="8"/>
      <c r="D107" s="25" t="s">
        <v>7316</v>
      </c>
    </row>
    <row r="108" spans="1:4" x14ac:dyDescent="0.25">
      <c r="B108" s="8"/>
      <c r="D108" s="25" t="s">
        <v>7317</v>
      </c>
    </row>
    <row r="109" spans="1:4" x14ac:dyDescent="0.25">
      <c r="B109" s="8"/>
    </row>
    <row r="110" spans="1:4" x14ac:dyDescent="0.25">
      <c r="B110" s="8"/>
    </row>
    <row r="111" spans="1:4" x14ac:dyDescent="0.25">
      <c r="B111" s="8"/>
    </row>
    <row r="112" spans="1:4" x14ac:dyDescent="0.25">
      <c r="B112" s="8"/>
    </row>
    <row r="113" spans="2:2" x14ac:dyDescent="0.25">
      <c r="B113" s="8"/>
    </row>
    <row r="114" spans="2:2" x14ac:dyDescent="0.25">
      <c r="B114" s="8"/>
    </row>
  </sheetData>
  <sheetProtection algorithmName="SHA-512" hashValue="5Q86hwLVVlmQiZrKfzYXxcKLFvWbhdQ1lh8KV/Kjte+/dwrg/AFLWRtpomqUWmE/nkKcxz/BDNwzrd5SXdgvUw==" saltValue="vlcxONTDcdRHEIQj2tGlCw==" spinCount="100000" sheet="1" objects="1" scenarios="1"/>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workbookViewId="0">
      <selection activeCell="E114" sqref="E114"/>
    </sheetView>
  </sheetViews>
  <sheetFormatPr defaultRowHeight="15" x14ac:dyDescent="0.25"/>
  <cols>
    <col min="1" max="5" width="29.5703125" customWidth="1"/>
  </cols>
  <sheetData>
    <row r="1" spans="1:4" x14ac:dyDescent="0.25">
      <c r="A1" t="s">
        <v>4213</v>
      </c>
      <c r="B1" t="s">
        <v>4215</v>
      </c>
      <c r="C1" t="s">
        <v>4217</v>
      </c>
      <c r="D1" t="s">
        <v>98</v>
      </c>
    </row>
    <row r="2" spans="1:4" x14ac:dyDescent="0.25">
      <c r="A2" s="7" t="s">
        <v>1516</v>
      </c>
      <c r="B2" s="7" t="s">
        <v>1516</v>
      </c>
      <c r="C2" s="7" t="s">
        <v>1516</v>
      </c>
      <c r="D2" s="7" t="s">
        <v>1516</v>
      </c>
    </row>
    <row r="3" spans="1:4" x14ac:dyDescent="0.25">
      <c r="A3" s="20" t="s">
        <v>8055</v>
      </c>
      <c r="B3" s="20" t="s">
        <v>8056</v>
      </c>
      <c r="C3" s="20" t="s">
        <v>8057</v>
      </c>
      <c r="D3" s="20" t="s">
        <v>8058</v>
      </c>
    </row>
    <row r="4" spans="1:4" x14ac:dyDescent="0.25">
      <c r="A4" s="20" t="s">
        <v>7085</v>
      </c>
      <c r="B4" s="20" t="s">
        <v>8059</v>
      </c>
      <c r="C4" s="20" t="s">
        <v>8060</v>
      </c>
      <c r="D4" s="20" t="s">
        <v>8061</v>
      </c>
    </row>
    <row r="5" spans="1:4" x14ac:dyDescent="0.25">
      <c r="A5" s="20" t="s">
        <v>8062</v>
      </c>
      <c r="B5" s="20" t="s">
        <v>8063</v>
      </c>
      <c r="C5" s="20" t="s">
        <v>8064</v>
      </c>
      <c r="D5" s="20" t="s">
        <v>8065</v>
      </c>
    </row>
    <row r="6" spans="1:4" x14ac:dyDescent="0.25">
      <c r="A6" s="20" t="s">
        <v>4213</v>
      </c>
      <c r="B6" s="20" t="s">
        <v>8066</v>
      </c>
      <c r="C6" s="20" t="s">
        <v>8067</v>
      </c>
      <c r="D6" s="20" t="s">
        <v>8068</v>
      </c>
    </row>
    <row r="7" spans="1:4" x14ac:dyDescent="0.25">
      <c r="A7" s="20" t="s">
        <v>8069</v>
      </c>
      <c r="B7" s="20" t="s">
        <v>8070</v>
      </c>
      <c r="C7" s="20" t="s">
        <v>4217</v>
      </c>
      <c r="D7" s="20" t="s">
        <v>1692</v>
      </c>
    </row>
    <row r="8" spans="1:4" x14ac:dyDescent="0.25">
      <c r="A8" s="20" t="s">
        <v>8071</v>
      </c>
      <c r="B8" s="20" t="s">
        <v>4215</v>
      </c>
      <c r="C8" s="7" t="s">
        <v>1544</v>
      </c>
      <c r="D8" s="20" t="s">
        <v>8072</v>
      </c>
    </row>
    <row r="9" spans="1:4" x14ac:dyDescent="0.25">
      <c r="A9" s="20" t="s">
        <v>8073</v>
      </c>
      <c r="B9" s="20" t="s">
        <v>8074</v>
      </c>
      <c r="C9" s="20" t="s">
        <v>8075</v>
      </c>
      <c r="D9" s="20" t="s">
        <v>8076</v>
      </c>
    </row>
    <row r="10" spans="1:4" x14ac:dyDescent="0.25">
      <c r="A10" s="20" t="s">
        <v>8077</v>
      </c>
      <c r="B10" s="20" t="s">
        <v>5258</v>
      </c>
      <c r="C10" s="20" t="s">
        <v>8078</v>
      </c>
      <c r="D10" s="20" t="s">
        <v>98</v>
      </c>
    </row>
    <row r="11" spans="1:4" x14ac:dyDescent="0.25">
      <c r="A11" s="7" t="s">
        <v>1544</v>
      </c>
      <c r="B11" s="7" t="s">
        <v>1544</v>
      </c>
      <c r="C11" s="20" t="s">
        <v>8079</v>
      </c>
      <c r="D11" s="20" t="s">
        <v>8080</v>
      </c>
    </row>
    <row r="12" spans="1:4" x14ac:dyDescent="0.25">
      <c r="A12" s="20" t="s">
        <v>8081</v>
      </c>
      <c r="B12" s="20" t="s">
        <v>1559</v>
      </c>
      <c r="C12" s="20" t="s">
        <v>1568</v>
      </c>
      <c r="D12" s="20" t="s">
        <v>8082</v>
      </c>
    </row>
    <row r="13" spans="1:4" x14ac:dyDescent="0.25">
      <c r="A13" s="20" t="s">
        <v>7009</v>
      </c>
      <c r="B13" s="20" t="s">
        <v>6456</v>
      </c>
      <c r="C13" s="20" t="s">
        <v>8083</v>
      </c>
      <c r="D13" s="7" t="s">
        <v>1544</v>
      </c>
    </row>
    <row r="14" spans="1:4" x14ac:dyDescent="0.25">
      <c r="A14" s="20" t="s">
        <v>8084</v>
      </c>
      <c r="B14" s="20" t="s">
        <v>1569</v>
      </c>
      <c r="C14" s="20" t="s">
        <v>7009</v>
      </c>
      <c r="D14" s="20" t="s">
        <v>8085</v>
      </c>
    </row>
    <row r="15" spans="1:4" x14ac:dyDescent="0.25">
      <c r="A15" s="20" t="s">
        <v>8086</v>
      </c>
      <c r="B15" s="20" t="s">
        <v>7637</v>
      </c>
      <c r="C15" s="20" t="s">
        <v>6476</v>
      </c>
      <c r="D15" s="20" t="s">
        <v>8087</v>
      </c>
    </row>
    <row r="16" spans="1:4" x14ac:dyDescent="0.25">
      <c r="A16" s="20" t="s">
        <v>8088</v>
      </c>
      <c r="B16" s="20" t="s">
        <v>8089</v>
      </c>
      <c r="C16" s="20" t="s">
        <v>7040</v>
      </c>
      <c r="D16" s="20" t="s">
        <v>8090</v>
      </c>
    </row>
    <row r="17" spans="1:4" x14ac:dyDescent="0.25">
      <c r="A17" s="20" t="s">
        <v>8091</v>
      </c>
      <c r="B17" s="20" t="s">
        <v>8092</v>
      </c>
      <c r="C17" s="20" t="s">
        <v>1580</v>
      </c>
      <c r="D17" s="20" t="s">
        <v>8093</v>
      </c>
    </row>
    <row r="18" spans="1:4" x14ac:dyDescent="0.25">
      <c r="A18" s="20" t="s">
        <v>8094</v>
      </c>
      <c r="B18" s="20" t="s">
        <v>8095</v>
      </c>
      <c r="C18" s="20" t="s">
        <v>8096</v>
      </c>
      <c r="D18" s="20" t="s">
        <v>8097</v>
      </c>
    </row>
    <row r="19" spans="1:4" x14ac:dyDescent="0.25">
      <c r="A19" s="20" t="s">
        <v>8098</v>
      </c>
      <c r="B19" s="20" t="s">
        <v>8099</v>
      </c>
      <c r="C19" s="20" t="s">
        <v>8100</v>
      </c>
      <c r="D19" s="20" t="s">
        <v>8101</v>
      </c>
    </row>
    <row r="20" spans="1:4" x14ac:dyDescent="0.25">
      <c r="A20" s="20" t="s">
        <v>8102</v>
      </c>
      <c r="B20" s="20" t="s">
        <v>8103</v>
      </c>
      <c r="C20" s="20" t="s">
        <v>1579</v>
      </c>
      <c r="D20" s="20" t="s">
        <v>8104</v>
      </c>
    </row>
    <row r="21" spans="1:4" x14ac:dyDescent="0.25">
      <c r="A21" s="20" t="s">
        <v>8105</v>
      </c>
      <c r="B21" s="20" t="s">
        <v>8106</v>
      </c>
      <c r="C21" s="20" t="s">
        <v>8107</v>
      </c>
      <c r="D21" s="20" t="s">
        <v>8108</v>
      </c>
    </row>
    <row r="22" spans="1:4" x14ac:dyDescent="0.25">
      <c r="A22" s="20" t="s">
        <v>8109</v>
      </c>
      <c r="B22" s="20" t="s">
        <v>8110</v>
      </c>
      <c r="C22" s="20" t="s">
        <v>8111</v>
      </c>
      <c r="D22" s="20" t="s">
        <v>8112</v>
      </c>
    </row>
    <row r="23" spans="1:4" x14ac:dyDescent="0.25">
      <c r="A23" s="20" t="s">
        <v>8113</v>
      </c>
      <c r="B23" s="20" t="s">
        <v>8114</v>
      </c>
      <c r="C23" s="20" t="s">
        <v>8115</v>
      </c>
      <c r="D23" s="20" t="s">
        <v>8116</v>
      </c>
    </row>
    <row r="24" spans="1:4" x14ac:dyDescent="0.25">
      <c r="A24" s="20" t="s">
        <v>8117</v>
      </c>
      <c r="B24" s="20" t="s">
        <v>8118</v>
      </c>
      <c r="C24" s="20" t="s">
        <v>7666</v>
      </c>
      <c r="D24" s="20" t="s">
        <v>8119</v>
      </c>
    </row>
    <row r="25" spans="1:4" x14ac:dyDescent="0.25">
      <c r="A25" s="20" t="s">
        <v>8120</v>
      </c>
      <c r="B25" s="20" t="s">
        <v>1619</v>
      </c>
      <c r="C25" s="20" t="s">
        <v>1596</v>
      </c>
      <c r="D25" s="20" t="s">
        <v>8121</v>
      </c>
    </row>
    <row r="26" spans="1:4" x14ac:dyDescent="0.25">
      <c r="A26" s="20" t="s">
        <v>8122</v>
      </c>
      <c r="B26" t="s">
        <v>8123</v>
      </c>
      <c r="C26" s="20" t="s">
        <v>8124</v>
      </c>
      <c r="D26" s="20" t="s">
        <v>8125</v>
      </c>
    </row>
    <row r="27" spans="1:4" x14ac:dyDescent="0.25">
      <c r="A27" s="20" t="s">
        <v>8126</v>
      </c>
      <c r="B27" s="20" t="s">
        <v>8127</v>
      </c>
      <c r="C27" s="20" t="s">
        <v>4369</v>
      </c>
      <c r="D27" s="20" t="s">
        <v>8128</v>
      </c>
    </row>
    <row r="28" spans="1:4" x14ac:dyDescent="0.25">
      <c r="A28" s="20" t="s">
        <v>8129</v>
      </c>
      <c r="B28" s="20" t="s">
        <v>8130</v>
      </c>
      <c r="C28" s="20" t="s">
        <v>6221</v>
      </c>
      <c r="D28" s="20" t="s">
        <v>8131</v>
      </c>
    </row>
    <row r="29" spans="1:4" x14ac:dyDescent="0.25">
      <c r="A29" s="20" t="s">
        <v>4161</v>
      </c>
      <c r="B29" s="20" t="s">
        <v>8132</v>
      </c>
      <c r="C29" s="20" t="s">
        <v>6288</v>
      </c>
      <c r="D29" s="20" t="s">
        <v>8133</v>
      </c>
    </row>
    <row r="30" spans="1:4" x14ac:dyDescent="0.25">
      <c r="A30" s="20" t="s">
        <v>8134</v>
      </c>
      <c r="B30" s="20" t="s">
        <v>8135</v>
      </c>
      <c r="C30" s="20" t="s">
        <v>8136</v>
      </c>
      <c r="D30" s="20" t="s">
        <v>8137</v>
      </c>
    </row>
    <row r="31" spans="1:4" x14ac:dyDescent="0.25">
      <c r="A31" s="20" t="s">
        <v>8138</v>
      </c>
      <c r="B31" s="20" t="s">
        <v>8139</v>
      </c>
      <c r="C31" s="20" t="s">
        <v>7072</v>
      </c>
      <c r="D31" s="20" t="s">
        <v>8140</v>
      </c>
    </row>
    <row r="32" spans="1:4" x14ac:dyDescent="0.25">
      <c r="A32" s="20" t="s">
        <v>8141</v>
      </c>
      <c r="B32" t="s">
        <v>8142</v>
      </c>
      <c r="C32" t="s">
        <v>7069</v>
      </c>
      <c r="D32" t="s">
        <v>8143</v>
      </c>
    </row>
    <row r="33" spans="1:4" x14ac:dyDescent="0.25">
      <c r="A33" s="20" t="s">
        <v>8144</v>
      </c>
      <c r="B33" s="20" t="s">
        <v>8145</v>
      </c>
      <c r="C33" s="20" t="s">
        <v>8146</v>
      </c>
      <c r="D33" s="20" t="s">
        <v>8147</v>
      </c>
    </row>
    <row r="34" spans="1:4" x14ac:dyDescent="0.25">
      <c r="A34" s="20" t="s">
        <v>8148</v>
      </c>
      <c r="B34" s="20" t="s">
        <v>7419</v>
      </c>
      <c r="C34" s="20" t="s">
        <v>8149</v>
      </c>
      <c r="D34" s="20" t="s">
        <v>8150</v>
      </c>
    </row>
    <row r="35" spans="1:4" x14ac:dyDescent="0.25">
      <c r="A35" t="s">
        <v>8151</v>
      </c>
      <c r="B35" s="20" t="s">
        <v>8152</v>
      </c>
      <c r="C35" s="20" t="s">
        <v>7757</v>
      </c>
      <c r="D35" s="20" t="s">
        <v>6227</v>
      </c>
    </row>
    <row r="36" spans="1:4" x14ac:dyDescent="0.25">
      <c r="A36" s="20" t="s">
        <v>8153</v>
      </c>
      <c r="B36" s="20" t="s">
        <v>1668</v>
      </c>
      <c r="C36" s="20" t="s">
        <v>4541</v>
      </c>
      <c r="D36" s="20" t="s">
        <v>8154</v>
      </c>
    </row>
    <row r="37" spans="1:4" x14ac:dyDescent="0.25">
      <c r="A37" s="20" t="s">
        <v>8155</v>
      </c>
      <c r="B37" s="20" t="s">
        <v>8156</v>
      </c>
      <c r="C37" s="20" t="s">
        <v>6607</v>
      </c>
      <c r="D37" s="20" t="s">
        <v>8157</v>
      </c>
    </row>
    <row r="38" spans="1:4" x14ac:dyDescent="0.25">
      <c r="A38" s="20" t="s">
        <v>5434</v>
      </c>
      <c r="B38" s="20" t="s">
        <v>8158</v>
      </c>
      <c r="C38" s="20" t="s">
        <v>8159</v>
      </c>
      <c r="D38" s="20" t="s">
        <v>8160</v>
      </c>
    </row>
    <row r="39" spans="1:4" x14ac:dyDescent="0.25">
      <c r="A39" s="20" t="s">
        <v>6267</v>
      </c>
      <c r="B39" s="20" t="s">
        <v>8161</v>
      </c>
      <c r="C39" s="20" t="s">
        <v>8162</v>
      </c>
      <c r="D39" s="20" t="s">
        <v>6599</v>
      </c>
    </row>
    <row r="40" spans="1:4" x14ac:dyDescent="0.25">
      <c r="A40" s="20" t="s">
        <v>8163</v>
      </c>
      <c r="B40" s="20" t="s">
        <v>7397</v>
      </c>
      <c r="C40" s="20" t="s">
        <v>8164</v>
      </c>
      <c r="D40" s="20" t="s">
        <v>8165</v>
      </c>
    </row>
    <row r="41" spans="1:4" x14ac:dyDescent="0.25">
      <c r="A41" s="20" t="s">
        <v>4238</v>
      </c>
      <c r="B41" s="20" t="s">
        <v>8166</v>
      </c>
      <c r="C41" s="20" t="s">
        <v>8167</v>
      </c>
      <c r="D41" s="20" t="s">
        <v>1637</v>
      </c>
    </row>
    <row r="42" spans="1:4" x14ac:dyDescent="0.25">
      <c r="A42" s="20" t="s">
        <v>8168</v>
      </c>
      <c r="B42" s="20" t="s">
        <v>8169</v>
      </c>
      <c r="C42" s="20" t="s">
        <v>6297</v>
      </c>
      <c r="D42" s="20" t="s">
        <v>8170</v>
      </c>
    </row>
    <row r="43" spans="1:4" x14ac:dyDescent="0.25">
      <c r="A43" s="20" t="s">
        <v>4631</v>
      </c>
      <c r="B43" s="20" t="s">
        <v>1657</v>
      </c>
      <c r="C43" s="20" t="s">
        <v>8171</v>
      </c>
      <c r="D43" s="20" t="s">
        <v>8172</v>
      </c>
    </row>
    <row r="44" spans="1:4" x14ac:dyDescent="0.25">
      <c r="A44" s="20" t="s">
        <v>3940</v>
      </c>
      <c r="B44" s="20" t="s">
        <v>8173</v>
      </c>
      <c r="C44" s="20" t="s">
        <v>1671</v>
      </c>
      <c r="D44" s="20" t="s">
        <v>4678</v>
      </c>
    </row>
    <row r="45" spans="1:4" x14ac:dyDescent="0.25">
      <c r="A45" s="20" t="s">
        <v>8174</v>
      </c>
      <c r="B45" s="20" t="s">
        <v>8175</v>
      </c>
      <c r="C45" s="20" t="s">
        <v>8176</v>
      </c>
      <c r="D45" s="20" t="s">
        <v>8177</v>
      </c>
    </row>
    <row r="46" spans="1:4" x14ac:dyDescent="0.25">
      <c r="A46" s="20" t="s">
        <v>6651</v>
      </c>
      <c r="B46" s="20" t="s">
        <v>8178</v>
      </c>
      <c r="C46" s="20" t="s">
        <v>8179</v>
      </c>
      <c r="D46" s="20" t="s">
        <v>8180</v>
      </c>
    </row>
    <row r="47" spans="1:4" x14ac:dyDescent="0.25">
      <c r="A47" s="20" t="s">
        <v>8181</v>
      </c>
      <c r="B47" s="20" t="s">
        <v>8182</v>
      </c>
      <c r="C47" s="20" t="s">
        <v>8183</v>
      </c>
      <c r="D47" s="20" t="s">
        <v>8184</v>
      </c>
    </row>
    <row r="48" spans="1:4" x14ac:dyDescent="0.25">
      <c r="A48" s="20" t="s">
        <v>5810</v>
      </c>
      <c r="B48" s="20" t="s">
        <v>8185</v>
      </c>
      <c r="C48" s="20" t="s">
        <v>4678</v>
      </c>
      <c r="D48" s="20" t="s">
        <v>8186</v>
      </c>
    </row>
    <row r="49" spans="1:4" x14ac:dyDescent="0.25">
      <c r="A49" s="20" t="s">
        <v>4795</v>
      </c>
      <c r="B49" s="20" t="s">
        <v>8187</v>
      </c>
      <c r="C49" s="20" t="s">
        <v>8188</v>
      </c>
      <c r="D49" s="20" t="s">
        <v>8189</v>
      </c>
    </row>
    <row r="50" spans="1:4" x14ac:dyDescent="0.25">
      <c r="A50" s="20" t="s">
        <v>8190</v>
      </c>
      <c r="B50" s="20" t="s">
        <v>8191</v>
      </c>
      <c r="C50" s="20" t="s">
        <v>8192</v>
      </c>
      <c r="D50" s="20" t="s">
        <v>8193</v>
      </c>
    </row>
    <row r="51" spans="1:4" x14ac:dyDescent="0.25">
      <c r="A51" s="20" t="s">
        <v>8194</v>
      </c>
      <c r="B51" s="20" t="s">
        <v>8195</v>
      </c>
      <c r="C51" s="20" t="s">
        <v>8196</v>
      </c>
      <c r="D51" s="20" t="s">
        <v>8197</v>
      </c>
    </row>
    <row r="52" spans="1:4" x14ac:dyDescent="0.25">
      <c r="A52" s="20" t="s">
        <v>8198</v>
      </c>
      <c r="B52" s="20" t="s">
        <v>8199</v>
      </c>
      <c r="C52" s="20" t="s">
        <v>8200</v>
      </c>
      <c r="D52" s="20" t="s">
        <v>7136</v>
      </c>
    </row>
    <row r="53" spans="1:4" x14ac:dyDescent="0.25">
      <c r="A53" s="20" t="s">
        <v>8201</v>
      </c>
      <c r="B53" s="20" t="s">
        <v>8202</v>
      </c>
      <c r="C53" s="20" t="s">
        <v>8203</v>
      </c>
      <c r="D53" s="20" t="s">
        <v>8204</v>
      </c>
    </row>
    <row r="54" spans="1:4" x14ac:dyDescent="0.25">
      <c r="A54" s="20" t="s">
        <v>5898</v>
      </c>
      <c r="B54" s="20" t="s">
        <v>8205</v>
      </c>
      <c r="C54" s="20" t="s">
        <v>8206</v>
      </c>
      <c r="D54" s="20" t="s">
        <v>8207</v>
      </c>
    </row>
    <row r="55" spans="1:4" x14ac:dyDescent="0.25">
      <c r="A55" s="20" t="s">
        <v>8208</v>
      </c>
      <c r="B55" s="20" t="s">
        <v>8209</v>
      </c>
      <c r="C55" s="20" t="s">
        <v>8210</v>
      </c>
      <c r="D55" s="20" t="s">
        <v>8211</v>
      </c>
    </row>
    <row r="56" spans="1:4" x14ac:dyDescent="0.25">
      <c r="A56" s="20" t="s">
        <v>1731</v>
      </c>
      <c r="B56" s="20" t="s">
        <v>8212</v>
      </c>
      <c r="C56" s="20" t="s">
        <v>8213</v>
      </c>
      <c r="D56" s="20" t="s">
        <v>4755</v>
      </c>
    </row>
    <row r="57" spans="1:4" x14ac:dyDescent="0.25">
      <c r="A57" s="20" t="s">
        <v>8214</v>
      </c>
      <c r="B57" s="20" t="s">
        <v>6007</v>
      </c>
      <c r="C57" s="20" t="s">
        <v>8215</v>
      </c>
      <c r="D57" s="20" t="s">
        <v>8216</v>
      </c>
    </row>
    <row r="58" spans="1:4" x14ac:dyDescent="0.25">
      <c r="A58" s="20" t="s">
        <v>4916</v>
      </c>
      <c r="B58" s="20" t="s">
        <v>8217</v>
      </c>
      <c r="C58" s="20" t="s">
        <v>8218</v>
      </c>
      <c r="D58" s="20" t="s">
        <v>1731</v>
      </c>
    </row>
    <row r="59" spans="1:4" x14ac:dyDescent="0.25">
      <c r="A59" s="20" t="s">
        <v>6799</v>
      </c>
      <c r="B59" s="20" t="s">
        <v>6020</v>
      </c>
      <c r="C59" s="20" t="s">
        <v>8219</v>
      </c>
      <c r="D59" s="20" t="s">
        <v>8220</v>
      </c>
    </row>
    <row r="60" spans="1:4" x14ac:dyDescent="0.25">
      <c r="A60" s="20" t="s">
        <v>6020</v>
      </c>
      <c r="B60" s="20" t="s">
        <v>5674</v>
      </c>
      <c r="C60" s="20" t="s">
        <v>8221</v>
      </c>
      <c r="D60" s="20" t="s">
        <v>8222</v>
      </c>
    </row>
    <row r="61" spans="1:4" x14ac:dyDescent="0.25">
      <c r="A61" s="20" t="s">
        <v>6674</v>
      </c>
      <c r="B61" s="20" t="s">
        <v>4773</v>
      </c>
      <c r="C61" s="20" t="s">
        <v>8223</v>
      </c>
      <c r="D61" s="20" t="s">
        <v>8224</v>
      </c>
    </row>
    <row r="62" spans="1:4" x14ac:dyDescent="0.25">
      <c r="A62" s="20" t="s">
        <v>8225</v>
      </c>
      <c r="B62" s="20" t="s">
        <v>8226</v>
      </c>
      <c r="C62" s="20" t="s">
        <v>4667</v>
      </c>
      <c r="D62" s="20" t="s">
        <v>1769</v>
      </c>
    </row>
    <row r="63" spans="1:4" x14ac:dyDescent="0.25">
      <c r="A63" s="20" t="s">
        <v>8227</v>
      </c>
      <c r="B63" s="20" t="s">
        <v>8228</v>
      </c>
      <c r="C63" s="20" t="s">
        <v>5931</v>
      </c>
      <c r="D63" s="20" t="s">
        <v>7862</v>
      </c>
    </row>
    <row r="64" spans="1:4" x14ac:dyDescent="0.25">
      <c r="A64" s="20" t="s">
        <v>7862</v>
      </c>
      <c r="B64" s="20" t="s">
        <v>8229</v>
      </c>
      <c r="C64" s="20" t="s">
        <v>8230</v>
      </c>
      <c r="D64" s="20" t="s">
        <v>8231</v>
      </c>
    </row>
    <row r="65" spans="1:4" x14ac:dyDescent="0.25">
      <c r="A65" s="20" t="s">
        <v>8232</v>
      </c>
      <c r="B65" s="20" t="s">
        <v>8233</v>
      </c>
      <c r="C65" s="20" t="s">
        <v>8234</v>
      </c>
      <c r="D65" s="20" t="s">
        <v>7946</v>
      </c>
    </row>
    <row r="66" spans="1:4" x14ac:dyDescent="0.25">
      <c r="A66" s="20" t="s">
        <v>5017</v>
      </c>
      <c r="B66" s="20" t="s">
        <v>8235</v>
      </c>
      <c r="C66" s="20" t="s">
        <v>8236</v>
      </c>
      <c r="D66" s="20" t="s">
        <v>8237</v>
      </c>
    </row>
    <row r="67" spans="1:4" x14ac:dyDescent="0.25">
      <c r="A67" s="20" t="s">
        <v>8238</v>
      </c>
      <c r="B67" s="20" t="s">
        <v>8239</v>
      </c>
      <c r="C67" s="20" t="s">
        <v>8240</v>
      </c>
      <c r="D67" s="20" t="s">
        <v>8241</v>
      </c>
    </row>
    <row r="68" spans="1:4" x14ac:dyDescent="0.25">
      <c r="A68" s="20" t="s">
        <v>8242</v>
      </c>
      <c r="B68" s="20" t="s">
        <v>8243</v>
      </c>
      <c r="C68" s="20" t="s">
        <v>6020</v>
      </c>
      <c r="D68" s="20" t="s">
        <v>5017</v>
      </c>
    </row>
    <row r="69" spans="1:4" x14ac:dyDescent="0.25">
      <c r="A69" s="20" t="s">
        <v>8244</v>
      </c>
      <c r="B69" s="20" t="s">
        <v>8245</v>
      </c>
      <c r="C69" s="20" t="s">
        <v>8246</v>
      </c>
      <c r="D69" s="20" t="s">
        <v>8247</v>
      </c>
    </row>
    <row r="70" spans="1:4" x14ac:dyDescent="0.25">
      <c r="A70" s="20" t="s">
        <v>8248</v>
      </c>
      <c r="B70" s="20" t="s">
        <v>8249</v>
      </c>
      <c r="C70" s="20" t="s">
        <v>4773</v>
      </c>
      <c r="D70" s="20" t="s">
        <v>8250</v>
      </c>
    </row>
    <row r="71" spans="1:4" x14ac:dyDescent="0.25">
      <c r="A71" s="20" t="s">
        <v>8251</v>
      </c>
      <c r="B71" s="20" t="s">
        <v>1810</v>
      </c>
      <c r="C71" s="20" t="s">
        <v>8252</v>
      </c>
      <c r="D71" s="20" t="s">
        <v>1840</v>
      </c>
    </row>
    <row r="72" spans="1:4" x14ac:dyDescent="0.25">
      <c r="A72" t="s">
        <v>6744</v>
      </c>
      <c r="B72" s="20" t="s">
        <v>8253</v>
      </c>
      <c r="C72" s="20" t="s">
        <v>8254</v>
      </c>
      <c r="D72" s="20" t="s">
        <v>7034</v>
      </c>
    </row>
    <row r="73" spans="1:4" x14ac:dyDescent="0.25">
      <c r="A73" s="20" t="s">
        <v>6840</v>
      </c>
      <c r="B73" s="20" t="s">
        <v>8255</v>
      </c>
      <c r="C73" s="20" t="s">
        <v>8256</v>
      </c>
      <c r="D73" s="20" t="s">
        <v>8257</v>
      </c>
    </row>
    <row r="74" spans="1:4" x14ac:dyDescent="0.25">
      <c r="A74" s="20" t="s">
        <v>8258</v>
      </c>
      <c r="B74" s="20" t="s">
        <v>1856</v>
      </c>
      <c r="C74" s="20" t="s">
        <v>6704</v>
      </c>
      <c r="D74" s="20" t="s">
        <v>5187</v>
      </c>
    </row>
    <row r="75" spans="1:4" x14ac:dyDescent="0.25">
      <c r="A75" s="20" t="s">
        <v>5619</v>
      </c>
      <c r="B75" s="20" t="s">
        <v>8259</v>
      </c>
      <c r="C75" s="20" t="s">
        <v>8260</v>
      </c>
      <c r="D75" s="20" t="s">
        <v>8261</v>
      </c>
    </row>
    <row r="76" spans="1:4" x14ac:dyDescent="0.25">
      <c r="A76" s="20" t="s">
        <v>8262</v>
      </c>
      <c r="B76" s="20" t="s">
        <v>8263</v>
      </c>
      <c r="C76" s="20" t="s">
        <v>8264</v>
      </c>
      <c r="D76" s="20" t="s">
        <v>8265</v>
      </c>
    </row>
    <row r="77" spans="1:4" x14ac:dyDescent="0.25">
      <c r="A77" s="20" t="s">
        <v>5581</v>
      </c>
      <c r="B77" s="20" t="s">
        <v>8266</v>
      </c>
      <c r="C77" s="20" t="s">
        <v>8267</v>
      </c>
      <c r="D77" s="20" t="s">
        <v>8268</v>
      </c>
    </row>
    <row r="78" spans="1:4" x14ac:dyDescent="0.25">
      <c r="A78" s="20" t="s">
        <v>8269</v>
      </c>
      <c r="B78" s="20" t="s">
        <v>8270</v>
      </c>
      <c r="C78" s="20" t="s">
        <v>8271</v>
      </c>
      <c r="D78" s="20" t="s">
        <v>8272</v>
      </c>
    </row>
    <row r="79" spans="1:4" x14ac:dyDescent="0.25">
      <c r="A79" s="20" t="s">
        <v>5700</v>
      </c>
      <c r="B79" s="20" t="s">
        <v>8273</v>
      </c>
      <c r="C79" s="20" t="s">
        <v>8274</v>
      </c>
      <c r="D79" s="20" t="s">
        <v>8275</v>
      </c>
    </row>
    <row r="80" spans="1:4" x14ac:dyDescent="0.25">
      <c r="A80" s="20" t="s">
        <v>8276</v>
      </c>
      <c r="B80" s="20" t="s">
        <v>8277</v>
      </c>
      <c r="C80" s="20" t="s">
        <v>8278</v>
      </c>
      <c r="D80" s="20" t="s">
        <v>8279</v>
      </c>
    </row>
    <row r="81" spans="1:4" x14ac:dyDescent="0.25">
      <c r="A81" s="20" t="s">
        <v>8280</v>
      </c>
      <c r="B81" s="20" t="s">
        <v>8281</v>
      </c>
      <c r="C81" s="20" t="s">
        <v>8282</v>
      </c>
      <c r="D81" s="20" t="s">
        <v>8283</v>
      </c>
    </row>
    <row r="82" spans="1:4" x14ac:dyDescent="0.25">
      <c r="A82" s="20" t="s">
        <v>8284</v>
      </c>
      <c r="B82" s="20" t="s">
        <v>8285</v>
      </c>
      <c r="C82" s="20" t="s">
        <v>8286</v>
      </c>
      <c r="D82" s="20" t="s">
        <v>8287</v>
      </c>
    </row>
    <row r="83" spans="1:4" x14ac:dyDescent="0.25">
      <c r="A83" s="20" t="s">
        <v>8288</v>
      </c>
      <c r="B83" s="20" t="s">
        <v>8289</v>
      </c>
      <c r="C83" s="20" t="s">
        <v>8290</v>
      </c>
      <c r="D83" s="20" t="s">
        <v>4297</v>
      </c>
    </row>
    <row r="84" spans="1:4" x14ac:dyDescent="0.25">
      <c r="A84" s="20" t="s">
        <v>8291</v>
      </c>
      <c r="B84" s="20" t="s">
        <v>8292</v>
      </c>
      <c r="C84" s="20" t="s">
        <v>6732</v>
      </c>
      <c r="D84" s="20" t="s">
        <v>8284</v>
      </c>
    </row>
    <row r="85" spans="1:4" x14ac:dyDescent="0.25">
      <c r="A85" s="20" t="s">
        <v>8293</v>
      </c>
      <c r="B85" s="20" t="s">
        <v>8294</v>
      </c>
      <c r="C85" s="20" t="s">
        <v>6743</v>
      </c>
      <c r="D85" s="20" t="s">
        <v>8295</v>
      </c>
    </row>
    <row r="86" spans="1:4" x14ac:dyDescent="0.25">
      <c r="A86" s="20" t="s">
        <v>8296</v>
      </c>
      <c r="B86" s="20" t="s">
        <v>8297</v>
      </c>
      <c r="C86" s="20" t="s">
        <v>8298</v>
      </c>
      <c r="D86" s="20" t="s">
        <v>8299</v>
      </c>
    </row>
    <row r="87" spans="1:4" x14ac:dyDescent="0.25">
      <c r="A87" s="20" t="s">
        <v>1803</v>
      </c>
      <c r="B87" s="20" t="s">
        <v>8300</v>
      </c>
      <c r="C87" s="20" t="s">
        <v>7242</v>
      </c>
      <c r="D87" s="20" t="s">
        <v>5082</v>
      </c>
    </row>
    <row r="88" spans="1:4" x14ac:dyDescent="0.25">
      <c r="A88" s="20" t="s">
        <v>1854</v>
      </c>
      <c r="B88" s="20" t="s">
        <v>8301</v>
      </c>
      <c r="C88" s="20" t="s">
        <v>4346</v>
      </c>
      <c r="D88" s="20" t="s">
        <v>8302</v>
      </c>
    </row>
    <row r="89" spans="1:4" x14ac:dyDescent="0.25">
      <c r="A89" s="20" t="s">
        <v>8303</v>
      </c>
      <c r="B89" s="20" t="s">
        <v>8304</v>
      </c>
      <c r="C89" s="20" t="s">
        <v>8305</v>
      </c>
      <c r="D89" s="20" t="s">
        <v>8306</v>
      </c>
    </row>
    <row r="90" spans="1:4" x14ac:dyDescent="0.25">
      <c r="A90" s="20" t="s">
        <v>8307</v>
      </c>
      <c r="B90" s="20" t="s">
        <v>8308</v>
      </c>
      <c r="C90" s="20" t="s">
        <v>8309</v>
      </c>
      <c r="D90" s="20" t="s">
        <v>8310</v>
      </c>
    </row>
    <row r="91" spans="1:4" x14ac:dyDescent="0.25">
      <c r="A91" s="20" t="s">
        <v>8311</v>
      </c>
      <c r="B91" s="20" t="s">
        <v>8312</v>
      </c>
      <c r="C91" s="20" t="s">
        <v>5233</v>
      </c>
      <c r="D91" s="20" t="s">
        <v>8313</v>
      </c>
    </row>
    <row r="92" spans="1:4" x14ac:dyDescent="0.25">
      <c r="A92" s="20" t="s">
        <v>8314</v>
      </c>
      <c r="B92" s="20" t="s">
        <v>8315</v>
      </c>
      <c r="C92" s="20" t="s">
        <v>6026</v>
      </c>
      <c r="D92" s="20" t="s">
        <v>8316</v>
      </c>
    </row>
    <row r="93" spans="1:4" x14ac:dyDescent="0.25">
      <c r="A93" s="20" t="s">
        <v>8317</v>
      </c>
      <c r="B93" s="20" t="s">
        <v>8318</v>
      </c>
      <c r="C93" s="20" t="s">
        <v>1876</v>
      </c>
      <c r="D93" s="20" t="s">
        <v>8319</v>
      </c>
    </row>
    <row r="94" spans="1:4" x14ac:dyDescent="0.25">
      <c r="A94" s="20" t="s">
        <v>8320</v>
      </c>
      <c r="B94" s="20" t="s">
        <v>5020</v>
      </c>
      <c r="C94" s="20" t="s">
        <v>6916</v>
      </c>
      <c r="D94" s="20" t="s">
        <v>8321</v>
      </c>
    </row>
    <row r="95" spans="1:4" x14ac:dyDescent="0.25">
      <c r="A95" s="20" t="s">
        <v>8322</v>
      </c>
      <c r="B95" s="20" t="s">
        <v>8323</v>
      </c>
      <c r="C95" s="20" t="s">
        <v>5082</v>
      </c>
      <c r="D95" s="20" t="s">
        <v>8324</v>
      </c>
    </row>
    <row r="96" spans="1:4" x14ac:dyDescent="0.25">
      <c r="A96" s="20" t="s">
        <v>8325</v>
      </c>
      <c r="B96" s="20" t="s">
        <v>8326</v>
      </c>
      <c r="C96" t="s">
        <v>8327</v>
      </c>
      <c r="D96" s="20" t="s">
        <v>8328</v>
      </c>
    </row>
    <row r="97" spans="1:4" x14ac:dyDescent="0.25">
      <c r="A97" s="20" t="s">
        <v>8329</v>
      </c>
      <c r="B97" s="20" t="s">
        <v>8330</v>
      </c>
      <c r="C97" s="20" t="s">
        <v>7214</v>
      </c>
      <c r="D97" s="20" t="s">
        <v>8331</v>
      </c>
    </row>
    <row r="98" spans="1:4" x14ac:dyDescent="0.25">
      <c r="A98" s="20" t="s">
        <v>8332</v>
      </c>
      <c r="B98" s="20" t="s">
        <v>8333</v>
      </c>
      <c r="C98" s="20" t="s">
        <v>4970</v>
      </c>
      <c r="D98" s="20" t="s">
        <v>8334</v>
      </c>
    </row>
    <row r="99" spans="1:4" x14ac:dyDescent="0.25">
      <c r="A99" s="20" t="s">
        <v>8335</v>
      </c>
      <c r="B99" s="20" t="s">
        <v>8336</v>
      </c>
      <c r="C99" s="20" t="s">
        <v>8337</v>
      </c>
      <c r="D99" s="20" t="s">
        <v>8338</v>
      </c>
    </row>
    <row r="100" spans="1:4" x14ac:dyDescent="0.25">
      <c r="A100" s="20" t="s">
        <v>8339</v>
      </c>
      <c r="B100" s="20" t="s">
        <v>8340</v>
      </c>
      <c r="C100" s="20" t="s">
        <v>8341</v>
      </c>
      <c r="D100" s="20" t="s">
        <v>8342</v>
      </c>
    </row>
    <row r="101" spans="1:4" x14ac:dyDescent="0.25">
      <c r="A101" s="20" t="s">
        <v>8343</v>
      </c>
      <c r="B101" s="20" t="s">
        <v>8344</v>
      </c>
      <c r="C101" s="20" t="s">
        <v>8345</v>
      </c>
      <c r="D101" s="20" t="s">
        <v>8346</v>
      </c>
    </row>
    <row r="102" spans="1:4" x14ac:dyDescent="0.25">
      <c r="A102" s="20" t="s">
        <v>8347</v>
      </c>
      <c r="B102" s="20" t="s">
        <v>8348</v>
      </c>
      <c r="C102" s="20" t="s">
        <v>8349</v>
      </c>
      <c r="D102" s="20" t="s">
        <v>8350</v>
      </c>
    </row>
    <row r="103" spans="1:4" x14ac:dyDescent="0.25">
      <c r="A103" s="20" t="s">
        <v>8351</v>
      </c>
      <c r="B103" s="20" t="s">
        <v>8352</v>
      </c>
      <c r="C103" s="20" t="s">
        <v>7489</v>
      </c>
      <c r="D103" s="20" t="s">
        <v>8353</v>
      </c>
    </row>
    <row r="104" spans="1:4" x14ac:dyDescent="0.25">
      <c r="A104" s="20" t="s">
        <v>8354</v>
      </c>
      <c r="B104" s="20" t="s">
        <v>1933</v>
      </c>
      <c r="C104" s="20" t="s">
        <v>8355</v>
      </c>
      <c r="D104" s="20" t="s">
        <v>8356</v>
      </c>
    </row>
    <row r="105" spans="1:4" x14ac:dyDescent="0.25">
      <c r="A105" s="20" t="s">
        <v>8357</v>
      </c>
      <c r="B105" s="20" t="s">
        <v>8358</v>
      </c>
      <c r="C105" s="20" t="s">
        <v>8359</v>
      </c>
      <c r="D105" s="20" t="s">
        <v>8360</v>
      </c>
    </row>
    <row r="106" spans="1:4" x14ac:dyDescent="0.25">
      <c r="A106" s="20" t="s">
        <v>8361</v>
      </c>
      <c r="B106" s="20" t="s">
        <v>8362</v>
      </c>
      <c r="C106" s="20" t="s">
        <v>6138</v>
      </c>
      <c r="D106" s="20" t="s">
        <v>8363</v>
      </c>
    </row>
    <row r="107" spans="1:4" x14ac:dyDescent="0.25">
      <c r="A107" s="20" t="s">
        <v>8364</v>
      </c>
      <c r="B107" s="20" t="s">
        <v>8365</v>
      </c>
      <c r="C107" s="20" t="s">
        <v>8366</v>
      </c>
      <c r="D107" s="20" t="s">
        <v>1935</v>
      </c>
    </row>
    <row r="108" spans="1:4" x14ac:dyDescent="0.25">
      <c r="A108" s="20" t="s">
        <v>8367</v>
      </c>
      <c r="B108" s="20" t="s">
        <v>8368</v>
      </c>
      <c r="C108" s="20" t="s">
        <v>8369</v>
      </c>
      <c r="D108" s="20" t="s">
        <v>1884</v>
      </c>
    </row>
    <row r="109" spans="1:4" x14ac:dyDescent="0.25">
      <c r="A109" s="20" t="s">
        <v>8370</v>
      </c>
      <c r="B109" s="20" t="s">
        <v>8371</v>
      </c>
      <c r="C109" s="20" t="s">
        <v>4897</v>
      </c>
      <c r="D109" s="20" t="s">
        <v>8372</v>
      </c>
    </row>
    <row r="110" spans="1:4" x14ac:dyDescent="0.25">
      <c r="A110" s="20" t="s">
        <v>8373</v>
      </c>
      <c r="B110" s="20" t="s">
        <v>8374</v>
      </c>
      <c r="C110" s="20" t="s">
        <v>8375</v>
      </c>
      <c r="D110" s="20" t="s">
        <v>8376</v>
      </c>
    </row>
    <row r="111" spans="1:4" x14ac:dyDescent="0.25">
      <c r="A111" s="20" t="s">
        <v>8377</v>
      </c>
      <c r="B111" s="20" t="s">
        <v>8378</v>
      </c>
      <c r="C111" s="20" t="s">
        <v>8379</v>
      </c>
      <c r="D111" s="20" t="s">
        <v>8380</v>
      </c>
    </row>
    <row r="112" spans="1:4" x14ac:dyDescent="0.25">
      <c r="B112" s="20" t="s">
        <v>8381</v>
      </c>
      <c r="C112" s="20" t="s">
        <v>8382</v>
      </c>
      <c r="D112" s="20" t="s">
        <v>8383</v>
      </c>
    </row>
    <row r="113" spans="2:4" x14ac:dyDescent="0.25">
      <c r="B113" s="20" t="s">
        <v>1948</v>
      </c>
      <c r="C113" s="20" t="s">
        <v>8384</v>
      </c>
      <c r="D113" s="20" t="s">
        <v>8385</v>
      </c>
    </row>
    <row r="114" spans="2:4" x14ac:dyDescent="0.25">
      <c r="B114" s="20" t="s">
        <v>8386</v>
      </c>
      <c r="C114" s="20" t="s">
        <v>8387</v>
      </c>
      <c r="D114" s="20" t="s">
        <v>8039</v>
      </c>
    </row>
    <row r="115" spans="2:4" x14ac:dyDescent="0.25">
      <c r="B115" s="20" t="s">
        <v>8388</v>
      </c>
      <c r="C115" s="20" t="s">
        <v>8389</v>
      </c>
      <c r="D115" s="20" t="s">
        <v>8390</v>
      </c>
    </row>
    <row r="116" spans="2:4" x14ac:dyDescent="0.25">
      <c r="C116" s="20" t="s">
        <v>8391</v>
      </c>
      <c r="D116" s="20" t="s">
        <v>8392</v>
      </c>
    </row>
    <row r="117" spans="2:4" x14ac:dyDescent="0.25">
      <c r="C117" s="20" t="s">
        <v>8393</v>
      </c>
      <c r="D117" s="20" t="s">
        <v>8394</v>
      </c>
    </row>
    <row r="118" spans="2:4" x14ac:dyDescent="0.25">
      <c r="C118" s="20" t="s">
        <v>4986</v>
      </c>
      <c r="D118" s="20" t="s">
        <v>8395</v>
      </c>
    </row>
    <row r="119" spans="2:4" x14ac:dyDescent="0.25">
      <c r="C119" s="20" t="s">
        <v>8396</v>
      </c>
    </row>
  </sheetData>
  <sheetProtection algorithmName="SHA-512" hashValue="39FQrk9ILmlnSiVzGVnVjiTdY2mc51RL1N44NOQhj9vV9hembKCTzgwSaGWK/SF8SYBYy0HwBCDhu/HGMPYAgA==" saltValue="e6hiMK+WtVXbiOfMixrUwQ==" spinCount="100000" sheet="1" objects="1" scenarios="1"/>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workbookViewId="0">
      <selection activeCell="E101" sqref="E101"/>
    </sheetView>
  </sheetViews>
  <sheetFormatPr defaultColWidth="9.140625" defaultRowHeight="15" x14ac:dyDescent="0.25"/>
  <cols>
    <col min="1" max="7" width="29.7109375" style="30" customWidth="1"/>
    <col min="8" max="8" width="8.7109375" customWidth="1"/>
    <col min="9" max="16384" width="9.140625" style="30"/>
  </cols>
  <sheetData>
    <row r="1" spans="1:7" x14ac:dyDescent="0.25">
      <c r="A1" s="30" t="s">
        <v>4220</v>
      </c>
      <c r="B1" s="30" t="s">
        <v>4222</v>
      </c>
      <c r="C1" s="30" t="s">
        <v>8399</v>
      </c>
      <c r="D1" s="30" t="s">
        <v>8398</v>
      </c>
      <c r="E1" s="30" t="s">
        <v>8397</v>
      </c>
      <c r="F1" s="30" t="s">
        <v>4230</v>
      </c>
      <c r="G1" s="30" t="s">
        <v>4232</v>
      </c>
    </row>
    <row r="2" spans="1:7" x14ac:dyDescent="0.25">
      <c r="A2" s="31" t="s">
        <v>1516</v>
      </c>
      <c r="B2" s="31" t="s">
        <v>1516</v>
      </c>
      <c r="C2" s="31" t="s">
        <v>1516</v>
      </c>
      <c r="D2" s="31" t="s">
        <v>1516</v>
      </c>
      <c r="E2" s="31" t="s">
        <v>1516</v>
      </c>
      <c r="F2" s="31" t="s">
        <v>1516</v>
      </c>
      <c r="G2" s="31" t="s">
        <v>1516</v>
      </c>
    </row>
    <row r="3" spans="1:7" x14ac:dyDescent="0.25">
      <c r="A3" s="32" t="s">
        <v>4220</v>
      </c>
      <c r="B3" s="30" t="s">
        <v>8400</v>
      </c>
      <c r="C3" s="30" t="s">
        <v>8402</v>
      </c>
      <c r="D3" s="30" t="s">
        <v>8398</v>
      </c>
      <c r="E3" s="30" t="s">
        <v>8401</v>
      </c>
      <c r="F3" s="30" t="s">
        <v>8403</v>
      </c>
      <c r="G3" s="30" t="s">
        <v>8404</v>
      </c>
    </row>
    <row r="4" spans="1:7" x14ac:dyDescent="0.25">
      <c r="A4" s="32" t="s">
        <v>8405</v>
      </c>
      <c r="B4" s="30" t="s">
        <v>8406</v>
      </c>
      <c r="C4" s="30" t="s">
        <v>1641</v>
      </c>
      <c r="D4" s="30" t="s">
        <v>8408</v>
      </c>
      <c r="E4" s="30" t="s">
        <v>8407</v>
      </c>
      <c r="F4" s="30" t="s">
        <v>1637</v>
      </c>
      <c r="G4" s="30" t="s">
        <v>8409</v>
      </c>
    </row>
    <row r="5" spans="1:7" x14ac:dyDescent="0.25">
      <c r="A5" s="32" t="s">
        <v>8410</v>
      </c>
      <c r="B5" s="30" t="s">
        <v>4222</v>
      </c>
      <c r="C5" s="30" t="s">
        <v>5471</v>
      </c>
      <c r="D5" s="30" t="s">
        <v>8412</v>
      </c>
      <c r="E5" s="30" t="s">
        <v>8411</v>
      </c>
      <c r="F5" s="30" t="s">
        <v>6669</v>
      </c>
      <c r="G5" s="30" t="s">
        <v>7968</v>
      </c>
    </row>
    <row r="6" spans="1:7" x14ac:dyDescent="0.25">
      <c r="A6" s="32" t="s">
        <v>8413</v>
      </c>
      <c r="B6" s="30" t="s">
        <v>8414</v>
      </c>
      <c r="C6" s="30" t="s">
        <v>5544</v>
      </c>
      <c r="D6" s="31" t="s">
        <v>1544</v>
      </c>
      <c r="E6" s="30" t="s">
        <v>8415</v>
      </c>
      <c r="F6" s="30" t="s">
        <v>4230</v>
      </c>
      <c r="G6" s="30" t="s">
        <v>8416</v>
      </c>
    </row>
    <row r="7" spans="1:7" x14ac:dyDescent="0.25">
      <c r="A7" s="32" t="s">
        <v>7983</v>
      </c>
      <c r="B7" s="30" t="s">
        <v>7284</v>
      </c>
      <c r="C7" s="30" t="s">
        <v>5003</v>
      </c>
      <c r="D7" s="30" t="s">
        <v>8417</v>
      </c>
      <c r="E7" s="30" t="s">
        <v>8397</v>
      </c>
      <c r="F7" s="30" t="s">
        <v>8006</v>
      </c>
      <c r="G7" s="30" t="s">
        <v>4232</v>
      </c>
    </row>
    <row r="8" spans="1:7" x14ac:dyDescent="0.25">
      <c r="A8" s="31" t="s">
        <v>1544</v>
      </c>
      <c r="B8" s="31" t="s">
        <v>1544</v>
      </c>
      <c r="C8" s="30" t="s">
        <v>8399</v>
      </c>
      <c r="D8" s="30" t="s">
        <v>4563</v>
      </c>
      <c r="E8" s="30" t="s">
        <v>8418</v>
      </c>
      <c r="F8" s="30" t="s">
        <v>8419</v>
      </c>
      <c r="G8" s="31" t="s">
        <v>1544</v>
      </c>
    </row>
    <row r="9" spans="1:7" x14ac:dyDescent="0.25">
      <c r="A9" s="32" t="s">
        <v>8420</v>
      </c>
      <c r="B9" s="30" t="s">
        <v>8421</v>
      </c>
      <c r="C9" s="30" t="s">
        <v>8424</v>
      </c>
      <c r="D9" s="30" t="s">
        <v>8423</v>
      </c>
      <c r="E9" s="30" t="s">
        <v>8422</v>
      </c>
      <c r="F9" s="31" t="s">
        <v>1544</v>
      </c>
      <c r="G9" s="30" t="s">
        <v>8425</v>
      </c>
    </row>
    <row r="10" spans="1:7" x14ac:dyDescent="0.25">
      <c r="A10" s="32" t="s">
        <v>8426</v>
      </c>
      <c r="B10" s="30" t="s">
        <v>8427</v>
      </c>
      <c r="C10" s="30" t="s">
        <v>8429</v>
      </c>
      <c r="D10" s="30" t="s">
        <v>4783</v>
      </c>
      <c r="E10" s="30" t="s">
        <v>8428</v>
      </c>
      <c r="F10" s="30" t="s">
        <v>6456</v>
      </c>
      <c r="G10" s="30" t="s">
        <v>8430</v>
      </c>
    </row>
    <row r="11" spans="1:7" x14ac:dyDescent="0.25">
      <c r="A11" s="32" t="s">
        <v>8431</v>
      </c>
      <c r="B11" s="30" t="s">
        <v>6456</v>
      </c>
      <c r="C11" s="30" t="s">
        <v>8434</v>
      </c>
      <c r="D11" s="30" t="s">
        <v>8433</v>
      </c>
      <c r="E11" s="30" t="s">
        <v>8432</v>
      </c>
      <c r="F11" s="30" t="s">
        <v>1579</v>
      </c>
      <c r="G11" s="30" t="s">
        <v>8435</v>
      </c>
    </row>
    <row r="12" spans="1:7" x14ac:dyDescent="0.25">
      <c r="A12" s="32" t="s">
        <v>8436</v>
      </c>
      <c r="B12" s="30" t="s">
        <v>8437</v>
      </c>
      <c r="C12" s="31" t="s">
        <v>1544</v>
      </c>
      <c r="D12" s="30" t="s">
        <v>8439</v>
      </c>
      <c r="E12" s="30" t="s">
        <v>8438</v>
      </c>
      <c r="F12" s="30" t="s">
        <v>8440</v>
      </c>
      <c r="G12" s="30" t="s">
        <v>1519</v>
      </c>
    </row>
    <row r="13" spans="1:7" x14ac:dyDescent="0.25">
      <c r="A13" s="32" t="s">
        <v>8441</v>
      </c>
      <c r="B13" s="30" t="s">
        <v>8442</v>
      </c>
      <c r="C13" s="30" t="s">
        <v>8445</v>
      </c>
      <c r="D13" s="30" t="s">
        <v>8444</v>
      </c>
      <c r="E13" s="30" t="s">
        <v>8443</v>
      </c>
      <c r="F13" s="30" t="s">
        <v>8446</v>
      </c>
      <c r="G13" s="30" t="s">
        <v>8447</v>
      </c>
    </row>
    <row r="14" spans="1:7" x14ac:dyDescent="0.25">
      <c r="A14" s="32" t="s">
        <v>8448</v>
      </c>
      <c r="B14" s="30" t="s">
        <v>4358</v>
      </c>
      <c r="C14" s="30" t="s">
        <v>8450</v>
      </c>
      <c r="D14" s="30" t="s">
        <v>8449</v>
      </c>
      <c r="E14" s="31" t="s">
        <v>1544</v>
      </c>
      <c r="F14" s="30" t="s">
        <v>8451</v>
      </c>
      <c r="G14" s="30" t="s">
        <v>4393</v>
      </c>
    </row>
    <row r="15" spans="1:7" x14ac:dyDescent="0.25">
      <c r="A15" s="32" t="s">
        <v>1586</v>
      </c>
      <c r="B15" s="30" t="s">
        <v>8452</v>
      </c>
      <c r="C15" s="30" t="s">
        <v>8455</v>
      </c>
      <c r="D15" s="30" t="s">
        <v>8454</v>
      </c>
      <c r="E15" s="30" t="s">
        <v>8453</v>
      </c>
      <c r="F15" s="30" t="s">
        <v>8456</v>
      </c>
      <c r="G15" s="30" t="s">
        <v>7387</v>
      </c>
    </row>
    <row r="16" spans="1:7" x14ac:dyDescent="0.25">
      <c r="A16" s="32" t="s">
        <v>5387</v>
      </c>
      <c r="B16" s="30" t="s">
        <v>8457</v>
      </c>
      <c r="C16" s="30" t="s">
        <v>7036</v>
      </c>
      <c r="D16" s="30" t="s">
        <v>8459</v>
      </c>
      <c r="E16" s="30" t="s">
        <v>8458</v>
      </c>
      <c r="F16" s="30" t="s">
        <v>8460</v>
      </c>
      <c r="G16" s="30" t="s">
        <v>8461</v>
      </c>
    </row>
    <row r="17" spans="1:7" x14ac:dyDescent="0.25">
      <c r="A17" s="32" t="s">
        <v>8462</v>
      </c>
      <c r="B17" s="30" t="s">
        <v>8463</v>
      </c>
      <c r="C17" s="30" t="s">
        <v>8466</v>
      </c>
      <c r="D17" s="30" t="s">
        <v>8465</v>
      </c>
      <c r="E17" s="30" t="s">
        <v>8464</v>
      </c>
      <c r="F17" s="30" t="s">
        <v>8467</v>
      </c>
      <c r="G17" s="30" t="s">
        <v>8468</v>
      </c>
    </row>
    <row r="18" spans="1:7" x14ac:dyDescent="0.25">
      <c r="A18" s="32" t="s">
        <v>8469</v>
      </c>
      <c r="B18" s="30" t="s">
        <v>8470</v>
      </c>
      <c r="C18" s="30" t="s">
        <v>6531</v>
      </c>
      <c r="D18" s="30" t="s">
        <v>8471</v>
      </c>
      <c r="E18" s="30" t="s">
        <v>6470</v>
      </c>
      <c r="F18" s="30" t="s">
        <v>8472</v>
      </c>
      <c r="G18" s="30" t="s">
        <v>8473</v>
      </c>
    </row>
    <row r="19" spans="1:7" x14ac:dyDescent="0.25">
      <c r="A19" s="32" t="s">
        <v>8474</v>
      </c>
      <c r="B19" s="30" t="s">
        <v>8475</v>
      </c>
      <c r="C19" s="30" t="s">
        <v>8476</v>
      </c>
      <c r="E19" s="30" t="s">
        <v>5383</v>
      </c>
      <c r="F19" s="30" t="s">
        <v>8477</v>
      </c>
      <c r="G19" s="30" t="s">
        <v>8478</v>
      </c>
    </row>
    <row r="20" spans="1:7" x14ac:dyDescent="0.25">
      <c r="A20" s="32" t="s">
        <v>8479</v>
      </c>
      <c r="B20" s="30" t="s">
        <v>8480</v>
      </c>
      <c r="C20" s="30" t="s">
        <v>8482</v>
      </c>
      <c r="E20" s="30" t="s">
        <v>8481</v>
      </c>
      <c r="F20" s="30" t="s">
        <v>8483</v>
      </c>
      <c r="G20" s="30" t="s">
        <v>8484</v>
      </c>
    </row>
    <row r="21" spans="1:7" x14ac:dyDescent="0.25">
      <c r="A21" s="32" t="s">
        <v>8485</v>
      </c>
      <c r="B21" s="30" t="s">
        <v>8486</v>
      </c>
      <c r="C21" s="30" t="s">
        <v>8488</v>
      </c>
      <c r="E21" s="30" t="s">
        <v>8487</v>
      </c>
      <c r="F21" s="30" t="s">
        <v>4538</v>
      </c>
      <c r="G21" s="30" t="s">
        <v>8489</v>
      </c>
    </row>
    <row r="22" spans="1:7" x14ac:dyDescent="0.25">
      <c r="A22" s="32" t="s">
        <v>8490</v>
      </c>
      <c r="B22" s="30" t="s">
        <v>8491</v>
      </c>
      <c r="C22" s="30" t="s">
        <v>8493</v>
      </c>
      <c r="E22" s="30" t="s">
        <v>8492</v>
      </c>
      <c r="F22" s="30" t="s">
        <v>8494</v>
      </c>
      <c r="G22" s="30" t="s">
        <v>8495</v>
      </c>
    </row>
    <row r="23" spans="1:7" x14ac:dyDescent="0.25">
      <c r="A23" s="32" t="s">
        <v>8496</v>
      </c>
      <c r="B23" s="30" t="s">
        <v>8497</v>
      </c>
      <c r="C23" s="30" t="s">
        <v>8499</v>
      </c>
      <c r="E23" s="30" t="s">
        <v>8498</v>
      </c>
      <c r="F23" s="30" t="s">
        <v>8500</v>
      </c>
      <c r="G23" s="30" t="s">
        <v>4724</v>
      </c>
    </row>
    <row r="24" spans="1:7" x14ac:dyDescent="0.25">
      <c r="A24" s="32" t="s">
        <v>8501</v>
      </c>
      <c r="B24" s="30" t="s">
        <v>6495</v>
      </c>
      <c r="C24" s="30" t="s">
        <v>8502</v>
      </c>
      <c r="E24" s="30" t="s">
        <v>1616</v>
      </c>
      <c r="F24" s="30" t="s">
        <v>4600</v>
      </c>
      <c r="G24" s="30" t="s">
        <v>8503</v>
      </c>
    </row>
    <row r="25" spans="1:7" x14ac:dyDescent="0.25">
      <c r="A25" s="32" t="s">
        <v>4579</v>
      </c>
      <c r="B25" s="30" t="s">
        <v>8504</v>
      </c>
      <c r="C25" s="30" t="s">
        <v>8506</v>
      </c>
      <c r="E25" s="30" t="s">
        <v>8505</v>
      </c>
      <c r="F25" s="30" t="s">
        <v>8507</v>
      </c>
      <c r="G25" s="30" t="s">
        <v>8508</v>
      </c>
    </row>
    <row r="26" spans="1:7" x14ac:dyDescent="0.25">
      <c r="A26" s="32" t="s">
        <v>4538</v>
      </c>
      <c r="B26" s="30" t="s">
        <v>1619</v>
      </c>
      <c r="C26" s="30" t="s">
        <v>8510</v>
      </c>
      <c r="E26" s="30" t="s">
        <v>8509</v>
      </c>
      <c r="F26" s="30" t="s">
        <v>8511</v>
      </c>
      <c r="G26" s="30" t="s">
        <v>8512</v>
      </c>
    </row>
    <row r="27" spans="1:7" x14ac:dyDescent="0.25">
      <c r="A27" s="32" t="s">
        <v>4656</v>
      </c>
      <c r="B27" s="30" t="s">
        <v>8513</v>
      </c>
      <c r="C27" s="30" t="s">
        <v>6551</v>
      </c>
      <c r="E27" s="30" t="s">
        <v>4479</v>
      </c>
      <c r="F27" s="30" t="s">
        <v>8514</v>
      </c>
      <c r="G27" s="30" t="s">
        <v>1713</v>
      </c>
    </row>
    <row r="28" spans="1:7" x14ac:dyDescent="0.25">
      <c r="A28" s="32" t="s">
        <v>8515</v>
      </c>
      <c r="B28" s="30" t="s">
        <v>5714</v>
      </c>
      <c r="C28" s="30" t="s">
        <v>4538</v>
      </c>
      <c r="E28" s="30" t="s">
        <v>1619</v>
      </c>
      <c r="F28" s="30" t="s">
        <v>7863</v>
      </c>
      <c r="G28" s="30" t="s">
        <v>8516</v>
      </c>
    </row>
    <row r="29" spans="1:7" x14ac:dyDescent="0.25">
      <c r="A29" s="32" t="s">
        <v>8517</v>
      </c>
      <c r="B29" s="30" t="s">
        <v>7661</v>
      </c>
      <c r="C29" s="30" t="s">
        <v>4600</v>
      </c>
      <c r="E29" s="30" t="s">
        <v>8518</v>
      </c>
      <c r="F29" s="30" t="s">
        <v>8519</v>
      </c>
      <c r="G29" s="30" t="s">
        <v>5974</v>
      </c>
    </row>
    <row r="30" spans="1:7" x14ac:dyDescent="0.25">
      <c r="A30" s="32" t="s">
        <v>8520</v>
      </c>
      <c r="B30" s="30" t="s">
        <v>8126</v>
      </c>
      <c r="C30" s="30" t="s">
        <v>8522</v>
      </c>
      <c r="E30" s="30" t="s">
        <v>8521</v>
      </c>
      <c r="F30" s="30" t="s">
        <v>8523</v>
      </c>
      <c r="G30" s="30" t="s">
        <v>8524</v>
      </c>
    </row>
    <row r="31" spans="1:7" x14ac:dyDescent="0.25">
      <c r="A31" s="32" t="s">
        <v>8525</v>
      </c>
      <c r="B31" s="30" t="s">
        <v>7757</v>
      </c>
      <c r="C31" s="30" t="s">
        <v>8527</v>
      </c>
      <c r="E31" s="30" t="s">
        <v>8526</v>
      </c>
      <c r="F31" s="30" t="s">
        <v>8528</v>
      </c>
      <c r="G31" s="30" t="s">
        <v>8529</v>
      </c>
    </row>
    <row r="32" spans="1:7" x14ac:dyDescent="0.25">
      <c r="A32" s="32" t="s">
        <v>5972</v>
      </c>
      <c r="B32" s="30" t="s">
        <v>8530</v>
      </c>
      <c r="C32" s="30" t="s">
        <v>8532</v>
      </c>
      <c r="E32" s="30" t="s">
        <v>8531</v>
      </c>
      <c r="F32" s="30" t="s">
        <v>4724</v>
      </c>
      <c r="G32" s="30" t="s">
        <v>8533</v>
      </c>
    </row>
    <row r="33" spans="1:7" x14ac:dyDescent="0.25">
      <c r="A33" s="32" t="s">
        <v>8534</v>
      </c>
      <c r="B33" s="30" t="s">
        <v>8535</v>
      </c>
      <c r="C33" s="30" t="s">
        <v>8537</v>
      </c>
      <c r="E33" s="30" t="s">
        <v>8536</v>
      </c>
      <c r="F33" s="30" t="s">
        <v>8538</v>
      </c>
      <c r="G33" s="30" t="s">
        <v>5558</v>
      </c>
    </row>
    <row r="34" spans="1:7" x14ac:dyDescent="0.25">
      <c r="A34" s="32" t="s">
        <v>8539</v>
      </c>
      <c r="B34" s="30" t="s">
        <v>8540</v>
      </c>
      <c r="C34" s="30" t="s">
        <v>4559</v>
      </c>
      <c r="E34" s="30" t="s">
        <v>8541</v>
      </c>
      <c r="F34" s="30" t="s">
        <v>8542</v>
      </c>
      <c r="G34" s="30" t="s">
        <v>8543</v>
      </c>
    </row>
    <row r="35" spans="1:7" x14ac:dyDescent="0.25">
      <c r="A35" s="32" t="s">
        <v>8544</v>
      </c>
      <c r="B35" s="30" t="s">
        <v>8545</v>
      </c>
      <c r="C35" s="30" t="s">
        <v>8547</v>
      </c>
      <c r="E35" s="30" t="s">
        <v>8546</v>
      </c>
      <c r="F35" s="30" t="s">
        <v>8548</v>
      </c>
      <c r="G35" s="30" t="s">
        <v>8549</v>
      </c>
    </row>
    <row r="36" spans="1:7" x14ac:dyDescent="0.25">
      <c r="A36" s="32" t="s">
        <v>8550</v>
      </c>
      <c r="B36" s="30" t="s">
        <v>1637</v>
      </c>
      <c r="C36" s="30" t="s">
        <v>8551</v>
      </c>
      <c r="E36" s="30" t="s">
        <v>1653</v>
      </c>
      <c r="F36" s="30" t="s">
        <v>8552</v>
      </c>
      <c r="G36" s="30" t="s">
        <v>8553</v>
      </c>
    </row>
    <row r="37" spans="1:7" x14ac:dyDescent="0.25">
      <c r="A37" s="32" t="s">
        <v>8554</v>
      </c>
      <c r="B37" s="30" t="s">
        <v>8555</v>
      </c>
      <c r="C37" s="30" t="s">
        <v>8557</v>
      </c>
      <c r="E37" s="30" t="s">
        <v>8556</v>
      </c>
      <c r="F37" s="30" t="s">
        <v>6694</v>
      </c>
      <c r="G37" s="30" t="s">
        <v>8558</v>
      </c>
    </row>
    <row r="38" spans="1:7" x14ac:dyDescent="0.25">
      <c r="A38" s="32" t="s">
        <v>8559</v>
      </c>
      <c r="B38" s="30" t="s">
        <v>8560</v>
      </c>
      <c r="C38" s="30" t="s">
        <v>6710</v>
      </c>
      <c r="E38" s="30" t="s">
        <v>8561</v>
      </c>
      <c r="F38" s="30" t="s">
        <v>8562</v>
      </c>
      <c r="G38" s="30" t="s">
        <v>8563</v>
      </c>
    </row>
    <row r="39" spans="1:7" x14ac:dyDescent="0.25">
      <c r="A39" s="32" t="s">
        <v>8194</v>
      </c>
      <c r="B39" s="30" t="s">
        <v>8564</v>
      </c>
      <c r="C39" s="30" t="s">
        <v>8565</v>
      </c>
      <c r="E39" s="30" t="s">
        <v>4459</v>
      </c>
      <c r="F39" s="30" t="s">
        <v>8566</v>
      </c>
      <c r="G39" s="30" t="s">
        <v>8567</v>
      </c>
    </row>
    <row r="40" spans="1:7" x14ac:dyDescent="0.25">
      <c r="A40" s="32" t="s">
        <v>8568</v>
      </c>
      <c r="B40" s="30" t="s">
        <v>8569</v>
      </c>
      <c r="C40" s="30" t="s">
        <v>8571</v>
      </c>
      <c r="E40" s="30" t="s">
        <v>8570</v>
      </c>
      <c r="F40" s="30" t="s">
        <v>8572</v>
      </c>
      <c r="G40" s="30" t="s">
        <v>8573</v>
      </c>
    </row>
    <row r="41" spans="1:7" x14ac:dyDescent="0.25">
      <c r="A41" s="32" t="s">
        <v>8574</v>
      </c>
      <c r="B41" s="30" t="s">
        <v>8575</v>
      </c>
      <c r="C41" s="30" t="s">
        <v>8577</v>
      </c>
      <c r="E41" s="30" t="s">
        <v>8576</v>
      </c>
      <c r="F41" s="30" t="s">
        <v>8578</v>
      </c>
      <c r="G41" s="30" t="s">
        <v>8579</v>
      </c>
    </row>
    <row r="42" spans="1:7" x14ac:dyDescent="0.25">
      <c r="A42" s="32" t="s">
        <v>8580</v>
      </c>
      <c r="B42" s="30" t="s">
        <v>8581</v>
      </c>
      <c r="C42" s="30" t="s">
        <v>8582</v>
      </c>
      <c r="E42" s="30" t="s">
        <v>8532</v>
      </c>
      <c r="F42" s="30" t="s">
        <v>8583</v>
      </c>
      <c r="G42" s="30" t="s">
        <v>8584</v>
      </c>
    </row>
    <row r="43" spans="1:7" x14ac:dyDescent="0.25">
      <c r="A43" s="32" t="s">
        <v>8585</v>
      </c>
      <c r="B43" s="30" t="s">
        <v>8586</v>
      </c>
      <c r="C43" s="30" t="s">
        <v>1758</v>
      </c>
      <c r="E43" s="30" t="s">
        <v>8587</v>
      </c>
      <c r="F43" s="30" t="s">
        <v>8588</v>
      </c>
      <c r="G43" s="30" t="s">
        <v>8589</v>
      </c>
    </row>
    <row r="44" spans="1:7" x14ac:dyDescent="0.25">
      <c r="A44" s="32" t="s">
        <v>8590</v>
      </c>
      <c r="B44" s="30" t="s">
        <v>8591</v>
      </c>
      <c r="C44" s="30" t="s">
        <v>5545</v>
      </c>
      <c r="E44" s="30" t="s">
        <v>8592</v>
      </c>
      <c r="F44" s="30" t="s">
        <v>8593</v>
      </c>
      <c r="G44" s="30" t="s">
        <v>8594</v>
      </c>
    </row>
    <row r="45" spans="1:7" x14ac:dyDescent="0.25">
      <c r="A45" s="32" t="s">
        <v>8595</v>
      </c>
      <c r="B45" s="30" t="s">
        <v>8596</v>
      </c>
      <c r="C45" s="30" t="s">
        <v>8598</v>
      </c>
      <c r="E45" s="30" t="s">
        <v>8597</v>
      </c>
      <c r="F45" s="30" t="s">
        <v>1807</v>
      </c>
      <c r="G45" s="30" t="s">
        <v>8599</v>
      </c>
    </row>
    <row r="46" spans="1:7" x14ac:dyDescent="0.25">
      <c r="A46" s="32" t="s">
        <v>8600</v>
      </c>
      <c r="B46" s="30" t="s">
        <v>8601</v>
      </c>
      <c r="C46" s="30" t="s">
        <v>8603</v>
      </c>
      <c r="E46" s="30" t="s">
        <v>8602</v>
      </c>
      <c r="F46" s="30" t="s">
        <v>8604</v>
      </c>
      <c r="G46" s="30" t="s">
        <v>8605</v>
      </c>
    </row>
    <row r="47" spans="1:7" x14ac:dyDescent="0.25">
      <c r="A47" s="32" t="s">
        <v>7900</v>
      </c>
      <c r="B47" s="30" t="s">
        <v>8606</v>
      </c>
      <c r="C47" s="30" t="s">
        <v>8607</v>
      </c>
      <c r="E47" s="30" t="s">
        <v>4850</v>
      </c>
      <c r="F47" s="30" t="s">
        <v>8608</v>
      </c>
      <c r="G47" s="30" t="s">
        <v>8342</v>
      </c>
    </row>
    <row r="48" spans="1:7" x14ac:dyDescent="0.25">
      <c r="A48" s="32" t="s">
        <v>8609</v>
      </c>
      <c r="B48" s="30" t="s">
        <v>8610</v>
      </c>
      <c r="C48" s="30" t="s">
        <v>8611</v>
      </c>
      <c r="E48" s="30" t="s">
        <v>1723</v>
      </c>
      <c r="F48" s="30" t="s">
        <v>8612</v>
      </c>
      <c r="G48" s="30" t="s">
        <v>8613</v>
      </c>
    </row>
    <row r="49" spans="1:7" x14ac:dyDescent="0.25">
      <c r="A49" s="32" t="s">
        <v>8614</v>
      </c>
      <c r="B49" s="30" t="s">
        <v>4731</v>
      </c>
      <c r="C49" s="30" t="s">
        <v>8616</v>
      </c>
      <c r="E49" s="30" t="s">
        <v>8615</v>
      </c>
      <c r="F49" s="30" t="s">
        <v>8617</v>
      </c>
      <c r="G49" s="30" t="s">
        <v>8618</v>
      </c>
    </row>
    <row r="50" spans="1:7" x14ac:dyDescent="0.25">
      <c r="A50" s="32" t="s">
        <v>8619</v>
      </c>
      <c r="B50" s="30" t="s">
        <v>8620</v>
      </c>
      <c r="C50" s="30" t="s">
        <v>6994</v>
      </c>
      <c r="E50" s="30" t="s">
        <v>8621</v>
      </c>
      <c r="F50" s="30" t="s">
        <v>8622</v>
      </c>
      <c r="G50" s="30" t="s">
        <v>8623</v>
      </c>
    </row>
    <row r="51" spans="1:7" x14ac:dyDescent="0.25">
      <c r="A51" s="32" t="s">
        <v>8624</v>
      </c>
      <c r="B51" s="30" t="s">
        <v>8625</v>
      </c>
      <c r="C51" s="30" t="s">
        <v>8627</v>
      </c>
      <c r="E51" s="30" t="s">
        <v>8626</v>
      </c>
      <c r="F51" s="30" t="s">
        <v>8628</v>
      </c>
      <c r="G51" s="30" t="s">
        <v>5298</v>
      </c>
    </row>
    <row r="52" spans="1:7" x14ac:dyDescent="0.25">
      <c r="A52" s="32" t="s">
        <v>4773</v>
      </c>
      <c r="B52" s="30" t="s">
        <v>8629</v>
      </c>
      <c r="C52" s="30" t="s">
        <v>8631</v>
      </c>
      <c r="E52" s="30" t="s">
        <v>8630</v>
      </c>
      <c r="F52" s="30" t="s">
        <v>8632</v>
      </c>
      <c r="G52" s="30" t="s">
        <v>8633</v>
      </c>
    </row>
    <row r="53" spans="1:7" x14ac:dyDescent="0.25">
      <c r="A53" s="32" t="s">
        <v>8634</v>
      </c>
      <c r="B53" s="30" t="s">
        <v>8635</v>
      </c>
      <c r="C53" s="30" t="s">
        <v>8636</v>
      </c>
      <c r="E53" s="30" t="s">
        <v>6644</v>
      </c>
      <c r="F53" s="30" t="s">
        <v>8637</v>
      </c>
      <c r="G53" s="30" t="s">
        <v>8385</v>
      </c>
    </row>
    <row r="54" spans="1:7" x14ac:dyDescent="0.25">
      <c r="A54" s="32" t="s">
        <v>8638</v>
      </c>
      <c r="B54" s="30" t="s">
        <v>8639</v>
      </c>
      <c r="C54" s="30" t="s">
        <v>8641</v>
      </c>
      <c r="E54" s="30" t="s">
        <v>8640</v>
      </c>
      <c r="F54" s="30" t="s">
        <v>8642</v>
      </c>
      <c r="G54" s="30" t="s">
        <v>6212</v>
      </c>
    </row>
    <row r="55" spans="1:7" x14ac:dyDescent="0.25">
      <c r="A55" s="32" t="s">
        <v>1746</v>
      </c>
      <c r="B55" s="30" t="s">
        <v>8643</v>
      </c>
      <c r="C55" s="30" t="s">
        <v>8644</v>
      </c>
      <c r="E55" s="30" t="s">
        <v>1707</v>
      </c>
      <c r="F55" s="30" t="s">
        <v>8645</v>
      </c>
    </row>
    <row r="56" spans="1:7" x14ac:dyDescent="0.25">
      <c r="A56" s="32" t="s">
        <v>8646</v>
      </c>
      <c r="B56" s="30" t="s">
        <v>8647</v>
      </c>
      <c r="C56" s="30" t="s">
        <v>8648</v>
      </c>
      <c r="E56" s="30" t="s">
        <v>5538</v>
      </c>
      <c r="F56" s="30" t="s">
        <v>8649</v>
      </c>
    </row>
    <row r="57" spans="1:7" x14ac:dyDescent="0.25">
      <c r="A57" s="32" t="s">
        <v>8650</v>
      </c>
      <c r="B57" s="30" t="s">
        <v>8651</v>
      </c>
      <c r="C57" s="30" t="s">
        <v>1746</v>
      </c>
      <c r="E57" s="30" t="s">
        <v>8652</v>
      </c>
      <c r="F57" s="30" t="s">
        <v>8653</v>
      </c>
    </row>
    <row r="58" spans="1:7" x14ac:dyDescent="0.25">
      <c r="A58" s="32" t="s">
        <v>8654</v>
      </c>
      <c r="B58" s="30" t="s">
        <v>8655</v>
      </c>
      <c r="C58" s="30" t="s">
        <v>8657</v>
      </c>
      <c r="E58" s="30" t="s">
        <v>8656</v>
      </c>
      <c r="F58" s="30" t="s">
        <v>6801</v>
      </c>
    </row>
    <row r="59" spans="1:7" x14ac:dyDescent="0.25">
      <c r="A59" s="32" t="s">
        <v>8658</v>
      </c>
      <c r="B59" s="30" t="s">
        <v>8659</v>
      </c>
      <c r="C59" s="30" t="s">
        <v>8661</v>
      </c>
      <c r="E59" s="30" t="s">
        <v>8660</v>
      </c>
      <c r="F59" s="30" t="s">
        <v>8662</v>
      </c>
    </row>
    <row r="60" spans="1:7" x14ac:dyDescent="0.25">
      <c r="A60" s="32" t="s">
        <v>8663</v>
      </c>
      <c r="B60" s="30" t="s">
        <v>8664</v>
      </c>
      <c r="C60" s="30" t="s">
        <v>8666</v>
      </c>
      <c r="E60" s="30" t="s">
        <v>8665</v>
      </c>
      <c r="F60" s="30" t="s">
        <v>8667</v>
      </c>
    </row>
    <row r="61" spans="1:7" x14ac:dyDescent="0.25">
      <c r="A61" s="32" t="s">
        <v>8668</v>
      </c>
      <c r="B61" s="30" t="s">
        <v>8669</v>
      </c>
      <c r="C61" s="30" t="s">
        <v>8671</v>
      </c>
      <c r="E61" s="30" t="s">
        <v>8670</v>
      </c>
      <c r="F61" s="30" t="s">
        <v>8672</v>
      </c>
    </row>
    <row r="62" spans="1:7" x14ac:dyDescent="0.25">
      <c r="A62" s="32" t="s">
        <v>8673</v>
      </c>
      <c r="B62" s="30" t="s">
        <v>8674</v>
      </c>
      <c r="C62" s="30" t="s">
        <v>8676</v>
      </c>
      <c r="E62" s="30" t="s">
        <v>8675</v>
      </c>
      <c r="F62" s="30" t="s">
        <v>8677</v>
      </c>
    </row>
    <row r="63" spans="1:7" x14ac:dyDescent="0.25">
      <c r="A63" s="32" t="s">
        <v>8678</v>
      </c>
      <c r="B63" s="30" t="s">
        <v>8679</v>
      </c>
      <c r="C63" s="30" t="s">
        <v>8681</v>
      </c>
      <c r="E63" s="30" t="s">
        <v>8680</v>
      </c>
      <c r="F63" s="30" t="s">
        <v>8682</v>
      </c>
    </row>
    <row r="64" spans="1:7" x14ac:dyDescent="0.25">
      <c r="A64" s="32" t="s">
        <v>8683</v>
      </c>
      <c r="B64" s="30" t="s">
        <v>7171</v>
      </c>
      <c r="C64" s="30" t="s">
        <v>8685</v>
      </c>
      <c r="E64" s="30" t="s">
        <v>8684</v>
      </c>
      <c r="F64" s="30" t="s">
        <v>8686</v>
      </c>
    </row>
    <row r="65" spans="1:6" x14ac:dyDescent="0.25">
      <c r="A65" s="32" t="s">
        <v>8687</v>
      </c>
      <c r="B65" s="30" t="s">
        <v>8688</v>
      </c>
      <c r="C65" s="30" t="s">
        <v>5619</v>
      </c>
      <c r="E65" s="30" t="s">
        <v>8689</v>
      </c>
      <c r="F65" s="30" t="s">
        <v>8690</v>
      </c>
    </row>
    <row r="66" spans="1:6" x14ac:dyDescent="0.25">
      <c r="A66" s="32" t="s">
        <v>8691</v>
      </c>
      <c r="B66" s="30" t="s">
        <v>8692</v>
      </c>
      <c r="C66" s="30" t="s">
        <v>8694</v>
      </c>
      <c r="E66" s="30" t="s">
        <v>8693</v>
      </c>
      <c r="F66" s="30" t="s">
        <v>8695</v>
      </c>
    </row>
    <row r="67" spans="1:6" x14ac:dyDescent="0.25">
      <c r="A67" s="32" t="s">
        <v>8696</v>
      </c>
      <c r="B67" s="30" t="s">
        <v>5924</v>
      </c>
      <c r="C67" s="30" t="s">
        <v>8698</v>
      </c>
      <c r="E67" s="30" t="s">
        <v>8697</v>
      </c>
      <c r="F67" s="30" t="s">
        <v>6402</v>
      </c>
    </row>
    <row r="68" spans="1:6" x14ac:dyDescent="0.25">
      <c r="A68" s="32" t="s">
        <v>8275</v>
      </c>
      <c r="B68" s="30" t="s">
        <v>8699</v>
      </c>
      <c r="C68" s="30" t="s">
        <v>8701</v>
      </c>
      <c r="E68" s="30" t="s">
        <v>8700</v>
      </c>
      <c r="F68" s="30" t="s">
        <v>6107</v>
      </c>
    </row>
    <row r="69" spans="1:6" x14ac:dyDescent="0.25">
      <c r="A69" s="32" t="s">
        <v>8702</v>
      </c>
      <c r="B69" s="30" t="s">
        <v>8703</v>
      </c>
      <c r="C69" s="30" t="s">
        <v>8704</v>
      </c>
      <c r="E69" s="30" t="s">
        <v>5558</v>
      </c>
      <c r="F69" s="30" t="s">
        <v>8705</v>
      </c>
    </row>
    <row r="70" spans="1:6" x14ac:dyDescent="0.25">
      <c r="A70" s="32" t="s">
        <v>8706</v>
      </c>
      <c r="B70" s="30" t="s">
        <v>8707</v>
      </c>
      <c r="C70" s="30" t="s">
        <v>8709</v>
      </c>
      <c r="E70" s="30" t="s">
        <v>8708</v>
      </c>
      <c r="F70" s="30" t="s">
        <v>8710</v>
      </c>
    </row>
    <row r="71" spans="1:6" x14ac:dyDescent="0.25">
      <c r="A71" s="32" t="s">
        <v>5504</v>
      </c>
      <c r="B71" s="30" t="s">
        <v>8711</v>
      </c>
      <c r="C71" s="30" t="s">
        <v>8284</v>
      </c>
      <c r="E71" s="30" t="s">
        <v>8712</v>
      </c>
      <c r="F71" s="30" t="s">
        <v>8713</v>
      </c>
    </row>
    <row r="72" spans="1:6" x14ac:dyDescent="0.25">
      <c r="A72" s="32" t="s">
        <v>8714</v>
      </c>
      <c r="B72" s="30" t="s">
        <v>8612</v>
      </c>
      <c r="C72" s="30" t="s">
        <v>1876</v>
      </c>
      <c r="E72" s="30" t="s">
        <v>8715</v>
      </c>
    </row>
    <row r="73" spans="1:6" x14ac:dyDescent="0.25">
      <c r="A73" s="32" t="s">
        <v>8584</v>
      </c>
      <c r="B73" s="30" t="s">
        <v>8716</v>
      </c>
      <c r="C73" s="30" t="s">
        <v>8718</v>
      </c>
      <c r="E73" s="30" t="s">
        <v>8717</v>
      </c>
    </row>
    <row r="74" spans="1:6" x14ac:dyDescent="0.25">
      <c r="A74" s="32" t="s">
        <v>8719</v>
      </c>
      <c r="B74" s="30" t="s">
        <v>8720</v>
      </c>
      <c r="C74" s="30" t="s">
        <v>8722</v>
      </c>
      <c r="E74" s="30" t="s">
        <v>8721</v>
      </c>
    </row>
    <row r="75" spans="1:6" x14ac:dyDescent="0.25">
      <c r="A75" s="32" t="s">
        <v>7553</v>
      </c>
      <c r="B75" s="30" t="s">
        <v>8723</v>
      </c>
      <c r="C75" s="30" t="s">
        <v>8714</v>
      </c>
      <c r="E75" s="30" t="s">
        <v>8724</v>
      </c>
    </row>
    <row r="76" spans="1:6" x14ac:dyDescent="0.25">
      <c r="A76" s="32" t="s">
        <v>8725</v>
      </c>
      <c r="B76" s="30" t="s">
        <v>8726</v>
      </c>
      <c r="C76" s="30" t="s">
        <v>5711</v>
      </c>
      <c r="E76" s="30" t="s">
        <v>8727</v>
      </c>
    </row>
    <row r="77" spans="1:6" x14ac:dyDescent="0.25">
      <c r="A77" s="32" t="s">
        <v>8728</v>
      </c>
      <c r="B77" s="30" t="s">
        <v>8729</v>
      </c>
      <c r="C77" s="30" t="s">
        <v>7523</v>
      </c>
      <c r="E77" s="30" t="s">
        <v>8730</v>
      </c>
    </row>
    <row r="78" spans="1:6" x14ac:dyDescent="0.25">
      <c r="A78" s="32" t="s">
        <v>5092</v>
      </c>
      <c r="B78" s="30" t="s">
        <v>5082</v>
      </c>
      <c r="C78" s="30" t="s">
        <v>8732</v>
      </c>
      <c r="E78" s="30" t="s">
        <v>8731</v>
      </c>
    </row>
    <row r="79" spans="1:6" x14ac:dyDescent="0.25">
      <c r="A79" s="32" t="s">
        <v>8733</v>
      </c>
      <c r="B79" s="30" t="s">
        <v>8734</v>
      </c>
      <c r="C79" s="30" t="s">
        <v>8736</v>
      </c>
      <c r="E79" s="30" t="s">
        <v>8735</v>
      </c>
    </row>
    <row r="80" spans="1:6" x14ac:dyDescent="0.25">
      <c r="A80" s="32" t="s">
        <v>8737</v>
      </c>
      <c r="B80" s="30" t="s">
        <v>8738</v>
      </c>
      <c r="C80" s="30" t="s">
        <v>8740</v>
      </c>
      <c r="E80" s="30" t="s">
        <v>8739</v>
      </c>
    </row>
    <row r="81" spans="1:5" x14ac:dyDescent="0.25">
      <c r="A81" s="32" t="s">
        <v>8741</v>
      </c>
      <c r="B81" s="30" t="s">
        <v>8742</v>
      </c>
      <c r="C81" s="30" t="s">
        <v>5057</v>
      </c>
      <c r="E81" s="30" t="s">
        <v>5119</v>
      </c>
    </row>
    <row r="82" spans="1:5" x14ac:dyDescent="0.25">
      <c r="A82" s="32" t="s">
        <v>5116</v>
      </c>
      <c r="B82" s="30" t="s">
        <v>8743</v>
      </c>
      <c r="C82" s="30" t="s">
        <v>8744</v>
      </c>
      <c r="E82" s="30" t="s">
        <v>5082</v>
      </c>
    </row>
    <row r="83" spans="1:5" x14ac:dyDescent="0.25">
      <c r="A83" s="32" t="s">
        <v>6881</v>
      </c>
      <c r="B83" s="30" t="s">
        <v>8745</v>
      </c>
      <c r="C83" s="30" t="s">
        <v>8746</v>
      </c>
      <c r="E83" s="30" t="s">
        <v>7611</v>
      </c>
    </row>
    <row r="84" spans="1:5" x14ac:dyDescent="0.25">
      <c r="A84" s="32" t="s">
        <v>8747</v>
      </c>
      <c r="B84" s="30" t="s">
        <v>5079</v>
      </c>
      <c r="C84" s="30" t="s">
        <v>8749</v>
      </c>
      <c r="E84" s="30" t="s">
        <v>8748</v>
      </c>
    </row>
    <row r="85" spans="1:5" x14ac:dyDescent="0.25">
      <c r="A85" s="32" t="s">
        <v>8750</v>
      </c>
      <c r="B85" s="30" t="s">
        <v>8751</v>
      </c>
      <c r="C85" s="30" t="s">
        <v>8753</v>
      </c>
      <c r="E85" s="30" t="s">
        <v>8752</v>
      </c>
    </row>
    <row r="86" spans="1:5" x14ac:dyDescent="0.25">
      <c r="A86" s="32" t="s">
        <v>8754</v>
      </c>
      <c r="B86" s="30" t="s">
        <v>5937</v>
      </c>
      <c r="C86" s="30" t="s">
        <v>8756</v>
      </c>
      <c r="E86" s="30" t="s">
        <v>8755</v>
      </c>
    </row>
    <row r="87" spans="1:5" x14ac:dyDescent="0.25">
      <c r="A87" s="32" t="s">
        <v>5120</v>
      </c>
      <c r="B87" s="30" t="s">
        <v>8757</v>
      </c>
      <c r="C87" s="30" t="s">
        <v>8758</v>
      </c>
      <c r="E87" s="30" t="s">
        <v>4990</v>
      </c>
    </row>
    <row r="88" spans="1:5" x14ac:dyDescent="0.25">
      <c r="A88" s="32" t="s">
        <v>8759</v>
      </c>
      <c r="B88" s="30" t="s">
        <v>8760</v>
      </c>
      <c r="C88" s="30" t="s">
        <v>8762</v>
      </c>
      <c r="E88" s="30" t="s">
        <v>8761</v>
      </c>
    </row>
    <row r="89" spans="1:5" x14ac:dyDescent="0.25">
      <c r="B89" s="30" t="s">
        <v>8763</v>
      </c>
      <c r="C89" s="30" t="s">
        <v>8765</v>
      </c>
      <c r="E89" s="30" t="s">
        <v>8764</v>
      </c>
    </row>
    <row r="90" spans="1:5" x14ac:dyDescent="0.25">
      <c r="B90" s="30" t="s">
        <v>8766</v>
      </c>
      <c r="C90" s="30" t="s">
        <v>8768</v>
      </c>
      <c r="E90" s="30" t="s">
        <v>8767</v>
      </c>
    </row>
    <row r="91" spans="1:5" x14ac:dyDescent="0.25">
      <c r="B91" s="30" t="s">
        <v>8769</v>
      </c>
      <c r="C91" s="30" t="s">
        <v>6398</v>
      </c>
      <c r="E91" s="30" t="s">
        <v>8770</v>
      </c>
    </row>
    <row r="92" spans="1:5" x14ac:dyDescent="0.25">
      <c r="B92" s="30" t="s">
        <v>8771</v>
      </c>
      <c r="C92" s="30" t="s">
        <v>8773</v>
      </c>
      <c r="E92" s="30" t="s">
        <v>8772</v>
      </c>
    </row>
    <row r="93" spans="1:5" x14ac:dyDescent="0.25">
      <c r="B93" s="30" t="s">
        <v>8774</v>
      </c>
      <c r="C93" s="30" t="s">
        <v>8776</v>
      </c>
      <c r="E93" s="30" t="s">
        <v>8775</v>
      </c>
    </row>
    <row r="94" spans="1:5" x14ac:dyDescent="0.25">
      <c r="B94" s="30" t="s">
        <v>8777</v>
      </c>
      <c r="E94" s="30" t="s">
        <v>8778</v>
      </c>
    </row>
    <row r="95" spans="1:5" x14ac:dyDescent="0.25">
      <c r="B95" s="30" t="s">
        <v>8779</v>
      </c>
      <c r="E95" s="30" t="s">
        <v>5550</v>
      </c>
    </row>
    <row r="96" spans="1:5" x14ac:dyDescent="0.25">
      <c r="B96" s="30" t="s">
        <v>8780</v>
      </c>
      <c r="E96" s="30" t="s">
        <v>8754</v>
      </c>
    </row>
    <row r="97" spans="2:5" x14ac:dyDescent="0.25">
      <c r="B97" s="30" t="s">
        <v>8781</v>
      </c>
      <c r="E97" s="30" t="s">
        <v>8782</v>
      </c>
    </row>
    <row r="98" spans="2:5" x14ac:dyDescent="0.25">
      <c r="E98" s="30" t="s">
        <v>8783</v>
      </c>
    </row>
    <row r="99" spans="2:5" x14ac:dyDescent="0.25">
      <c r="E99" s="30" t="s">
        <v>6971</v>
      </c>
    </row>
    <row r="100" spans="2:5" x14ac:dyDescent="0.25">
      <c r="E100" s="30" t="s">
        <v>8784</v>
      </c>
    </row>
    <row r="101" spans="2:5" x14ac:dyDescent="0.25">
      <c r="E101" s="30" t="s">
        <v>8785</v>
      </c>
    </row>
  </sheetData>
  <sheetProtection algorithmName="SHA-512" hashValue="t6o+XmnmVFDwzPeV51hdUnbI0+uWW0Y4OMDUpNwv6xR4v0Aowyd47dXzTsZy7+ihzrkmXu9GSzoD/lI0PW283A==" saltValue="8clx1efCXt3ivqdWx8NPjA==" spinCount="100000" sheet="1" objects="1" scenarios="1"/>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workbookViewId="0">
      <selection activeCell="D120" sqref="D120"/>
    </sheetView>
  </sheetViews>
  <sheetFormatPr defaultColWidth="9.140625" defaultRowHeight="15" x14ac:dyDescent="0.25"/>
  <cols>
    <col min="1" max="1" width="19.140625" style="5" customWidth="1"/>
    <col min="2" max="2" width="17.42578125" style="5" customWidth="1"/>
    <col min="3" max="3" width="17.28515625" style="5" customWidth="1"/>
    <col min="4" max="4" width="17.85546875" style="5" customWidth="1"/>
    <col min="5" max="5" width="18.7109375" style="5" customWidth="1"/>
    <col min="6" max="6" width="19.5703125" style="5" customWidth="1"/>
    <col min="7" max="7" width="20.85546875" style="5" customWidth="1"/>
    <col min="8" max="8" width="20" style="5" customWidth="1"/>
    <col min="9" max="9" width="30.85546875" style="5" customWidth="1"/>
    <col min="10" max="10" width="20.5703125" style="5" customWidth="1"/>
    <col min="11" max="11" width="24.5703125" style="5" customWidth="1"/>
    <col min="12" max="12" width="20.42578125" style="5" customWidth="1"/>
    <col min="13" max="16384" width="9.140625" style="5"/>
  </cols>
  <sheetData>
    <row r="1" spans="1:13" x14ac:dyDescent="0.25">
      <c r="A1" s="14" t="s">
        <v>4234</v>
      </c>
      <c r="B1" s="15" t="s">
        <v>4236</v>
      </c>
      <c r="C1" s="15" t="s">
        <v>4238</v>
      </c>
      <c r="D1" s="15" t="s">
        <v>4240</v>
      </c>
      <c r="E1" s="15" t="s">
        <v>4242</v>
      </c>
      <c r="F1" s="15" t="s">
        <v>4244</v>
      </c>
      <c r="G1" s="15" t="s">
        <v>4246</v>
      </c>
      <c r="H1" s="15" t="s">
        <v>4248</v>
      </c>
      <c r="I1" s="15" t="s">
        <v>4250</v>
      </c>
      <c r="J1" s="15" t="s">
        <v>4252</v>
      </c>
      <c r="K1" s="15" t="s">
        <v>4254</v>
      </c>
      <c r="L1" s="15" t="s">
        <v>4256</v>
      </c>
    </row>
    <row r="2" spans="1:13" x14ac:dyDescent="0.25">
      <c r="A2" s="16" t="s">
        <v>1516</v>
      </c>
      <c r="B2" s="16" t="s">
        <v>1516</v>
      </c>
      <c r="C2" s="16" t="s">
        <v>1516</v>
      </c>
      <c r="D2" s="16" t="s">
        <v>1516</v>
      </c>
      <c r="E2" s="16" t="s">
        <v>1516</v>
      </c>
      <c r="F2" s="16" t="s">
        <v>1516</v>
      </c>
      <c r="G2" s="16" t="s">
        <v>1516</v>
      </c>
      <c r="H2" s="16" t="s">
        <v>1516</v>
      </c>
      <c r="I2" s="16" t="s">
        <v>1516</v>
      </c>
      <c r="J2" s="16" t="s">
        <v>1516</v>
      </c>
      <c r="K2" s="16" t="s">
        <v>1516</v>
      </c>
      <c r="L2" s="16" t="s">
        <v>1516</v>
      </c>
      <c r="M2" s="17"/>
    </row>
    <row r="3" spans="1:13" x14ac:dyDescent="0.25">
      <c r="A3" s="14" t="s">
        <v>4234</v>
      </c>
      <c r="B3" s="14" t="s">
        <v>4236</v>
      </c>
      <c r="C3" s="14" t="s">
        <v>4238</v>
      </c>
      <c r="D3" s="14" t="s">
        <v>4279</v>
      </c>
      <c r="E3" s="14" t="s">
        <v>4280</v>
      </c>
      <c r="F3" s="14" t="s">
        <v>4281</v>
      </c>
      <c r="G3" s="14" t="s">
        <v>4282</v>
      </c>
      <c r="H3" s="14" t="s">
        <v>4283</v>
      </c>
      <c r="I3" s="14" t="s">
        <v>4284</v>
      </c>
      <c r="J3" s="14" t="s">
        <v>4285</v>
      </c>
      <c r="K3" s="14" t="s">
        <v>4286</v>
      </c>
      <c r="L3" s="14" t="s">
        <v>4287</v>
      </c>
    </row>
    <row r="4" spans="1:13" x14ac:dyDescent="0.25">
      <c r="A4" s="14" t="s">
        <v>1603</v>
      </c>
      <c r="B4" s="14" t="s">
        <v>4288</v>
      </c>
      <c r="C4" s="14" t="s">
        <v>4289</v>
      </c>
      <c r="D4" s="14" t="s">
        <v>4240</v>
      </c>
      <c r="E4" s="14" t="s">
        <v>4242</v>
      </c>
      <c r="F4" s="14" t="s">
        <v>4290</v>
      </c>
      <c r="G4" s="14" t="s">
        <v>4291</v>
      </c>
      <c r="H4" s="14" t="s">
        <v>4292</v>
      </c>
      <c r="I4" s="14" t="s">
        <v>4293</v>
      </c>
      <c r="J4" s="14" t="s">
        <v>4294</v>
      </c>
      <c r="K4" s="14" t="s">
        <v>4295</v>
      </c>
      <c r="L4" s="14" t="s">
        <v>4296</v>
      </c>
    </row>
    <row r="5" spans="1:13" x14ac:dyDescent="0.25">
      <c r="A5" s="14" t="s">
        <v>4297</v>
      </c>
      <c r="B5" s="14" t="s">
        <v>4298</v>
      </c>
      <c r="C5" s="14" t="s">
        <v>4299</v>
      </c>
      <c r="D5" s="14" t="s">
        <v>4300</v>
      </c>
      <c r="E5" s="14" t="s">
        <v>4301</v>
      </c>
      <c r="F5" s="14" t="s">
        <v>4244</v>
      </c>
      <c r="G5" s="14" t="s">
        <v>4302</v>
      </c>
      <c r="H5" s="14" t="s">
        <v>4303</v>
      </c>
      <c r="I5" s="14" t="s">
        <v>4304</v>
      </c>
      <c r="J5" s="14" t="s">
        <v>4287</v>
      </c>
      <c r="K5" s="14" t="s">
        <v>4305</v>
      </c>
      <c r="L5" s="14" t="s">
        <v>4306</v>
      </c>
    </row>
    <row r="6" spans="1:13" x14ac:dyDescent="0.25">
      <c r="A6" s="14" t="s">
        <v>4307</v>
      </c>
      <c r="B6" s="14" t="s">
        <v>4308</v>
      </c>
      <c r="C6" s="14" t="s">
        <v>4309</v>
      </c>
      <c r="D6" s="14" t="s">
        <v>4310</v>
      </c>
      <c r="E6" s="14" t="s">
        <v>4311</v>
      </c>
      <c r="F6" s="14" t="s">
        <v>4312</v>
      </c>
      <c r="G6" s="14" t="s">
        <v>4313</v>
      </c>
      <c r="H6" s="14" t="s">
        <v>4314</v>
      </c>
      <c r="I6" s="14" t="s">
        <v>4250</v>
      </c>
      <c r="J6" s="14" t="s">
        <v>4315</v>
      </c>
      <c r="K6" s="14" t="s">
        <v>4254</v>
      </c>
      <c r="L6" s="5" t="s">
        <v>4256</v>
      </c>
    </row>
    <row r="7" spans="1:13" x14ac:dyDescent="0.25">
      <c r="A7" s="14" t="s">
        <v>4316</v>
      </c>
      <c r="B7" s="14" t="s">
        <v>4317</v>
      </c>
      <c r="C7" s="14" t="s">
        <v>4318</v>
      </c>
      <c r="D7" s="5" t="s">
        <v>4319</v>
      </c>
      <c r="E7" s="5" t="s">
        <v>4320</v>
      </c>
      <c r="F7" s="14" t="s">
        <v>4321</v>
      </c>
      <c r="G7" s="14" t="s">
        <v>4246</v>
      </c>
      <c r="H7" s="14" t="s">
        <v>4248</v>
      </c>
      <c r="I7" s="14" t="s">
        <v>4322</v>
      </c>
      <c r="J7" s="14" t="s">
        <v>4323</v>
      </c>
      <c r="K7" s="14" t="s">
        <v>4324</v>
      </c>
      <c r="L7" s="5" t="s">
        <v>4325</v>
      </c>
    </row>
    <row r="8" spans="1:13" x14ac:dyDescent="0.25">
      <c r="A8" s="14" t="s">
        <v>4326</v>
      </c>
      <c r="B8" s="5" t="s">
        <v>4327</v>
      </c>
      <c r="C8" s="5" t="s">
        <v>4328</v>
      </c>
      <c r="D8" s="17" t="s">
        <v>1544</v>
      </c>
      <c r="E8" s="5" t="s">
        <v>4329</v>
      </c>
      <c r="F8" s="5" t="s">
        <v>4330</v>
      </c>
      <c r="G8" s="14" t="s">
        <v>4331</v>
      </c>
      <c r="H8" s="5" t="s">
        <v>4332</v>
      </c>
      <c r="I8" s="14" t="s">
        <v>4333</v>
      </c>
      <c r="J8" s="14" t="s">
        <v>4252</v>
      </c>
      <c r="K8" s="5" t="s">
        <v>4334</v>
      </c>
      <c r="L8" s="17" t="s">
        <v>1544</v>
      </c>
    </row>
    <row r="9" spans="1:13" x14ac:dyDescent="0.25">
      <c r="A9" s="16" t="s">
        <v>1544</v>
      </c>
      <c r="B9" s="17" t="s">
        <v>1544</v>
      </c>
      <c r="C9" s="17" t="s">
        <v>1544</v>
      </c>
      <c r="D9" s="5" t="s">
        <v>4335</v>
      </c>
      <c r="E9" s="17" t="s">
        <v>1544</v>
      </c>
      <c r="F9" s="17" t="s">
        <v>1544</v>
      </c>
      <c r="G9" s="16" t="s">
        <v>1544</v>
      </c>
      <c r="H9" s="5" t="s">
        <v>4336</v>
      </c>
      <c r="I9" s="16" t="s">
        <v>1544</v>
      </c>
      <c r="J9" s="14" t="s">
        <v>4337</v>
      </c>
      <c r="K9" s="5" t="s">
        <v>4338</v>
      </c>
      <c r="L9" s="5" t="s">
        <v>4339</v>
      </c>
    </row>
    <row r="10" spans="1:13" x14ac:dyDescent="0.25">
      <c r="A10" s="5" t="s">
        <v>1561</v>
      </c>
      <c r="B10" s="5" t="s">
        <v>4340</v>
      </c>
      <c r="C10" s="5" t="s">
        <v>4341</v>
      </c>
      <c r="D10" s="5" t="s">
        <v>4342</v>
      </c>
      <c r="E10" s="5" t="s">
        <v>4343</v>
      </c>
      <c r="F10" s="5" t="s">
        <v>4344</v>
      </c>
      <c r="G10" s="5" t="s">
        <v>4345</v>
      </c>
      <c r="H10" s="17" t="s">
        <v>1544</v>
      </c>
      <c r="I10" s="5" t="s">
        <v>1554</v>
      </c>
      <c r="J10" s="14" t="s">
        <v>4346</v>
      </c>
      <c r="K10" s="17" t="s">
        <v>1544</v>
      </c>
      <c r="L10" s="5" t="s">
        <v>4347</v>
      </c>
    </row>
    <row r="11" spans="1:13" x14ac:dyDescent="0.25">
      <c r="A11" s="5" t="s">
        <v>4348</v>
      </c>
      <c r="B11" s="5" t="s">
        <v>4349</v>
      </c>
      <c r="C11" s="5" t="s">
        <v>4350</v>
      </c>
      <c r="D11" s="5" t="s">
        <v>4351</v>
      </c>
      <c r="E11" s="5" t="s">
        <v>4352</v>
      </c>
      <c r="F11" s="5" t="s">
        <v>4353</v>
      </c>
      <c r="G11" s="5" t="s">
        <v>4354</v>
      </c>
      <c r="H11" s="5" t="s">
        <v>4355</v>
      </c>
      <c r="I11" s="5" t="s">
        <v>4356</v>
      </c>
      <c r="J11" s="16" t="s">
        <v>1544</v>
      </c>
      <c r="K11" s="5" t="s">
        <v>4357</v>
      </c>
      <c r="L11" s="5" t="s">
        <v>4358</v>
      </c>
    </row>
    <row r="12" spans="1:13" x14ac:dyDescent="0.25">
      <c r="A12" s="5" t="s">
        <v>4359</v>
      </c>
      <c r="B12" s="5" t="s">
        <v>4360</v>
      </c>
      <c r="C12" s="5" t="s">
        <v>4361</v>
      </c>
      <c r="D12" s="5" t="s">
        <v>4362</v>
      </c>
      <c r="E12" s="5" t="s">
        <v>4363</v>
      </c>
      <c r="F12" s="5" t="s">
        <v>4364</v>
      </c>
      <c r="G12" s="5" t="s">
        <v>4365</v>
      </c>
      <c r="H12" s="5" t="s">
        <v>4366</v>
      </c>
      <c r="I12" s="5" t="s">
        <v>1569</v>
      </c>
      <c r="J12" s="5" t="s">
        <v>4367</v>
      </c>
      <c r="K12" s="5" t="s">
        <v>4368</v>
      </c>
      <c r="L12" s="5" t="s">
        <v>4369</v>
      </c>
    </row>
    <row r="13" spans="1:13" x14ac:dyDescent="0.25">
      <c r="A13" s="5" t="s">
        <v>1576</v>
      </c>
      <c r="B13" s="5" t="s">
        <v>4370</v>
      </c>
      <c r="C13" s="5" t="s">
        <v>4371</v>
      </c>
      <c r="D13" s="5" t="s">
        <v>4372</v>
      </c>
      <c r="E13" s="5" t="s">
        <v>4373</v>
      </c>
      <c r="F13" s="5" t="s">
        <v>4374</v>
      </c>
      <c r="G13" s="5" t="s">
        <v>4375</v>
      </c>
      <c r="H13" s="5" t="s">
        <v>4376</v>
      </c>
      <c r="I13" s="5" t="s">
        <v>4377</v>
      </c>
      <c r="J13" s="5" t="s">
        <v>4378</v>
      </c>
      <c r="K13" s="15" t="s">
        <v>4379</v>
      </c>
      <c r="L13" s="5" t="s">
        <v>4380</v>
      </c>
    </row>
    <row r="14" spans="1:13" x14ac:dyDescent="0.25">
      <c r="A14" s="5" t="s">
        <v>4381</v>
      </c>
      <c r="B14" s="5" t="s">
        <v>4382</v>
      </c>
      <c r="C14" s="5" t="s">
        <v>4383</v>
      </c>
      <c r="D14" s="5" t="s">
        <v>4384</v>
      </c>
      <c r="E14" s="15" t="s">
        <v>4385</v>
      </c>
      <c r="F14" s="5" t="s">
        <v>4386</v>
      </c>
      <c r="G14" s="5" t="s">
        <v>4387</v>
      </c>
      <c r="H14" s="5" t="s">
        <v>4388</v>
      </c>
      <c r="I14" s="5" t="s">
        <v>4389</v>
      </c>
      <c r="J14" s="5" t="s">
        <v>4390</v>
      </c>
      <c r="K14" s="5" t="s">
        <v>4391</v>
      </c>
      <c r="L14" s="5" t="s">
        <v>4392</v>
      </c>
    </row>
    <row r="15" spans="1:13" x14ac:dyDescent="0.25">
      <c r="A15" s="5" t="s">
        <v>4393</v>
      </c>
      <c r="B15" s="5" t="s">
        <v>4394</v>
      </c>
      <c r="C15" s="5" t="s">
        <v>4395</v>
      </c>
      <c r="D15" s="5" t="s">
        <v>4396</v>
      </c>
      <c r="E15" s="5" t="s">
        <v>4397</v>
      </c>
      <c r="F15" s="5" t="s">
        <v>4398</v>
      </c>
      <c r="G15" s="5" t="s">
        <v>4399</v>
      </c>
      <c r="H15" s="5" t="s">
        <v>4400</v>
      </c>
      <c r="I15" s="5" t="s">
        <v>4401</v>
      </c>
      <c r="J15" s="5" t="s">
        <v>4402</v>
      </c>
      <c r="K15" s="5" t="s">
        <v>4403</v>
      </c>
      <c r="L15" s="5" t="s">
        <v>4404</v>
      </c>
    </row>
    <row r="16" spans="1:13" x14ac:dyDescent="0.25">
      <c r="A16" s="5" t="s">
        <v>4405</v>
      </c>
      <c r="B16" s="5" t="s">
        <v>4406</v>
      </c>
      <c r="C16" s="15" t="s">
        <v>4407</v>
      </c>
      <c r="D16" s="5" t="s">
        <v>4408</v>
      </c>
      <c r="E16" s="5" t="s">
        <v>4409</v>
      </c>
      <c r="F16" s="5" t="s">
        <v>1619</v>
      </c>
      <c r="G16" s="5" t="s">
        <v>4410</v>
      </c>
      <c r="H16" s="5" t="s">
        <v>4411</v>
      </c>
      <c r="I16" s="5" t="s">
        <v>4412</v>
      </c>
      <c r="J16" s="5" t="s">
        <v>4413</v>
      </c>
      <c r="K16" s="5" t="s">
        <v>4414</v>
      </c>
      <c r="L16" s="5" t="s">
        <v>4415</v>
      </c>
    </row>
    <row r="17" spans="1:12" x14ac:dyDescent="0.25">
      <c r="A17" s="5" t="s">
        <v>4416</v>
      </c>
      <c r="B17" s="5" t="s">
        <v>4417</v>
      </c>
      <c r="C17" s="5" t="s">
        <v>4418</v>
      </c>
      <c r="D17" s="5" t="s">
        <v>4419</v>
      </c>
      <c r="E17" s="5" t="s">
        <v>4408</v>
      </c>
      <c r="F17" s="5" t="s">
        <v>4420</v>
      </c>
      <c r="G17" s="5" t="s">
        <v>4421</v>
      </c>
      <c r="H17" s="5" t="s">
        <v>4422</v>
      </c>
      <c r="I17" s="5" t="s">
        <v>4423</v>
      </c>
      <c r="J17" s="5" t="s">
        <v>4424</v>
      </c>
      <c r="K17" s="5" t="s">
        <v>4381</v>
      </c>
      <c r="L17" s="5" t="s">
        <v>4425</v>
      </c>
    </row>
    <row r="18" spans="1:12" x14ac:dyDescent="0.25">
      <c r="A18" s="15" t="s">
        <v>4426</v>
      </c>
      <c r="B18" s="5" t="s">
        <v>4427</v>
      </c>
      <c r="C18" s="5" t="s">
        <v>4428</v>
      </c>
      <c r="D18" s="5" t="s">
        <v>4429</v>
      </c>
      <c r="E18" s="5" t="s">
        <v>4430</v>
      </c>
      <c r="F18" s="5" t="s">
        <v>4431</v>
      </c>
      <c r="G18" s="5" t="s">
        <v>1579</v>
      </c>
      <c r="H18" s="5" t="s">
        <v>4432</v>
      </c>
      <c r="I18" s="5" t="s">
        <v>4433</v>
      </c>
      <c r="J18" s="5" t="s">
        <v>4434</v>
      </c>
      <c r="K18" s="5" t="s">
        <v>4435</v>
      </c>
      <c r="L18" s="5" t="s">
        <v>4436</v>
      </c>
    </row>
    <row r="19" spans="1:12" x14ac:dyDescent="0.25">
      <c r="A19" s="5" t="s">
        <v>4424</v>
      </c>
      <c r="B19" s="5" t="s">
        <v>4437</v>
      </c>
      <c r="C19" s="5" t="s">
        <v>4438</v>
      </c>
      <c r="D19" s="5" t="s">
        <v>4439</v>
      </c>
      <c r="E19" s="5" t="s">
        <v>4440</v>
      </c>
      <c r="F19" s="5" t="s">
        <v>4441</v>
      </c>
      <c r="G19" s="5" t="s">
        <v>4442</v>
      </c>
      <c r="H19" s="5" t="s">
        <v>4443</v>
      </c>
      <c r="I19" s="5" t="s">
        <v>4444</v>
      </c>
      <c r="J19" s="5" t="s">
        <v>4445</v>
      </c>
      <c r="K19" s="5" t="s">
        <v>4446</v>
      </c>
      <c r="L19" s="5" t="s">
        <v>4447</v>
      </c>
    </row>
    <row r="20" spans="1:12" x14ac:dyDescent="0.25">
      <c r="A20" s="5" t="s">
        <v>4448</v>
      </c>
      <c r="B20" s="5" t="s">
        <v>4449</v>
      </c>
      <c r="C20" s="5" t="s">
        <v>4450</v>
      </c>
      <c r="D20" s="5" t="s">
        <v>4451</v>
      </c>
      <c r="E20" s="5" t="s">
        <v>4452</v>
      </c>
      <c r="F20" s="5" t="s">
        <v>4453</v>
      </c>
      <c r="G20" s="5" t="s">
        <v>4454</v>
      </c>
      <c r="H20" s="5" t="s">
        <v>4455</v>
      </c>
      <c r="I20" s="5" t="s">
        <v>4456</v>
      </c>
      <c r="J20" s="5" t="s">
        <v>4457</v>
      </c>
      <c r="K20" s="5" t="s">
        <v>4458</v>
      </c>
      <c r="L20" s="15" t="s">
        <v>4459</v>
      </c>
    </row>
    <row r="21" spans="1:12" x14ac:dyDescent="0.25">
      <c r="A21" s="5" t="s">
        <v>4460</v>
      </c>
      <c r="B21" s="5" t="s">
        <v>4461</v>
      </c>
      <c r="C21" s="5" t="s">
        <v>4462</v>
      </c>
      <c r="D21" s="5" t="s">
        <v>4463</v>
      </c>
      <c r="E21" s="5" t="s">
        <v>4464</v>
      </c>
      <c r="F21" s="5" t="s">
        <v>4465</v>
      </c>
      <c r="G21" s="5" t="s">
        <v>4466</v>
      </c>
      <c r="H21" s="5" t="s">
        <v>4467</v>
      </c>
      <c r="I21" s="5" t="s">
        <v>4468</v>
      </c>
      <c r="J21" s="5" t="s">
        <v>4469</v>
      </c>
      <c r="K21" s="5" t="s">
        <v>4470</v>
      </c>
      <c r="L21" s="5" t="s">
        <v>4471</v>
      </c>
    </row>
    <row r="22" spans="1:12" x14ac:dyDescent="0.25">
      <c r="A22" s="5" t="s">
        <v>4472</v>
      </c>
      <c r="B22" s="5" t="s">
        <v>4447</v>
      </c>
      <c r="C22" s="5" t="s">
        <v>1619</v>
      </c>
      <c r="D22" s="5" t="s">
        <v>4473</v>
      </c>
      <c r="E22" s="5" t="s">
        <v>4474</v>
      </c>
      <c r="F22" s="5" t="s">
        <v>4475</v>
      </c>
      <c r="G22" s="5" t="s">
        <v>4476</v>
      </c>
      <c r="H22" s="5" t="s">
        <v>4477</v>
      </c>
      <c r="I22" s="5" t="s">
        <v>4478</v>
      </c>
      <c r="J22" s="5" t="s">
        <v>4479</v>
      </c>
      <c r="K22" s="5" t="s">
        <v>4480</v>
      </c>
      <c r="L22" s="5" t="s">
        <v>1671</v>
      </c>
    </row>
    <row r="23" spans="1:12" x14ac:dyDescent="0.25">
      <c r="A23" s="5" t="s">
        <v>4481</v>
      </c>
      <c r="B23" s="5" t="s">
        <v>4482</v>
      </c>
      <c r="C23" s="5" t="s">
        <v>4483</v>
      </c>
      <c r="D23" s="5" t="s">
        <v>4484</v>
      </c>
      <c r="E23" s="5" t="s">
        <v>4485</v>
      </c>
      <c r="F23" s="5" t="s">
        <v>4486</v>
      </c>
      <c r="G23" s="5" t="s">
        <v>4487</v>
      </c>
      <c r="H23" s="5" t="s">
        <v>4488</v>
      </c>
      <c r="I23" s="5" t="s">
        <v>4489</v>
      </c>
      <c r="J23" s="5" t="s">
        <v>4490</v>
      </c>
      <c r="K23" s="5" t="s">
        <v>4491</v>
      </c>
      <c r="L23" s="5" t="s">
        <v>4492</v>
      </c>
    </row>
    <row r="24" spans="1:12" x14ac:dyDescent="0.25">
      <c r="A24" s="5" t="s">
        <v>4493</v>
      </c>
      <c r="B24" s="5" t="s">
        <v>4494</v>
      </c>
      <c r="C24" s="5" t="s">
        <v>4495</v>
      </c>
      <c r="D24" s="5" t="s">
        <v>4496</v>
      </c>
      <c r="E24" s="5" t="s">
        <v>4497</v>
      </c>
      <c r="F24" s="5" t="s">
        <v>4498</v>
      </c>
      <c r="G24" s="5" t="s">
        <v>4369</v>
      </c>
      <c r="H24" s="5" t="s">
        <v>4499</v>
      </c>
      <c r="I24" s="5" t="s">
        <v>4500</v>
      </c>
      <c r="J24" s="5" t="s">
        <v>4501</v>
      </c>
      <c r="K24" s="5" t="s">
        <v>4502</v>
      </c>
      <c r="L24" s="5" t="s">
        <v>4503</v>
      </c>
    </row>
    <row r="25" spans="1:12" x14ac:dyDescent="0.25">
      <c r="A25" s="5" t="s">
        <v>4504</v>
      </c>
      <c r="B25" s="5" t="s">
        <v>4505</v>
      </c>
      <c r="C25" s="5" t="s">
        <v>4506</v>
      </c>
      <c r="D25" s="5" t="s">
        <v>4507</v>
      </c>
      <c r="E25" s="5" t="s">
        <v>4508</v>
      </c>
      <c r="F25" s="5" t="s">
        <v>4509</v>
      </c>
      <c r="G25" s="5" t="s">
        <v>4510</v>
      </c>
      <c r="H25" s="5" t="s">
        <v>4511</v>
      </c>
      <c r="I25" s="5" t="s">
        <v>4512</v>
      </c>
      <c r="J25" s="5" t="s">
        <v>4513</v>
      </c>
      <c r="K25" s="5" t="s">
        <v>4514</v>
      </c>
      <c r="L25" s="5" t="s">
        <v>4515</v>
      </c>
    </row>
    <row r="26" spans="1:12" x14ac:dyDescent="0.25">
      <c r="A26" s="5" t="s">
        <v>4516</v>
      </c>
      <c r="B26" s="5" t="s">
        <v>4517</v>
      </c>
      <c r="C26" s="5" t="s">
        <v>4441</v>
      </c>
      <c r="D26" s="5" t="s">
        <v>4518</v>
      </c>
      <c r="E26" s="5" t="s">
        <v>4519</v>
      </c>
      <c r="F26" s="5" t="s">
        <v>4520</v>
      </c>
      <c r="G26" s="5" t="s">
        <v>4480</v>
      </c>
      <c r="H26" s="5" t="s">
        <v>4521</v>
      </c>
      <c r="I26" s="5" t="s">
        <v>4522</v>
      </c>
      <c r="J26" s="5" t="s">
        <v>4523</v>
      </c>
      <c r="K26" s="5" t="s">
        <v>4524</v>
      </c>
      <c r="L26" s="5" t="s">
        <v>4525</v>
      </c>
    </row>
    <row r="27" spans="1:12" x14ac:dyDescent="0.25">
      <c r="A27" s="5" t="s">
        <v>4526</v>
      </c>
      <c r="B27" s="5" t="s">
        <v>4527</v>
      </c>
      <c r="C27" s="5" t="s">
        <v>4528</v>
      </c>
      <c r="D27" s="5" t="s">
        <v>4529</v>
      </c>
      <c r="E27" s="5" t="s">
        <v>4530</v>
      </c>
      <c r="F27" s="5" t="s">
        <v>4531</v>
      </c>
      <c r="G27" s="15" t="s">
        <v>4532</v>
      </c>
      <c r="H27" s="5" t="s">
        <v>4533</v>
      </c>
      <c r="I27" s="5" t="s">
        <v>4534</v>
      </c>
      <c r="J27" s="15" t="s">
        <v>4535</v>
      </c>
      <c r="K27" s="5" t="s">
        <v>4536</v>
      </c>
      <c r="L27" s="5" t="s">
        <v>4537</v>
      </c>
    </row>
    <row r="28" spans="1:12" x14ac:dyDescent="0.25">
      <c r="A28" s="5" t="s">
        <v>4538</v>
      </c>
      <c r="B28" s="15" t="s">
        <v>4539</v>
      </c>
      <c r="C28" s="5" t="s">
        <v>4540</v>
      </c>
      <c r="D28" s="5" t="s">
        <v>4471</v>
      </c>
      <c r="E28" s="5" t="s">
        <v>4541</v>
      </c>
      <c r="F28" s="5" t="s">
        <v>4542</v>
      </c>
      <c r="G28" s="5" t="s">
        <v>4543</v>
      </c>
      <c r="H28" s="5" t="s">
        <v>4544</v>
      </c>
      <c r="I28" s="5" t="s">
        <v>4545</v>
      </c>
      <c r="J28" s="5" t="s">
        <v>4511</v>
      </c>
      <c r="K28" s="5" t="s">
        <v>4546</v>
      </c>
      <c r="L28" s="5" t="s">
        <v>1686</v>
      </c>
    </row>
    <row r="29" spans="1:12" x14ac:dyDescent="0.25">
      <c r="A29" s="5" t="s">
        <v>4547</v>
      </c>
      <c r="B29" s="5" t="s">
        <v>4548</v>
      </c>
      <c r="C29" s="5" t="s">
        <v>4549</v>
      </c>
      <c r="D29" s="5" t="s">
        <v>4550</v>
      </c>
      <c r="E29" s="5" t="s">
        <v>4551</v>
      </c>
      <c r="F29" s="5" t="s">
        <v>4552</v>
      </c>
      <c r="G29" s="15" t="s">
        <v>4553</v>
      </c>
      <c r="H29" s="5" t="s">
        <v>4554</v>
      </c>
      <c r="I29" s="5" t="s">
        <v>4555</v>
      </c>
      <c r="J29" s="5" t="s">
        <v>1647</v>
      </c>
      <c r="K29" s="5" t="s">
        <v>1630</v>
      </c>
      <c r="L29" s="5" t="s">
        <v>1723</v>
      </c>
    </row>
    <row r="30" spans="1:12" x14ac:dyDescent="0.25">
      <c r="A30" s="5" t="s">
        <v>4556</v>
      </c>
      <c r="B30" s="5" t="s">
        <v>4557</v>
      </c>
      <c r="C30" s="5" t="s">
        <v>4558</v>
      </c>
      <c r="D30" s="5" t="s">
        <v>4559</v>
      </c>
      <c r="E30" s="5" t="s">
        <v>4560</v>
      </c>
      <c r="F30" s="5" t="s">
        <v>4561</v>
      </c>
      <c r="G30" s="5" t="s">
        <v>4562</v>
      </c>
      <c r="H30" s="5" t="s">
        <v>4563</v>
      </c>
      <c r="I30" s="5" t="s">
        <v>4564</v>
      </c>
      <c r="J30" s="5" t="s">
        <v>1668</v>
      </c>
      <c r="K30" s="5" t="s">
        <v>4565</v>
      </c>
      <c r="L30" s="5" t="s">
        <v>4566</v>
      </c>
    </row>
    <row r="31" spans="1:12" x14ac:dyDescent="0.25">
      <c r="A31" s="5" t="s">
        <v>4567</v>
      </c>
      <c r="B31" s="15" t="s">
        <v>4568</v>
      </c>
      <c r="C31" s="5" t="s">
        <v>4569</v>
      </c>
      <c r="D31" s="5" t="s">
        <v>4570</v>
      </c>
      <c r="E31" s="5" t="s">
        <v>4571</v>
      </c>
      <c r="F31" s="5" t="s">
        <v>4572</v>
      </c>
      <c r="G31" s="5" t="s">
        <v>4573</v>
      </c>
      <c r="H31" s="5" t="s">
        <v>4574</v>
      </c>
      <c r="I31" s="5" t="s">
        <v>4575</v>
      </c>
      <c r="J31" s="5" t="s">
        <v>4471</v>
      </c>
      <c r="K31" s="5" t="s">
        <v>4576</v>
      </c>
      <c r="L31" s="5" t="s">
        <v>4577</v>
      </c>
    </row>
    <row r="32" spans="1:12" x14ac:dyDescent="0.25">
      <c r="A32" s="5" t="s">
        <v>4533</v>
      </c>
      <c r="B32" s="5" t="s">
        <v>4578</v>
      </c>
      <c r="C32" s="5" t="s">
        <v>4579</v>
      </c>
      <c r="D32" s="5" t="s">
        <v>4580</v>
      </c>
      <c r="E32" s="5" t="s">
        <v>4581</v>
      </c>
      <c r="F32" s="5" t="s">
        <v>4582</v>
      </c>
      <c r="G32" s="5" t="s">
        <v>4583</v>
      </c>
      <c r="H32" s="5" t="s">
        <v>4584</v>
      </c>
      <c r="I32" s="5" t="s">
        <v>4585</v>
      </c>
      <c r="J32" s="5" t="s">
        <v>4586</v>
      </c>
      <c r="K32" s="5" t="s">
        <v>4587</v>
      </c>
      <c r="L32" s="5" t="s">
        <v>4588</v>
      </c>
    </row>
    <row r="33" spans="1:12" x14ac:dyDescent="0.25">
      <c r="A33" s="5" t="s">
        <v>1661</v>
      </c>
      <c r="B33" s="5" t="s">
        <v>4589</v>
      </c>
      <c r="C33" s="5" t="s">
        <v>4590</v>
      </c>
      <c r="D33" s="15" t="s">
        <v>4591</v>
      </c>
      <c r="E33" s="5" t="s">
        <v>4592</v>
      </c>
      <c r="F33" s="5" t="s">
        <v>4593</v>
      </c>
      <c r="G33" s="5" t="s">
        <v>4594</v>
      </c>
      <c r="H33" s="5" t="s">
        <v>4595</v>
      </c>
      <c r="I33" s="15" t="s">
        <v>4596</v>
      </c>
      <c r="J33" s="5" t="s">
        <v>4597</v>
      </c>
      <c r="K33" s="5" t="s">
        <v>4598</v>
      </c>
      <c r="L33" s="5" t="s">
        <v>4599</v>
      </c>
    </row>
    <row r="34" spans="1:12" x14ac:dyDescent="0.25">
      <c r="A34" s="5" t="s">
        <v>4600</v>
      </c>
      <c r="B34" s="5" t="s">
        <v>4601</v>
      </c>
      <c r="C34" s="5" t="s">
        <v>4602</v>
      </c>
      <c r="D34" s="5" t="s">
        <v>4603</v>
      </c>
      <c r="E34" s="5" t="s">
        <v>4604</v>
      </c>
      <c r="F34" s="5" t="s">
        <v>4605</v>
      </c>
      <c r="G34" s="5" t="s">
        <v>4606</v>
      </c>
      <c r="H34" s="5" t="s">
        <v>4607</v>
      </c>
      <c r="I34" s="5" t="s">
        <v>4608</v>
      </c>
      <c r="J34" s="5" t="s">
        <v>4609</v>
      </c>
      <c r="K34" s="5" t="s">
        <v>4610</v>
      </c>
      <c r="L34" s="5" t="s">
        <v>4611</v>
      </c>
    </row>
    <row r="35" spans="1:12" x14ac:dyDescent="0.25">
      <c r="A35" s="5" t="s">
        <v>4612</v>
      </c>
      <c r="B35" s="5" t="s">
        <v>4613</v>
      </c>
      <c r="C35" s="5" t="s">
        <v>4614</v>
      </c>
      <c r="D35" s="5" t="s">
        <v>4615</v>
      </c>
      <c r="E35" s="5" t="s">
        <v>4616</v>
      </c>
      <c r="F35" s="15" t="s">
        <v>4617</v>
      </c>
      <c r="G35" s="5" t="s">
        <v>4618</v>
      </c>
      <c r="H35" s="5" t="s">
        <v>4619</v>
      </c>
      <c r="I35" s="5" t="s">
        <v>4620</v>
      </c>
      <c r="J35" s="5" t="s">
        <v>4621</v>
      </c>
      <c r="K35" s="5" t="s">
        <v>4622</v>
      </c>
      <c r="L35" s="5" t="s">
        <v>4623</v>
      </c>
    </row>
    <row r="36" spans="1:12" x14ac:dyDescent="0.25">
      <c r="A36" s="5" t="s">
        <v>4624</v>
      </c>
      <c r="B36" s="5" t="s">
        <v>4625</v>
      </c>
      <c r="C36" s="5" t="s">
        <v>4626</v>
      </c>
      <c r="D36" s="5" t="s">
        <v>4627</v>
      </c>
      <c r="E36" s="5" t="s">
        <v>4628</v>
      </c>
      <c r="F36" s="5" t="s">
        <v>4629</v>
      </c>
      <c r="G36" s="5" t="s">
        <v>4630</v>
      </c>
      <c r="H36" s="5" t="s">
        <v>4631</v>
      </c>
      <c r="I36" s="5" t="s">
        <v>4632</v>
      </c>
      <c r="J36" s="5" t="s">
        <v>4633</v>
      </c>
      <c r="K36" s="5" t="s">
        <v>4634</v>
      </c>
      <c r="L36" s="5" t="s">
        <v>4635</v>
      </c>
    </row>
    <row r="37" spans="1:12" x14ac:dyDescent="0.25">
      <c r="A37" s="5" t="s">
        <v>4636</v>
      </c>
      <c r="B37" s="5" t="s">
        <v>4637</v>
      </c>
      <c r="C37" s="5" t="s">
        <v>4638</v>
      </c>
      <c r="D37" s="5" t="s">
        <v>4611</v>
      </c>
      <c r="E37" s="5" t="s">
        <v>4639</v>
      </c>
      <c r="F37" s="5" t="s">
        <v>4640</v>
      </c>
      <c r="G37" s="5" t="s">
        <v>4641</v>
      </c>
      <c r="H37" s="5" t="s">
        <v>4642</v>
      </c>
      <c r="I37" s="5" t="s">
        <v>4643</v>
      </c>
      <c r="J37" s="5" t="s">
        <v>4644</v>
      </c>
      <c r="K37" s="5" t="s">
        <v>4645</v>
      </c>
      <c r="L37" s="15" t="s">
        <v>4646</v>
      </c>
    </row>
    <row r="38" spans="1:12" x14ac:dyDescent="0.25">
      <c r="A38" s="5" t="s">
        <v>4647</v>
      </c>
      <c r="B38" s="5" t="s">
        <v>4617</v>
      </c>
      <c r="C38" s="5" t="s">
        <v>4648</v>
      </c>
      <c r="D38" s="5" t="s">
        <v>4649</v>
      </c>
      <c r="E38" s="5" t="s">
        <v>4650</v>
      </c>
      <c r="F38" s="5" t="s">
        <v>4651</v>
      </c>
      <c r="G38" s="5" t="s">
        <v>4652</v>
      </c>
      <c r="H38" s="15" t="s">
        <v>4653</v>
      </c>
      <c r="I38" s="5" t="s">
        <v>4654</v>
      </c>
      <c r="J38" s="5" t="s">
        <v>4655</v>
      </c>
      <c r="K38" s="5" t="s">
        <v>4656</v>
      </c>
      <c r="L38" s="15" t="s">
        <v>4657</v>
      </c>
    </row>
    <row r="39" spans="1:12" x14ac:dyDescent="0.25">
      <c r="A39" s="5" t="s">
        <v>4471</v>
      </c>
      <c r="B39" s="5" t="s">
        <v>4658</v>
      </c>
      <c r="C39" s="5" t="s">
        <v>4659</v>
      </c>
      <c r="D39" s="5" t="s">
        <v>4660</v>
      </c>
      <c r="E39" s="5" t="s">
        <v>1696</v>
      </c>
      <c r="F39" s="5" t="s">
        <v>4661</v>
      </c>
      <c r="G39" s="5" t="s">
        <v>4662</v>
      </c>
      <c r="H39" s="5" t="s">
        <v>4663</v>
      </c>
      <c r="I39" s="5" t="s">
        <v>4664</v>
      </c>
      <c r="J39" s="5" t="s">
        <v>4665</v>
      </c>
      <c r="K39" s="5" t="s">
        <v>4666</v>
      </c>
      <c r="L39" s="5" t="s">
        <v>4667</v>
      </c>
    </row>
    <row r="40" spans="1:12" x14ac:dyDescent="0.25">
      <c r="A40" s="5" t="s">
        <v>4668</v>
      </c>
      <c r="B40" s="15" t="s">
        <v>4669</v>
      </c>
      <c r="C40" s="5" t="s">
        <v>4670</v>
      </c>
      <c r="D40" s="5" t="s">
        <v>4671</v>
      </c>
      <c r="E40" s="5" t="s">
        <v>4672</v>
      </c>
      <c r="F40" s="5" t="s">
        <v>4673</v>
      </c>
      <c r="G40" s="5" t="s">
        <v>4674</v>
      </c>
      <c r="H40" s="15" t="s">
        <v>4675</v>
      </c>
      <c r="I40" s="15" t="s">
        <v>4676</v>
      </c>
      <c r="J40" s="5" t="s">
        <v>4515</v>
      </c>
      <c r="K40" s="5" t="s">
        <v>4563</v>
      </c>
      <c r="L40" s="5" t="s">
        <v>4677</v>
      </c>
    </row>
    <row r="41" spans="1:12" x14ac:dyDescent="0.25">
      <c r="A41" s="5" t="s">
        <v>4678</v>
      </c>
      <c r="B41" s="5" t="s">
        <v>4679</v>
      </c>
      <c r="C41" s="5" t="s">
        <v>4680</v>
      </c>
      <c r="D41" s="5" t="s">
        <v>4681</v>
      </c>
      <c r="E41" s="5" t="s">
        <v>4682</v>
      </c>
      <c r="F41" s="5" t="s">
        <v>4683</v>
      </c>
      <c r="G41" s="5" t="s">
        <v>4684</v>
      </c>
      <c r="H41" s="5" t="s">
        <v>4685</v>
      </c>
      <c r="I41" s="5" t="s">
        <v>4686</v>
      </c>
      <c r="J41" s="5" t="s">
        <v>4687</v>
      </c>
      <c r="K41" s="5" t="s">
        <v>4688</v>
      </c>
      <c r="L41" s="5" t="s">
        <v>4689</v>
      </c>
    </row>
    <row r="42" spans="1:12" x14ac:dyDescent="0.25">
      <c r="A42" s="5" t="s">
        <v>4690</v>
      </c>
      <c r="B42" s="5" t="s">
        <v>4691</v>
      </c>
      <c r="C42" s="5" t="s">
        <v>4692</v>
      </c>
      <c r="D42" s="5" t="s">
        <v>4693</v>
      </c>
      <c r="E42" s="5" t="s">
        <v>4694</v>
      </c>
      <c r="F42" s="5" t="s">
        <v>4695</v>
      </c>
      <c r="G42" s="5" t="s">
        <v>4696</v>
      </c>
      <c r="H42" s="5" t="s">
        <v>4697</v>
      </c>
      <c r="I42" s="5" t="s">
        <v>4698</v>
      </c>
      <c r="J42" s="5" t="s">
        <v>4699</v>
      </c>
      <c r="K42" s="15" t="s">
        <v>4700</v>
      </c>
      <c r="L42" s="5" t="s">
        <v>4701</v>
      </c>
    </row>
    <row r="43" spans="1:12" x14ac:dyDescent="0.25">
      <c r="A43" s="5" t="s">
        <v>4702</v>
      </c>
      <c r="B43" s="5" t="s">
        <v>4703</v>
      </c>
      <c r="C43" s="5" t="s">
        <v>4704</v>
      </c>
      <c r="D43" s="5" t="s">
        <v>4705</v>
      </c>
      <c r="E43" s="5" t="s">
        <v>4706</v>
      </c>
      <c r="F43" s="5" t="s">
        <v>4707</v>
      </c>
      <c r="G43" s="5" t="s">
        <v>4708</v>
      </c>
      <c r="H43" s="5" t="s">
        <v>4709</v>
      </c>
      <c r="I43" s="5" t="s">
        <v>1723</v>
      </c>
      <c r="J43" s="5" t="s">
        <v>4710</v>
      </c>
      <c r="K43" s="5" t="s">
        <v>4287</v>
      </c>
      <c r="L43" s="5" t="s">
        <v>4711</v>
      </c>
    </row>
    <row r="44" spans="1:12" x14ac:dyDescent="0.25">
      <c r="A44" s="5" t="s">
        <v>4712</v>
      </c>
      <c r="B44" s="5" t="s">
        <v>4713</v>
      </c>
      <c r="C44" s="5" t="s">
        <v>4714</v>
      </c>
      <c r="D44" s="5" t="s">
        <v>4715</v>
      </c>
      <c r="E44" s="5" t="s">
        <v>4716</v>
      </c>
      <c r="F44" s="5" t="s">
        <v>4717</v>
      </c>
      <c r="G44" s="5" t="s">
        <v>4718</v>
      </c>
      <c r="H44" s="5" t="s">
        <v>4719</v>
      </c>
      <c r="I44" s="5" t="s">
        <v>4720</v>
      </c>
      <c r="J44" s="5" t="s">
        <v>4721</v>
      </c>
      <c r="K44" s="5" t="s">
        <v>4722</v>
      </c>
      <c r="L44" s="5" t="s">
        <v>4723</v>
      </c>
    </row>
    <row r="45" spans="1:12" x14ac:dyDescent="0.25">
      <c r="A45" s="5" t="s">
        <v>4724</v>
      </c>
      <c r="B45" s="5" t="s">
        <v>4725</v>
      </c>
      <c r="C45" s="5" t="s">
        <v>4726</v>
      </c>
      <c r="D45" s="5" t="s">
        <v>4727</v>
      </c>
      <c r="E45" s="5" t="s">
        <v>4728</v>
      </c>
      <c r="F45" s="15" t="s">
        <v>4729</v>
      </c>
      <c r="G45" s="5" t="s">
        <v>4730</v>
      </c>
      <c r="H45" s="5" t="s">
        <v>1696</v>
      </c>
      <c r="I45" s="5" t="s">
        <v>4731</v>
      </c>
      <c r="J45" s="5" t="s">
        <v>4732</v>
      </c>
      <c r="K45" s="5" t="s">
        <v>4733</v>
      </c>
      <c r="L45" s="5" t="s">
        <v>4734</v>
      </c>
    </row>
    <row r="46" spans="1:12" x14ac:dyDescent="0.25">
      <c r="A46" s="5" t="s">
        <v>4735</v>
      </c>
      <c r="B46" s="5" t="s">
        <v>4736</v>
      </c>
      <c r="C46" s="5" t="s">
        <v>4737</v>
      </c>
      <c r="D46" s="5" t="s">
        <v>4738</v>
      </c>
      <c r="E46" s="5" t="s">
        <v>4739</v>
      </c>
      <c r="F46" s="5" t="s">
        <v>4740</v>
      </c>
      <c r="G46" s="5" t="s">
        <v>4568</v>
      </c>
      <c r="H46" s="5" t="s">
        <v>4741</v>
      </c>
      <c r="I46" s="5" t="s">
        <v>4742</v>
      </c>
      <c r="J46" s="5" t="s">
        <v>4743</v>
      </c>
      <c r="K46" s="5" t="s">
        <v>4744</v>
      </c>
      <c r="L46" s="5" t="s">
        <v>4745</v>
      </c>
    </row>
    <row r="47" spans="1:12" x14ac:dyDescent="0.25">
      <c r="A47" s="5" t="s">
        <v>4746</v>
      </c>
      <c r="B47" s="5" t="s">
        <v>4747</v>
      </c>
      <c r="C47" s="5" t="s">
        <v>4748</v>
      </c>
      <c r="D47" s="5" t="s">
        <v>4749</v>
      </c>
      <c r="E47" s="5" t="s">
        <v>4750</v>
      </c>
      <c r="F47" s="5" t="s">
        <v>4751</v>
      </c>
      <c r="G47" s="5" t="s">
        <v>4752</v>
      </c>
      <c r="H47" s="5" t="s">
        <v>4753</v>
      </c>
      <c r="I47" s="5" t="s">
        <v>4754</v>
      </c>
      <c r="J47" s="5" t="s">
        <v>4755</v>
      </c>
      <c r="K47" s="5" t="s">
        <v>4756</v>
      </c>
      <c r="L47" s="5" t="s">
        <v>4757</v>
      </c>
    </row>
    <row r="48" spans="1:12" x14ac:dyDescent="0.25">
      <c r="A48" s="5" t="s">
        <v>4758</v>
      </c>
      <c r="B48" s="5" t="s">
        <v>4759</v>
      </c>
      <c r="C48" s="5" t="s">
        <v>4760</v>
      </c>
      <c r="D48" s="5" t="s">
        <v>4761</v>
      </c>
      <c r="E48" s="5" t="s">
        <v>4762</v>
      </c>
      <c r="F48" s="5" t="s">
        <v>4763</v>
      </c>
      <c r="G48" s="5" t="s">
        <v>4764</v>
      </c>
      <c r="H48" s="5" t="s">
        <v>4765</v>
      </c>
      <c r="I48" s="5" t="s">
        <v>4766</v>
      </c>
      <c r="J48" s="5" t="s">
        <v>4767</v>
      </c>
      <c r="K48" s="5" t="s">
        <v>4768</v>
      </c>
      <c r="L48" s="5" t="s">
        <v>4769</v>
      </c>
    </row>
    <row r="49" spans="1:12" x14ac:dyDescent="0.25">
      <c r="A49" s="5" t="s">
        <v>4770</v>
      </c>
      <c r="B49" s="5" t="s">
        <v>4771</v>
      </c>
      <c r="C49" s="5" t="s">
        <v>4772</v>
      </c>
      <c r="D49" s="5" t="s">
        <v>4773</v>
      </c>
      <c r="E49" s="5" t="s">
        <v>4774</v>
      </c>
      <c r="F49" s="5" t="s">
        <v>1746</v>
      </c>
      <c r="G49" s="5" t="s">
        <v>4775</v>
      </c>
      <c r="H49" s="15" t="s">
        <v>4776</v>
      </c>
      <c r="I49" s="5" t="s">
        <v>4777</v>
      </c>
      <c r="J49" s="5" t="s">
        <v>4778</v>
      </c>
      <c r="K49" s="5" t="s">
        <v>4779</v>
      </c>
      <c r="L49" s="5" t="s">
        <v>4780</v>
      </c>
    </row>
    <row r="50" spans="1:12" x14ac:dyDescent="0.25">
      <c r="A50" s="5" t="s">
        <v>4781</v>
      </c>
      <c r="B50" s="5" t="s">
        <v>4782</v>
      </c>
      <c r="C50" s="5" t="s">
        <v>4783</v>
      </c>
      <c r="D50" s="5" t="s">
        <v>4784</v>
      </c>
      <c r="E50" s="5" t="s">
        <v>4785</v>
      </c>
      <c r="F50" s="5" t="s">
        <v>4786</v>
      </c>
      <c r="G50" s="5" t="s">
        <v>4787</v>
      </c>
      <c r="H50" s="5" t="s">
        <v>4788</v>
      </c>
      <c r="I50" s="5" t="s">
        <v>4789</v>
      </c>
      <c r="J50" s="5" t="s">
        <v>4790</v>
      </c>
      <c r="K50" s="5" t="s">
        <v>4791</v>
      </c>
      <c r="L50" s="5" t="s">
        <v>4792</v>
      </c>
    </row>
    <row r="51" spans="1:12" x14ac:dyDescent="0.25">
      <c r="A51" s="5" t="s">
        <v>4793</v>
      </c>
      <c r="B51" s="5" t="s">
        <v>4794</v>
      </c>
      <c r="C51" s="5" t="s">
        <v>4795</v>
      </c>
      <c r="D51" s="5" t="s">
        <v>4796</v>
      </c>
      <c r="E51" s="5" t="s">
        <v>4797</v>
      </c>
      <c r="F51" s="5" t="s">
        <v>4798</v>
      </c>
      <c r="G51" s="5" t="s">
        <v>4628</v>
      </c>
      <c r="H51" s="5" t="s">
        <v>4799</v>
      </c>
      <c r="I51" s="5" t="s">
        <v>4800</v>
      </c>
      <c r="J51" s="5" t="s">
        <v>4801</v>
      </c>
      <c r="K51" s="5" t="s">
        <v>4802</v>
      </c>
      <c r="L51" s="5" t="s">
        <v>4803</v>
      </c>
    </row>
    <row r="52" spans="1:12" x14ac:dyDescent="0.25">
      <c r="A52" s="5" t="s">
        <v>4804</v>
      </c>
      <c r="B52" s="15" t="s">
        <v>4805</v>
      </c>
      <c r="C52" s="5" t="s">
        <v>1707</v>
      </c>
      <c r="D52" s="15" t="s">
        <v>4806</v>
      </c>
      <c r="E52" s="5" t="s">
        <v>4807</v>
      </c>
      <c r="F52" s="5" t="s">
        <v>4806</v>
      </c>
      <c r="G52" s="5" t="s">
        <v>4808</v>
      </c>
      <c r="H52" s="5" t="s">
        <v>4809</v>
      </c>
      <c r="I52" s="5" t="s">
        <v>4810</v>
      </c>
      <c r="J52" s="5" t="s">
        <v>4811</v>
      </c>
      <c r="K52" s="5" t="s">
        <v>4812</v>
      </c>
      <c r="L52" s="15" t="s">
        <v>4813</v>
      </c>
    </row>
    <row r="53" spans="1:12" x14ac:dyDescent="0.25">
      <c r="A53" s="5" t="s">
        <v>4814</v>
      </c>
      <c r="B53" s="5" t="s">
        <v>4815</v>
      </c>
      <c r="C53" s="5" t="s">
        <v>4789</v>
      </c>
      <c r="D53" s="5" t="s">
        <v>4816</v>
      </c>
      <c r="E53" s="5" t="s">
        <v>4817</v>
      </c>
      <c r="F53" s="5" t="s">
        <v>4818</v>
      </c>
      <c r="G53" s="5" t="s">
        <v>4639</v>
      </c>
      <c r="H53" s="5" t="s">
        <v>4819</v>
      </c>
      <c r="I53" s="5" t="s">
        <v>4820</v>
      </c>
      <c r="J53" s="5" t="s">
        <v>4821</v>
      </c>
      <c r="K53" s="5" t="s">
        <v>4822</v>
      </c>
      <c r="L53" s="5" t="s">
        <v>4823</v>
      </c>
    </row>
    <row r="54" spans="1:12" x14ac:dyDescent="0.25">
      <c r="A54" s="5" t="s">
        <v>4824</v>
      </c>
      <c r="B54" s="5" t="s">
        <v>4825</v>
      </c>
      <c r="C54" s="15" t="s">
        <v>4826</v>
      </c>
      <c r="D54" s="5" t="s">
        <v>4827</v>
      </c>
      <c r="E54" s="5" t="s">
        <v>4828</v>
      </c>
      <c r="F54" s="5" t="s">
        <v>4829</v>
      </c>
      <c r="G54" s="5" t="s">
        <v>4830</v>
      </c>
      <c r="H54" s="5" t="s">
        <v>4831</v>
      </c>
      <c r="I54" s="5" t="s">
        <v>4832</v>
      </c>
      <c r="J54" s="5" t="s">
        <v>4833</v>
      </c>
      <c r="K54" s="5" t="s">
        <v>4834</v>
      </c>
      <c r="L54" s="5" t="s">
        <v>1840</v>
      </c>
    </row>
    <row r="55" spans="1:12" x14ac:dyDescent="0.25">
      <c r="A55" s="5" t="s">
        <v>4835</v>
      </c>
      <c r="B55" s="5" t="s">
        <v>4792</v>
      </c>
      <c r="C55" s="5" t="s">
        <v>4836</v>
      </c>
      <c r="D55" s="5" t="s">
        <v>4837</v>
      </c>
      <c r="E55" s="5" t="s">
        <v>4838</v>
      </c>
      <c r="F55" s="5" t="s">
        <v>4839</v>
      </c>
      <c r="G55" s="5" t="s">
        <v>4840</v>
      </c>
      <c r="H55" s="5" t="s">
        <v>4841</v>
      </c>
      <c r="I55" s="5" t="s">
        <v>4842</v>
      </c>
      <c r="J55" s="5" t="s">
        <v>1790</v>
      </c>
      <c r="K55" s="5" t="s">
        <v>4843</v>
      </c>
      <c r="L55" s="5" t="s">
        <v>4844</v>
      </c>
    </row>
    <row r="56" spans="1:12" x14ac:dyDescent="0.25">
      <c r="A56" s="5" t="s">
        <v>4845</v>
      </c>
      <c r="B56" s="5" t="s">
        <v>1807</v>
      </c>
      <c r="C56" s="5" t="s">
        <v>4846</v>
      </c>
      <c r="D56" s="5" t="s">
        <v>4847</v>
      </c>
      <c r="E56" s="5" t="s">
        <v>4848</v>
      </c>
      <c r="F56" s="15" t="s">
        <v>4849</v>
      </c>
      <c r="G56" s="5" t="s">
        <v>4850</v>
      </c>
      <c r="H56" s="5" t="s">
        <v>4851</v>
      </c>
      <c r="I56" s="15" t="s">
        <v>4852</v>
      </c>
      <c r="J56" s="5" t="s">
        <v>4853</v>
      </c>
      <c r="K56" s="5" t="s">
        <v>4854</v>
      </c>
      <c r="L56" s="5" t="s">
        <v>4855</v>
      </c>
    </row>
    <row r="57" spans="1:12" x14ac:dyDescent="0.25">
      <c r="A57" s="5" t="s">
        <v>4856</v>
      </c>
      <c r="B57" s="5" t="s">
        <v>4857</v>
      </c>
      <c r="C57" s="5" t="s">
        <v>4858</v>
      </c>
      <c r="D57" s="5" t="s">
        <v>4859</v>
      </c>
      <c r="E57" s="5" t="s">
        <v>4860</v>
      </c>
      <c r="F57" s="5" t="s">
        <v>4861</v>
      </c>
      <c r="G57" s="5" t="s">
        <v>4862</v>
      </c>
      <c r="H57" s="5" t="s">
        <v>4863</v>
      </c>
      <c r="I57" s="5" t="s">
        <v>4864</v>
      </c>
      <c r="J57" s="5" t="s">
        <v>4865</v>
      </c>
      <c r="K57" s="5" t="s">
        <v>4866</v>
      </c>
      <c r="L57" s="5" t="s">
        <v>4867</v>
      </c>
    </row>
    <row r="58" spans="1:12" x14ac:dyDescent="0.25">
      <c r="A58" s="5" t="s">
        <v>4868</v>
      </c>
      <c r="B58" s="5" t="s">
        <v>4869</v>
      </c>
      <c r="C58" s="5" t="s">
        <v>4870</v>
      </c>
      <c r="D58" s="5" t="s">
        <v>4871</v>
      </c>
      <c r="E58" s="5" t="s">
        <v>4872</v>
      </c>
      <c r="F58" s="5" t="s">
        <v>4873</v>
      </c>
      <c r="G58" s="5" t="s">
        <v>4874</v>
      </c>
      <c r="H58" s="5" t="s">
        <v>4875</v>
      </c>
      <c r="I58" s="5" t="s">
        <v>4876</v>
      </c>
      <c r="J58" s="5" t="s">
        <v>4877</v>
      </c>
      <c r="K58" s="5" t="s">
        <v>4878</v>
      </c>
      <c r="L58" s="5" t="s">
        <v>4879</v>
      </c>
    </row>
    <row r="59" spans="1:12" x14ac:dyDescent="0.25">
      <c r="A59" s="5" t="s">
        <v>4880</v>
      </c>
      <c r="B59" s="5" t="s">
        <v>4881</v>
      </c>
      <c r="C59" s="5" t="s">
        <v>4882</v>
      </c>
      <c r="D59" s="5" t="s">
        <v>4883</v>
      </c>
      <c r="E59" s="5" t="s">
        <v>4884</v>
      </c>
      <c r="F59" s="5" t="s">
        <v>4885</v>
      </c>
      <c r="G59" s="5" t="s">
        <v>4886</v>
      </c>
      <c r="H59" s="5" t="s">
        <v>4887</v>
      </c>
      <c r="I59" s="5" t="s">
        <v>4888</v>
      </c>
      <c r="J59" s="5" t="s">
        <v>4889</v>
      </c>
      <c r="K59" s="5" t="s">
        <v>4890</v>
      </c>
      <c r="L59" s="5" t="s">
        <v>4891</v>
      </c>
    </row>
    <row r="60" spans="1:12" x14ac:dyDescent="0.25">
      <c r="A60" s="5" t="s">
        <v>4892</v>
      </c>
      <c r="B60" s="5" t="s">
        <v>4893</v>
      </c>
      <c r="C60" s="5" t="s">
        <v>4894</v>
      </c>
      <c r="D60" s="5" t="s">
        <v>4895</v>
      </c>
      <c r="E60" s="5" t="s">
        <v>4896</v>
      </c>
      <c r="F60" s="5" t="s">
        <v>4897</v>
      </c>
      <c r="G60" s="5" t="s">
        <v>4898</v>
      </c>
      <c r="H60" s="5" t="s">
        <v>4899</v>
      </c>
      <c r="I60" s="5" t="s">
        <v>4900</v>
      </c>
      <c r="J60" s="5" t="s">
        <v>4901</v>
      </c>
      <c r="K60" s="15" t="s">
        <v>4902</v>
      </c>
      <c r="L60" s="5" t="s">
        <v>4903</v>
      </c>
    </row>
    <row r="61" spans="1:12" x14ac:dyDescent="0.25">
      <c r="A61" s="5" t="s">
        <v>4904</v>
      </c>
      <c r="B61" s="5" t="s">
        <v>4905</v>
      </c>
      <c r="C61" s="5" t="s">
        <v>4906</v>
      </c>
      <c r="D61" s="5" t="s">
        <v>4907</v>
      </c>
      <c r="E61" s="5" t="s">
        <v>4908</v>
      </c>
      <c r="F61" s="5" t="s">
        <v>4909</v>
      </c>
      <c r="G61" s="5" t="s">
        <v>4910</v>
      </c>
      <c r="H61" s="5" t="s">
        <v>4911</v>
      </c>
      <c r="I61" s="5" t="s">
        <v>4912</v>
      </c>
      <c r="J61" s="5" t="s">
        <v>4913</v>
      </c>
      <c r="K61" s="5" t="s">
        <v>4914</v>
      </c>
      <c r="L61" s="15" t="s">
        <v>4915</v>
      </c>
    </row>
    <row r="62" spans="1:12" x14ac:dyDescent="0.25">
      <c r="A62" s="5" t="s">
        <v>4916</v>
      </c>
      <c r="B62" s="5" t="s">
        <v>4917</v>
      </c>
      <c r="C62" s="5" t="s">
        <v>4918</v>
      </c>
      <c r="D62" s="5" t="s">
        <v>4919</v>
      </c>
      <c r="E62" s="5" t="s">
        <v>4920</v>
      </c>
      <c r="F62" s="15" t="s">
        <v>4921</v>
      </c>
      <c r="G62" s="5" t="s">
        <v>4922</v>
      </c>
      <c r="H62" s="5" t="s">
        <v>4923</v>
      </c>
      <c r="I62" s="5" t="s">
        <v>1746</v>
      </c>
      <c r="J62" s="5" t="s">
        <v>4924</v>
      </c>
      <c r="K62" s="5" t="s">
        <v>4925</v>
      </c>
      <c r="L62" s="5" t="s">
        <v>4337</v>
      </c>
    </row>
    <row r="63" spans="1:12" x14ac:dyDescent="0.25">
      <c r="A63" s="5" t="s">
        <v>4852</v>
      </c>
      <c r="B63" s="5" t="s">
        <v>4926</v>
      </c>
      <c r="C63" s="5" t="s">
        <v>4927</v>
      </c>
      <c r="D63" s="5" t="s">
        <v>1846</v>
      </c>
      <c r="E63" s="5" t="s">
        <v>4928</v>
      </c>
      <c r="F63" s="5" t="s">
        <v>4929</v>
      </c>
      <c r="G63" s="5" t="s">
        <v>4930</v>
      </c>
      <c r="H63" s="5" t="s">
        <v>4931</v>
      </c>
      <c r="I63" s="5" t="s">
        <v>4932</v>
      </c>
      <c r="J63" s="5" t="s">
        <v>4933</v>
      </c>
      <c r="K63" s="5" t="s">
        <v>4934</v>
      </c>
      <c r="L63" s="5" t="s">
        <v>4935</v>
      </c>
    </row>
    <row r="64" spans="1:12" x14ac:dyDescent="0.25">
      <c r="A64" s="5" t="s">
        <v>4936</v>
      </c>
      <c r="B64" s="5" t="s">
        <v>4937</v>
      </c>
      <c r="C64" s="5" t="s">
        <v>4938</v>
      </c>
      <c r="D64" s="5" t="s">
        <v>4939</v>
      </c>
      <c r="E64" s="5" t="s">
        <v>4940</v>
      </c>
      <c r="F64" s="5" t="s">
        <v>4941</v>
      </c>
      <c r="G64" s="5" t="s">
        <v>1707</v>
      </c>
      <c r="H64" s="5" t="s">
        <v>4942</v>
      </c>
      <c r="I64" s="5" t="s">
        <v>4778</v>
      </c>
      <c r="J64" s="5" t="s">
        <v>4943</v>
      </c>
      <c r="K64" s="5" t="s">
        <v>4944</v>
      </c>
      <c r="L64" s="5" t="s">
        <v>4945</v>
      </c>
    </row>
    <row r="65" spans="1:12" x14ac:dyDescent="0.25">
      <c r="A65" s="5" t="s">
        <v>4946</v>
      </c>
      <c r="B65" s="5" t="s">
        <v>4947</v>
      </c>
      <c r="C65" s="5" t="s">
        <v>4948</v>
      </c>
      <c r="D65" s="5" t="s">
        <v>4949</v>
      </c>
      <c r="E65" s="5" t="s">
        <v>4950</v>
      </c>
      <c r="F65" s="5" t="s">
        <v>4951</v>
      </c>
      <c r="G65" s="5" t="s">
        <v>4952</v>
      </c>
      <c r="H65" s="15" t="s">
        <v>4953</v>
      </c>
      <c r="I65" s="5" t="s">
        <v>4954</v>
      </c>
      <c r="J65" s="5" t="s">
        <v>4955</v>
      </c>
      <c r="K65" s="5" t="s">
        <v>4956</v>
      </c>
      <c r="L65" s="15" t="s">
        <v>4957</v>
      </c>
    </row>
    <row r="66" spans="1:12" x14ac:dyDescent="0.25">
      <c r="A66" s="5" t="s">
        <v>4958</v>
      </c>
      <c r="B66" s="5" t="s">
        <v>137</v>
      </c>
      <c r="C66" s="5" t="s">
        <v>4959</v>
      </c>
      <c r="D66" s="5" t="s">
        <v>4960</v>
      </c>
      <c r="E66" s="15" t="s">
        <v>4961</v>
      </c>
      <c r="F66" s="5" t="s">
        <v>4962</v>
      </c>
      <c r="G66" s="5" t="s">
        <v>4963</v>
      </c>
      <c r="H66" s="15" t="s">
        <v>4964</v>
      </c>
      <c r="I66" s="5" t="s">
        <v>4965</v>
      </c>
      <c r="J66" s="5" t="s">
        <v>4966</v>
      </c>
      <c r="K66" s="5" t="s">
        <v>4967</v>
      </c>
      <c r="L66" s="5" t="s">
        <v>4968</v>
      </c>
    </row>
    <row r="67" spans="1:12" x14ac:dyDescent="0.25">
      <c r="A67" s="5" t="s">
        <v>4969</v>
      </c>
      <c r="B67" s="5" t="s">
        <v>4970</v>
      </c>
      <c r="C67" s="5" t="s">
        <v>4971</v>
      </c>
      <c r="D67" s="5" t="s">
        <v>4972</v>
      </c>
      <c r="E67" s="5" t="s">
        <v>4973</v>
      </c>
      <c r="F67" s="15" t="s">
        <v>4974</v>
      </c>
      <c r="G67" s="5" t="s">
        <v>4975</v>
      </c>
      <c r="H67" s="5" t="s">
        <v>4976</v>
      </c>
      <c r="I67" s="5" t="s">
        <v>4977</v>
      </c>
      <c r="J67" s="5" t="s">
        <v>4978</v>
      </c>
      <c r="K67" s="5" t="s">
        <v>4979</v>
      </c>
      <c r="L67" s="15" t="s">
        <v>4980</v>
      </c>
    </row>
    <row r="68" spans="1:12" x14ac:dyDescent="0.25">
      <c r="A68" s="5" t="s">
        <v>4981</v>
      </c>
      <c r="B68" s="5" t="s">
        <v>4982</v>
      </c>
      <c r="C68" s="5" t="s">
        <v>4983</v>
      </c>
      <c r="D68" s="5" t="s">
        <v>4984</v>
      </c>
      <c r="E68" s="5" t="s">
        <v>4985</v>
      </c>
      <c r="F68" s="5" t="s">
        <v>4986</v>
      </c>
      <c r="G68" s="5" t="s">
        <v>4987</v>
      </c>
      <c r="H68" s="5" t="s">
        <v>4988</v>
      </c>
      <c r="I68" s="5" t="s">
        <v>4989</v>
      </c>
      <c r="J68" s="5" t="s">
        <v>4990</v>
      </c>
      <c r="K68" s="5" t="s">
        <v>4991</v>
      </c>
      <c r="L68" s="5" t="s">
        <v>4992</v>
      </c>
    </row>
    <row r="69" spans="1:12" x14ac:dyDescent="0.25">
      <c r="A69" s="15" t="s">
        <v>4993</v>
      </c>
      <c r="B69" s="5" t="s">
        <v>4994</v>
      </c>
      <c r="C69" s="5" t="s">
        <v>4995</v>
      </c>
      <c r="D69" s="5" t="s">
        <v>4996</v>
      </c>
      <c r="E69" s="5" t="s">
        <v>4997</v>
      </c>
      <c r="F69" s="5" t="s">
        <v>4998</v>
      </c>
      <c r="G69" s="15" t="s">
        <v>4999</v>
      </c>
      <c r="H69" s="5" t="s">
        <v>5000</v>
      </c>
      <c r="I69" s="5" t="s">
        <v>5001</v>
      </c>
      <c r="J69" s="5" t="s">
        <v>5002</v>
      </c>
      <c r="K69" s="5" t="s">
        <v>5003</v>
      </c>
      <c r="L69" s="5" t="s">
        <v>5004</v>
      </c>
    </row>
    <row r="70" spans="1:12" x14ac:dyDescent="0.25">
      <c r="A70" s="5" t="s">
        <v>5005</v>
      </c>
      <c r="B70" s="5" t="s">
        <v>5006</v>
      </c>
      <c r="C70" s="5" t="s">
        <v>5007</v>
      </c>
      <c r="D70" s="5" t="s">
        <v>5008</v>
      </c>
      <c r="E70" s="5" t="s">
        <v>5009</v>
      </c>
      <c r="F70" s="5" t="s">
        <v>5010</v>
      </c>
      <c r="G70" s="5" t="s">
        <v>5011</v>
      </c>
      <c r="H70" s="5" t="s">
        <v>5012</v>
      </c>
      <c r="I70" s="5" t="s">
        <v>5013</v>
      </c>
      <c r="J70" s="5" t="s">
        <v>5014</v>
      </c>
      <c r="K70" s="5" t="s">
        <v>5015</v>
      </c>
      <c r="L70" s="5" t="s">
        <v>5016</v>
      </c>
    </row>
    <row r="71" spans="1:12" x14ac:dyDescent="0.25">
      <c r="A71" s="5" t="s">
        <v>5017</v>
      </c>
      <c r="B71" s="5" t="s">
        <v>5018</v>
      </c>
      <c r="C71" s="5" t="s">
        <v>5019</v>
      </c>
      <c r="D71" s="5" t="s">
        <v>5020</v>
      </c>
      <c r="E71" s="5" t="s">
        <v>5021</v>
      </c>
      <c r="F71" s="5" t="s">
        <v>5022</v>
      </c>
      <c r="G71" s="5" t="s">
        <v>5023</v>
      </c>
      <c r="H71" s="5" t="s">
        <v>5024</v>
      </c>
      <c r="I71" s="5" t="s">
        <v>5025</v>
      </c>
      <c r="J71" s="5" t="s">
        <v>5026</v>
      </c>
      <c r="K71" s="5" t="s">
        <v>5027</v>
      </c>
      <c r="L71" s="5" t="s">
        <v>5028</v>
      </c>
    </row>
    <row r="72" spans="1:12" x14ac:dyDescent="0.25">
      <c r="A72" s="5" t="s">
        <v>5029</v>
      </c>
      <c r="B72" s="5" t="s">
        <v>1918</v>
      </c>
      <c r="C72" s="5" t="s">
        <v>5030</v>
      </c>
      <c r="D72" s="5" t="s">
        <v>5031</v>
      </c>
      <c r="E72" s="5" t="s">
        <v>5032</v>
      </c>
      <c r="F72" s="5" t="s">
        <v>5033</v>
      </c>
      <c r="G72" s="5" t="s">
        <v>4900</v>
      </c>
      <c r="H72" s="5" t="s">
        <v>5034</v>
      </c>
      <c r="I72" s="5" t="s">
        <v>5035</v>
      </c>
      <c r="J72" s="5" t="s">
        <v>5036</v>
      </c>
      <c r="K72" s="15" t="s">
        <v>5037</v>
      </c>
      <c r="L72" s="5" t="s">
        <v>5038</v>
      </c>
    </row>
    <row r="73" spans="1:12" x14ac:dyDescent="0.25">
      <c r="A73" s="5" t="s">
        <v>5039</v>
      </c>
      <c r="B73" s="5" t="s">
        <v>5040</v>
      </c>
      <c r="C73" s="5" t="s">
        <v>5041</v>
      </c>
      <c r="D73" s="5" t="s">
        <v>5042</v>
      </c>
      <c r="E73" s="5" t="s">
        <v>5043</v>
      </c>
      <c r="G73" s="5" t="s">
        <v>4773</v>
      </c>
      <c r="H73" s="5" t="s">
        <v>5044</v>
      </c>
      <c r="I73" s="5" t="s">
        <v>5045</v>
      </c>
      <c r="J73" s="5" t="s">
        <v>5046</v>
      </c>
      <c r="K73" s="5" t="s">
        <v>5047</v>
      </c>
      <c r="L73" s="5" t="s">
        <v>5048</v>
      </c>
    </row>
    <row r="74" spans="1:12" x14ac:dyDescent="0.25">
      <c r="A74" s="5" t="s">
        <v>5049</v>
      </c>
      <c r="B74" s="5" t="s">
        <v>5050</v>
      </c>
      <c r="C74" s="5" t="s">
        <v>5051</v>
      </c>
      <c r="D74" s="5" t="s">
        <v>5052</v>
      </c>
      <c r="E74" s="15" t="s">
        <v>5053</v>
      </c>
      <c r="G74" s="5" t="s">
        <v>5054</v>
      </c>
      <c r="H74" s="5" t="s">
        <v>5055</v>
      </c>
      <c r="I74" s="5" t="s">
        <v>5056</v>
      </c>
      <c r="J74" s="5" t="s">
        <v>5057</v>
      </c>
      <c r="K74" s="5" t="s">
        <v>5058</v>
      </c>
      <c r="L74" s="5" t="s">
        <v>5059</v>
      </c>
    </row>
    <row r="75" spans="1:12" x14ac:dyDescent="0.25">
      <c r="A75" s="5" t="s">
        <v>5060</v>
      </c>
      <c r="B75" s="5" t="s">
        <v>5061</v>
      </c>
      <c r="C75" s="5" t="s">
        <v>5062</v>
      </c>
      <c r="D75" s="5" t="s">
        <v>5063</v>
      </c>
      <c r="E75" s="5" t="s">
        <v>5064</v>
      </c>
      <c r="G75" s="5" t="s">
        <v>5065</v>
      </c>
      <c r="H75" s="5" t="s">
        <v>5066</v>
      </c>
      <c r="I75" s="5" t="s">
        <v>5067</v>
      </c>
      <c r="J75" s="5" t="s">
        <v>5068</v>
      </c>
      <c r="K75" s="5" t="s">
        <v>5069</v>
      </c>
      <c r="L75" s="5" t="s">
        <v>5070</v>
      </c>
    </row>
    <row r="76" spans="1:12" x14ac:dyDescent="0.25">
      <c r="A76" s="5" t="s">
        <v>5071</v>
      </c>
      <c r="B76" s="5" t="s">
        <v>5072</v>
      </c>
      <c r="C76" s="5" t="s">
        <v>5073</v>
      </c>
      <c r="D76" s="5" t="s">
        <v>5074</v>
      </c>
      <c r="E76" s="5" t="s">
        <v>4885</v>
      </c>
      <c r="G76" s="5" t="s">
        <v>5075</v>
      </c>
      <c r="H76" s="5" t="s">
        <v>5076</v>
      </c>
      <c r="I76" s="5" t="s">
        <v>5077</v>
      </c>
      <c r="J76" s="5" t="s">
        <v>1852</v>
      </c>
      <c r="K76" s="5" t="s">
        <v>5078</v>
      </c>
      <c r="L76" s="5" t="s">
        <v>5079</v>
      </c>
    </row>
    <row r="77" spans="1:12" x14ac:dyDescent="0.25">
      <c r="A77" s="5" t="s">
        <v>5080</v>
      </c>
      <c r="B77" s="5" t="s">
        <v>5081</v>
      </c>
      <c r="C77" s="5" t="s">
        <v>5082</v>
      </c>
      <c r="D77" s="15" t="s">
        <v>5083</v>
      </c>
      <c r="E77" s="5" t="s">
        <v>5084</v>
      </c>
      <c r="G77" s="5" t="s">
        <v>5085</v>
      </c>
      <c r="H77" s="5" t="s">
        <v>5086</v>
      </c>
      <c r="I77" s="5" t="s">
        <v>5087</v>
      </c>
      <c r="J77" s="5" t="s">
        <v>5088</v>
      </c>
      <c r="K77" s="5" t="s">
        <v>5089</v>
      </c>
      <c r="L77" s="5" t="s">
        <v>5090</v>
      </c>
    </row>
    <row r="78" spans="1:12" x14ac:dyDescent="0.25">
      <c r="A78" s="5" t="s">
        <v>5091</v>
      </c>
      <c r="B78" s="5" t="s">
        <v>5092</v>
      </c>
      <c r="C78" s="5" t="s">
        <v>5093</v>
      </c>
      <c r="D78" s="5" t="s">
        <v>5094</v>
      </c>
      <c r="E78" s="5" t="s">
        <v>4909</v>
      </c>
      <c r="G78" s="5" t="s">
        <v>5095</v>
      </c>
      <c r="H78" s="5" t="s">
        <v>5096</v>
      </c>
      <c r="I78" s="5" t="s">
        <v>5097</v>
      </c>
      <c r="J78" s="5" t="s">
        <v>5098</v>
      </c>
      <c r="K78" s="5" t="s">
        <v>5099</v>
      </c>
      <c r="L78" s="5" t="s">
        <v>5100</v>
      </c>
    </row>
    <row r="79" spans="1:12" x14ac:dyDescent="0.25">
      <c r="A79" s="5" t="s">
        <v>5101</v>
      </c>
      <c r="B79" s="5" t="s">
        <v>5102</v>
      </c>
      <c r="C79" s="5" t="s">
        <v>5103</v>
      </c>
      <c r="D79" s="5" t="s">
        <v>5104</v>
      </c>
      <c r="E79" s="5" t="s">
        <v>5105</v>
      </c>
      <c r="G79" s="5" t="s">
        <v>5106</v>
      </c>
      <c r="H79" s="5" t="s">
        <v>5107</v>
      </c>
      <c r="I79" s="5" t="s">
        <v>5108</v>
      </c>
      <c r="J79" s="5" t="s">
        <v>5109</v>
      </c>
      <c r="K79" s="5" t="s">
        <v>5110</v>
      </c>
      <c r="L79" s="5" t="s">
        <v>5111</v>
      </c>
    </row>
    <row r="80" spans="1:12" x14ac:dyDescent="0.25">
      <c r="A80" s="5" t="s">
        <v>5112</v>
      </c>
      <c r="B80" s="5" t="s">
        <v>5113</v>
      </c>
      <c r="C80" s="5" t="s">
        <v>5114</v>
      </c>
      <c r="D80" s="15" t="s">
        <v>5115</v>
      </c>
      <c r="E80" s="5" t="s">
        <v>5116</v>
      </c>
      <c r="G80" s="5" t="s">
        <v>5117</v>
      </c>
      <c r="H80" s="5" t="s">
        <v>5118</v>
      </c>
      <c r="I80" s="5" t="s">
        <v>5119</v>
      </c>
      <c r="J80" s="5" t="s">
        <v>5120</v>
      </c>
      <c r="K80" s="5" t="s">
        <v>5017</v>
      </c>
      <c r="L80" s="5" t="s">
        <v>5121</v>
      </c>
    </row>
    <row r="81" spans="1:12" x14ac:dyDescent="0.25">
      <c r="A81" s="15" t="s">
        <v>5122</v>
      </c>
      <c r="B81" s="5" t="s">
        <v>5123</v>
      </c>
      <c r="C81" s="5" t="s">
        <v>5124</v>
      </c>
      <c r="D81" s="15" t="s">
        <v>5125</v>
      </c>
      <c r="E81" s="5" t="s">
        <v>5126</v>
      </c>
      <c r="G81" s="5" t="s">
        <v>5127</v>
      </c>
      <c r="H81" s="5" t="s">
        <v>1852</v>
      </c>
      <c r="I81" s="5" t="s">
        <v>5128</v>
      </c>
      <c r="J81" s="5" t="s">
        <v>5129</v>
      </c>
      <c r="K81" s="5" t="s">
        <v>5130</v>
      </c>
      <c r="L81" s="5" t="s">
        <v>5131</v>
      </c>
    </row>
    <row r="82" spans="1:12" x14ac:dyDescent="0.25">
      <c r="A82" s="5" t="s">
        <v>5132</v>
      </c>
      <c r="B82" s="5" t="s">
        <v>5133</v>
      </c>
      <c r="C82" s="5" t="s">
        <v>5134</v>
      </c>
      <c r="D82" s="5" t="s">
        <v>5135</v>
      </c>
      <c r="E82" s="5" t="s">
        <v>5136</v>
      </c>
      <c r="G82" s="5" t="s">
        <v>5137</v>
      </c>
      <c r="H82" s="5" t="s">
        <v>5138</v>
      </c>
      <c r="I82" s="5" t="s">
        <v>5139</v>
      </c>
      <c r="J82" s="5" t="s">
        <v>5140</v>
      </c>
      <c r="K82" s="5" t="s">
        <v>5141</v>
      </c>
      <c r="L82" s="5" t="s">
        <v>5142</v>
      </c>
    </row>
    <row r="83" spans="1:12" x14ac:dyDescent="0.25">
      <c r="A83" s="5" t="s">
        <v>5143</v>
      </c>
      <c r="B83" s="5" t="s">
        <v>5144</v>
      </c>
      <c r="C83" s="5" t="s">
        <v>5145</v>
      </c>
      <c r="D83" s="5" t="s">
        <v>5146</v>
      </c>
      <c r="E83" s="5" t="s">
        <v>5147</v>
      </c>
      <c r="G83" s="5" t="s">
        <v>5148</v>
      </c>
      <c r="H83" s="5" t="s">
        <v>1888</v>
      </c>
      <c r="I83" s="5" t="s">
        <v>5149</v>
      </c>
      <c r="J83" s="5" t="s">
        <v>5150</v>
      </c>
      <c r="K83" s="5" t="s">
        <v>1840</v>
      </c>
      <c r="L83" s="5" t="s">
        <v>4330</v>
      </c>
    </row>
    <row r="84" spans="1:12" x14ac:dyDescent="0.25">
      <c r="A84" s="5" t="s">
        <v>5151</v>
      </c>
      <c r="B84" s="5" t="s">
        <v>1945</v>
      </c>
      <c r="C84" s="5" t="s">
        <v>5152</v>
      </c>
      <c r="D84" s="5" t="s">
        <v>5153</v>
      </c>
      <c r="E84" s="15" t="s">
        <v>5154</v>
      </c>
      <c r="G84" s="5" t="s">
        <v>5155</v>
      </c>
      <c r="H84" s="5" t="s">
        <v>5156</v>
      </c>
      <c r="I84" s="5" t="s">
        <v>5157</v>
      </c>
      <c r="K84" s="5" t="s">
        <v>5158</v>
      </c>
      <c r="L84" s="5" t="s">
        <v>5159</v>
      </c>
    </row>
    <row r="85" spans="1:12" x14ac:dyDescent="0.25">
      <c r="A85" s="5" t="s">
        <v>5160</v>
      </c>
      <c r="B85" s="5" t="s">
        <v>5161</v>
      </c>
      <c r="C85" s="5" t="s">
        <v>5162</v>
      </c>
      <c r="D85" s="5" t="s">
        <v>5163</v>
      </c>
      <c r="E85" s="5" t="s">
        <v>5164</v>
      </c>
      <c r="G85" s="5" t="s">
        <v>4923</v>
      </c>
      <c r="H85" s="5" t="s">
        <v>5165</v>
      </c>
      <c r="I85" s="5" t="s">
        <v>5166</v>
      </c>
      <c r="K85" s="5" t="s">
        <v>5167</v>
      </c>
      <c r="L85" s="5" t="s">
        <v>5168</v>
      </c>
    </row>
    <row r="86" spans="1:12" x14ac:dyDescent="0.25">
      <c r="A86" s="5" t="s">
        <v>5169</v>
      </c>
      <c r="B86" s="5" t="s">
        <v>5170</v>
      </c>
      <c r="C86" s="5" t="s">
        <v>5171</v>
      </c>
      <c r="D86" s="5" t="s">
        <v>5172</v>
      </c>
      <c r="E86" s="5" t="s">
        <v>5173</v>
      </c>
      <c r="G86" s="5" t="s">
        <v>5174</v>
      </c>
      <c r="H86" s="5" t="s">
        <v>5175</v>
      </c>
      <c r="I86" s="5" t="s">
        <v>5176</v>
      </c>
      <c r="K86" s="5" t="s">
        <v>5177</v>
      </c>
      <c r="L86" s="5" t="s">
        <v>5178</v>
      </c>
    </row>
    <row r="87" spans="1:12" x14ac:dyDescent="0.25">
      <c r="A87" s="5" t="s">
        <v>5179</v>
      </c>
      <c r="B87" s="15" t="s">
        <v>5180</v>
      </c>
      <c r="C87" s="15" t="s">
        <v>5181</v>
      </c>
      <c r="D87" s="5" t="s">
        <v>5182</v>
      </c>
      <c r="E87" s="15" t="s">
        <v>5183</v>
      </c>
      <c r="G87" s="5" t="s">
        <v>5184</v>
      </c>
      <c r="H87" s="5" t="s">
        <v>5185</v>
      </c>
      <c r="I87" s="5" t="s">
        <v>5186</v>
      </c>
      <c r="K87" s="5" t="s">
        <v>5187</v>
      </c>
    </row>
    <row r="88" spans="1:12" x14ac:dyDescent="0.25">
      <c r="A88" s="5" t="s">
        <v>5188</v>
      </c>
      <c r="B88" s="5" t="s">
        <v>5189</v>
      </c>
      <c r="C88" s="5" t="s">
        <v>5190</v>
      </c>
      <c r="D88" s="15" t="s">
        <v>5191</v>
      </c>
      <c r="E88" s="5" t="s">
        <v>5192</v>
      </c>
      <c r="G88" s="5" t="s">
        <v>5193</v>
      </c>
      <c r="H88" s="5" t="s">
        <v>5194</v>
      </c>
      <c r="I88" s="5" t="s">
        <v>5195</v>
      </c>
      <c r="K88" s="5" t="s">
        <v>5196</v>
      </c>
    </row>
    <row r="89" spans="1:12" x14ac:dyDescent="0.25">
      <c r="A89" s="5" t="s">
        <v>5197</v>
      </c>
      <c r="B89" s="5" t="s">
        <v>5189</v>
      </c>
      <c r="C89" s="5" t="s">
        <v>5198</v>
      </c>
      <c r="D89" s="5" t="s">
        <v>5199</v>
      </c>
      <c r="E89" s="5" t="s">
        <v>5200</v>
      </c>
      <c r="G89" s="5" t="s">
        <v>5201</v>
      </c>
      <c r="H89" s="5" t="s">
        <v>5202</v>
      </c>
      <c r="I89" s="5" t="s">
        <v>5203</v>
      </c>
      <c r="K89" s="5" t="s">
        <v>5204</v>
      </c>
    </row>
    <row r="90" spans="1:12" x14ac:dyDescent="0.25">
      <c r="A90" s="5" t="s">
        <v>5205</v>
      </c>
      <c r="C90" s="5" t="s">
        <v>5206</v>
      </c>
      <c r="D90" s="5" t="s">
        <v>5207</v>
      </c>
      <c r="E90" s="5" t="s">
        <v>5208</v>
      </c>
      <c r="G90" s="5" t="s">
        <v>5209</v>
      </c>
      <c r="H90" s="5" t="s">
        <v>5210</v>
      </c>
      <c r="I90" s="5" t="s">
        <v>5211</v>
      </c>
      <c r="K90" s="5" t="s">
        <v>5212</v>
      </c>
    </row>
    <row r="91" spans="1:12" x14ac:dyDescent="0.25">
      <c r="A91" s="5" t="s">
        <v>5213</v>
      </c>
      <c r="C91" s="5" t="s">
        <v>5214</v>
      </c>
      <c r="D91" s="5" t="s">
        <v>5215</v>
      </c>
      <c r="E91" s="15" t="s">
        <v>5216</v>
      </c>
      <c r="G91" s="5" t="s">
        <v>5217</v>
      </c>
      <c r="I91" s="5" t="s">
        <v>5218</v>
      </c>
      <c r="K91" s="5" t="s">
        <v>5219</v>
      </c>
    </row>
    <row r="92" spans="1:12" x14ac:dyDescent="0.25">
      <c r="A92" s="5" t="s">
        <v>5220</v>
      </c>
      <c r="C92" s="15" t="s">
        <v>5221</v>
      </c>
      <c r="D92" s="5" t="s">
        <v>5222</v>
      </c>
      <c r="G92" s="5" t="s">
        <v>5223</v>
      </c>
      <c r="I92" s="5" t="s">
        <v>5224</v>
      </c>
      <c r="K92" s="5" t="s">
        <v>5225</v>
      </c>
    </row>
    <row r="93" spans="1:12" x14ac:dyDescent="0.25">
      <c r="A93" s="5" t="s">
        <v>5226</v>
      </c>
      <c r="C93" s="5" t="s">
        <v>5113</v>
      </c>
      <c r="G93" s="5" t="s">
        <v>5227</v>
      </c>
      <c r="I93" s="5" t="s">
        <v>1813</v>
      </c>
      <c r="K93" s="5" t="s">
        <v>5228</v>
      </c>
    </row>
    <row r="94" spans="1:12" x14ac:dyDescent="0.25">
      <c r="A94" s="5" t="s">
        <v>5229</v>
      </c>
      <c r="C94" s="5" t="s">
        <v>5230</v>
      </c>
      <c r="G94" s="5" t="s">
        <v>5231</v>
      </c>
      <c r="I94" s="5" t="s">
        <v>5232</v>
      </c>
      <c r="K94" s="15" t="s">
        <v>5233</v>
      </c>
    </row>
    <row r="95" spans="1:12" x14ac:dyDescent="0.25">
      <c r="A95" s="5" t="s">
        <v>5176</v>
      </c>
      <c r="C95" s="5" t="s">
        <v>5234</v>
      </c>
      <c r="G95" s="5" t="s">
        <v>5235</v>
      </c>
      <c r="I95" s="5" t="s">
        <v>5236</v>
      </c>
      <c r="K95" s="5" t="s">
        <v>5237</v>
      </c>
    </row>
    <row r="96" spans="1:12" x14ac:dyDescent="0.25">
      <c r="A96" s="5" t="s">
        <v>5238</v>
      </c>
      <c r="C96" s="5" t="s">
        <v>5239</v>
      </c>
      <c r="G96" s="5" t="s">
        <v>5240</v>
      </c>
      <c r="I96" s="5" t="s">
        <v>5241</v>
      </c>
      <c r="K96" s="5" t="s">
        <v>5242</v>
      </c>
    </row>
    <row r="97" spans="1:11" x14ac:dyDescent="0.25">
      <c r="A97" s="5" t="s">
        <v>5243</v>
      </c>
      <c r="C97" s="5" t="s">
        <v>5244</v>
      </c>
      <c r="G97" s="5" t="s">
        <v>5245</v>
      </c>
      <c r="I97" s="5" t="s">
        <v>5246</v>
      </c>
      <c r="K97" s="5" t="s">
        <v>5247</v>
      </c>
    </row>
    <row r="98" spans="1:11" x14ac:dyDescent="0.25">
      <c r="A98" s="5" t="s">
        <v>5248</v>
      </c>
      <c r="C98" s="5" t="s">
        <v>5249</v>
      </c>
      <c r="G98" s="5" t="s">
        <v>5119</v>
      </c>
      <c r="I98" s="5" t="s">
        <v>5250</v>
      </c>
      <c r="K98" s="5" t="s">
        <v>5251</v>
      </c>
    </row>
    <row r="99" spans="1:11" x14ac:dyDescent="0.25">
      <c r="A99" s="5" t="s">
        <v>5241</v>
      </c>
      <c r="C99" s="15" t="s">
        <v>5252</v>
      </c>
      <c r="G99" s="5" t="s">
        <v>5253</v>
      </c>
      <c r="I99" s="5" t="s">
        <v>5254</v>
      </c>
      <c r="K99" s="5" t="s">
        <v>5255</v>
      </c>
    </row>
    <row r="100" spans="1:11" x14ac:dyDescent="0.25">
      <c r="A100" s="5" t="s">
        <v>5256</v>
      </c>
      <c r="C100" s="5" t="s">
        <v>5257</v>
      </c>
      <c r="G100" s="5" t="s">
        <v>5258</v>
      </c>
      <c r="I100" s="5" t="s">
        <v>5259</v>
      </c>
      <c r="K100" s="5" t="s">
        <v>5260</v>
      </c>
    </row>
    <row r="101" spans="1:11" x14ac:dyDescent="0.25">
      <c r="A101" s="5" t="s">
        <v>5261</v>
      </c>
      <c r="C101" s="5" t="s">
        <v>5262</v>
      </c>
      <c r="G101" s="5" t="s">
        <v>5263</v>
      </c>
      <c r="I101" s="5" t="s">
        <v>5264</v>
      </c>
      <c r="K101" s="5" t="s">
        <v>5265</v>
      </c>
    </row>
    <row r="102" spans="1:11" x14ac:dyDescent="0.25">
      <c r="A102" s="5" t="s">
        <v>5266</v>
      </c>
      <c r="C102" s="5" t="s">
        <v>5267</v>
      </c>
      <c r="G102" s="5" t="s">
        <v>5268</v>
      </c>
      <c r="I102" s="5" t="s">
        <v>5269</v>
      </c>
      <c r="K102" s="5" t="s">
        <v>5270</v>
      </c>
    </row>
    <row r="103" spans="1:11" x14ac:dyDescent="0.25">
      <c r="A103" s="5" t="s">
        <v>5271</v>
      </c>
      <c r="C103" s="5" t="s">
        <v>5272</v>
      </c>
      <c r="G103" s="5" t="s">
        <v>5016</v>
      </c>
      <c r="I103" s="5" t="s">
        <v>5273</v>
      </c>
      <c r="K103" s="5" t="s">
        <v>5020</v>
      </c>
    </row>
    <row r="104" spans="1:11" x14ac:dyDescent="0.25">
      <c r="A104" s="5" t="s">
        <v>5274</v>
      </c>
      <c r="G104" s="5" t="s">
        <v>5275</v>
      </c>
      <c r="I104" s="5" t="s">
        <v>1939</v>
      </c>
      <c r="K104" s="5" t="s">
        <v>5276</v>
      </c>
    </row>
    <row r="105" spans="1:11" x14ac:dyDescent="0.25">
      <c r="A105" s="5" t="s">
        <v>5043</v>
      </c>
      <c r="G105" s="5" t="s">
        <v>5277</v>
      </c>
      <c r="I105" s="5" t="s">
        <v>5278</v>
      </c>
      <c r="K105" s="5" t="s">
        <v>5279</v>
      </c>
    </row>
    <row r="106" spans="1:11" x14ac:dyDescent="0.25">
      <c r="A106" s="5" t="s">
        <v>5280</v>
      </c>
      <c r="G106" s="5" t="s">
        <v>5281</v>
      </c>
      <c r="I106" s="5" t="s">
        <v>5282</v>
      </c>
      <c r="K106" s="5" t="s">
        <v>5283</v>
      </c>
    </row>
    <row r="107" spans="1:11" x14ac:dyDescent="0.25">
      <c r="A107" s="5" t="s">
        <v>1938</v>
      </c>
      <c r="G107" s="5" t="s">
        <v>5284</v>
      </c>
      <c r="I107" s="5" t="s">
        <v>5285</v>
      </c>
      <c r="K107" s="5" t="s">
        <v>5286</v>
      </c>
    </row>
    <row r="108" spans="1:11" x14ac:dyDescent="0.25">
      <c r="A108" s="5" t="s">
        <v>5287</v>
      </c>
      <c r="G108" s="5" t="s">
        <v>5288</v>
      </c>
      <c r="I108" s="5" t="s">
        <v>5289</v>
      </c>
      <c r="K108" s="5" t="s">
        <v>5290</v>
      </c>
    </row>
    <row r="109" spans="1:11" x14ac:dyDescent="0.25">
      <c r="A109" s="5" t="s">
        <v>5291</v>
      </c>
      <c r="G109" s="5" t="s">
        <v>5292</v>
      </c>
      <c r="I109" s="5" t="s">
        <v>5293</v>
      </c>
      <c r="K109" s="5" t="s">
        <v>5294</v>
      </c>
    </row>
    <row r="110" spans="1:11" x14ac:dyDescent="0.25">
      <c r="A110" s="5" t="s">
        <v>5295</v>
      </c>
      <c r="G110" s="5" t="s">
        <v>1912</v>
      </c>
      <c r="I110" s="5" t="s">
        <v>5296</v>
      </c>
      <c r="K110" s="5" t="s">
        <v>5297</v>
      </c>
    </row>
    <row r="111" spans="1:11" x14ac:dyDescent="0.25">
      <c r="A111" s="5" t="s">
        <v>5298</v>
      </c>
      <c r="G111" s="5" t="s">
        <v>5299</v>
      </c>
      <c r="I111" s="5" t="s">
        <v>5300</v>
      </c>
      <c r="K111" s="5" t="s">
        <v>5301</v>
      </c>
    </row>
    <row r="112" spans="1:11" x14ac:dyDescent="0.25">
      <c r="A112" s="5" t="s">
        <v>5302</v>
      </c>
      <c r="G112" s="5" t="s">
        <v>5303</v>
      </c>
      <c r="I112" s="5" t="s">
        <v>5304</v>
      </c>
      <c r="K112" s="5" t="s">
        <v>5305</v>
      </c>
    </row>
    <row r="113" spans="1:11" x14ac:dyDescent="0.25">
      <c r="A113" s="5" t="s">
        <v>5165</v>
      </c>
      <c r="G113" s="5" t="s">
        <v>5306</v>
      </c>
      <c r="I113" s="5" t="s">
        <v>5307</v>
      </c>
      <c r="K113" s="5" t="s">
        <v>5308</v>
      </c>
    </row>
    <row r="114" spans="1:11" x14ac:dyDescent="0.25">
      <c r="A114" s="5" t="s">
        <v>1945</v>
      </c>
      <c r="G114" s="5" t="s">
        <v>5309</v>
      </c>
      <c r="I114" s="5" t="s">
        <v>5310</v>
      </c>
      <c r="K114" s="5" t="s">
        <v>5311</v>
      </c>
    </row>
    <row r="115" spans="1:11" x14ac:dyDescent="0.25">
      <c r="A115" s="5" t="s">
        <v>5312</v>
      </c>
      <c r="G115" s="5" t="s">
        <v>5113</v>
      </c>
      <c r="K115" s="5" t="s">
        <v>5313</v>
      </c>
    </row>
    <row r="116" spans="1:11" x14ac:dyDescent="0.25">
      <c r="A116" s="5" t="s">
        <v>5314</v>
      </c>
      <c r="G116" s="5" t="s">
        <v>5315</v>
      </c>
      <c r="K116" s="5" t="s">
        <v>5316</v>
      </c>
    </row>
    <row r="117" spans="1:11" x14ac:dyDescent="0.25">
      <c r="A117" s="5" t="s">
        <v>5317</v>
      </c>
      <c r="G117" s="5" t="s">
        <v>5318</v>
      </c>
      <c r="K117" s="5" t="s">
        <v>5319</v>
      </c>
    </row>
    <row r="118" spans="1:11" x14ac:dyDescent="0.25">
      <c r="G118" s="5" t="s">
        <v>5320</v>
      </c>
      <c r="K118" s="5" t="s">
        <v>5321</v>
      </c>
    </row>
    <row r="119" spans="1:11" x14ac:dyDescent="0.25">
      <c r="G119" s="5" t="s">
        <v>5322</v>
      </c>
      <c r="K119" s="5" t="s">
        <v>5323</v>
      </c>
    </row>
    <row r="120" spans="1:11" x14ac:dyDescent="0.25">
      <c r="G120" s="5" t="s">
        <v>5324</v>
      </c>
      <c r="K120" s="5" t="s">
        <v>5325</v>
      </c>
    </row>
    <row r="121" spans="1:11" x14ac:dyDescent="0.25">
      <c r="G121" s="5" t="s">
        <v>5178</v>
      </c>
      <c r="K121" s="5" t="s">
        <v>5326</v>
      </c>
    </row>
    <row r="122" spans="1:11" x14ac:dyDescent="0.25">
      <c r="G122" s="5" t="s">
        <v>5327</v>
      </c>
      <c r="K122" s="5" t="s">
        <v>5328</v>
      </c>
    </row>
    <row r="123" spans="1:11" x14ac:dyDescent="0.25">
      <c r="G123" s="5" t="s">
        <v>5329</v>
      </c>
      <c r="K123" s="5" t="s">
        <v>5330</v>
      </c>
    </row>
  </sheetData>
  <sheetProtection algorithmName="SHA-512" hashValue="KDj17+e5Fr/gRaRlYU9S6f7knU2hVLQXgCEacHp5I1zCGta8+YQwNAePJ5GbHsV3/rECsTtrzNfcTuL5kaHi6Q==" saltValue="lvS/DYg9Bho4j/TKuWXSOg==" spinCount="100000" sheet="1" objects="1" scenarios="1"/>
  <pageMargins left="0.7" right="0.7" top="0.78740157499999996" bottom="0.78740157499999996" header="0.3" footer="0.3"/>
  <pageSetup paperSize="9" orientation="portrait"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workbookViewId="0">
      <selection activeCell="G26" sqref="G26"/>
    </sheetView>
  </sheetViews>
  <sheetFormatPr defaultRowHeight="15" x14ac:dyDescent="0.25"/>
  <cols>
    <col min="1" max="6" width="29.5703125" customWidth="1"/>
    <col min="7" max="7" width="23.28515625" customWidth="1"/>
  </cols>
  <sheetData>
    <row r="1" spans="1:7" x14ac:dyDescent="0.25">
      <c r="A1" t="s">
        <v>4257</v>
      </c>
      <c r="B1" t="s">
        <v>4259</v>
      </c>
      <c r="C1" t="s">
        <v>4261</v>
      </c>
      <c r="D1" t="s">
        <v>4263</v>
      </c>
      <c r="E1" t="s">
        <v>4265</v>
      </c>
      <c r="F1" t="s">
        <v>4267</v>
      </c>
      <c r="G1" t="s">
        <v>4269</v>
      </c>
    </row>
    <row r="2" spans="1:7" x14ac:dyDescent="0.25">
      <c r="A2" s="7" t="s">
        <v>1516</v>
      </c>
      <c r="B2" s="7" t="s">
        <v>1516</v>
      </c>
      <c r="C2" s="7" t="s">
        <v>1516</v>
      </c>
      <c r="D2" s="7" t="s">
        <v>1516</v>
      </c>
      <c r="E2" s="7" t="s">
        <v>1516</v>
      </c>
      <c r="F2" s="7" t="s">
        <v>1516</v>
      </c>
      <c r="G2" s="7" t="s">
        <v>1516</v>
      </c>
    </row>
    <row r="3" spans="1:7" x14ac:dyDescent="0.25">
      <c r="A3" s="8" t="s">
        <v>5331</v>
      </c>
      <c r="B3" s="8" t="s">
        <v>4259</v>
      </c>
      <c r="C3" s="8" t="s">
        <v>5332</v>
      </c>
      <c r="D3" s="8" t="s">
        <v>5333</v>
      </c>
      <c r="E3" s="8" t="s">
        <v>5334</v>
      </c>
      <c r="F3" s="8" t="s">
        <v>5335</v>
      </c>
      <c r="G3" s="8" t="s">
        <v>5336</v>
      </c>
    </row>
    <row r="4" spans="1:7" x14ac:dyDescent="0.25">
      <c r="A4" s="8" t="s">
        <v>5337</v>
      </c>
      <c r="B4" s="8" t="s">
        <v>5338</v>
      </c>
      <c r="C4" s="8" t="s">
        <v>5339</v>
      </c>
      <c r="D4" s="8" t="s">
        <v>4263</v>
      </c>
      <c r="E4" s="8" t="s">
        <v>5340</v>
      </c>
      <c r="F4" s="8" t="s">
        <v>5341</v>
      </c>
      <c r="G4" s="8" t="s">
        <v>5342</v>
      </c>
    </row>
    <row r="5" spans="1:7" x14ac:dyDescent="0.25">
      <c r="A5" s="8" t="s">
        <v>4257</v>
      </c>
      <c r="B5" s="8" t="s">
        <v>5343</v>
      </c>
      <c r="C5" s="8" t="s">
        <v>5344</v>
      </c>
      <c r="D5" s="8" t="s">
        <v>5345</v>
      </c>
      <c r="E5" s="8" t="s">
        <v>5346</v>
      </c>
      <c r="F5" s="8" t="s">
        <v>5347</v>
      </c>
      <c r="G5" s="8" t="s">
        <v>5348</v>
      </c>
    </row>
    <row r="6" spans="1:7" x14ac:dyDescent="0.25">
      <c r="A6" s="8" t="s">
        <v>5349</v>
      </c>
      <c r="B6" s="8" t="s">
        <v>5350</v>
      </c>
      <c r="C6" s="8" t="s">
        <v>5351</v>
      </c>
      <c r="D6" s="8" t="s">
        <v>5352</v>
      </c>
      <c r="E6" s="8" t="s">
        <v>5353</v>
      </c>
      <c r="F6" s="8" t="s">
        <v>5354</v>
      </c>
      <c r="G6" s="8" t="s">
        <v>5355</v>
      </c>
    </row>
    <row r="7" spans="1:7" x14ac:dyDescent="0.25">
      <c r="A7" s="8" t="s">
        <v>5356</v>
      </c>
      <c r="B7" s="8" t="s">
        <v>5357</v>
      </c>
      <c r="C7" s="8" t="s">
        <v>5358</v>
      </c>
      <c r="D7" s="8" t="s">
        <v>5359</v>
      </c>
      <c r="E7" s="8" t="s">
        <v>4265</v>
      </c>
      <c r="F7" s="8" t="s">
        <v>5360</v>
      </c>
      <c r="G7" s="8" t="s">
        <v>5361</v>
      </c>
    </row>
    <row r="8" spans="1:7" x14ac:dyDescent="0.25">
      <c r="A8" s="8" t="s">
        <v>5362</v>
      </c>
      <c r="B8" s="7" t="s">
        <v>1544</v>
      </c>
      <c r="C8" s="8" t="s">
        <v>4261</v>
      </c>
      <c r="D8" s="8" t="s">
        <v>5363</v>
      </c>
      <c r="E8" s="8" t="s">
        <v>5364</v>
      </c>
      <c r="F8" s="8" t="s">
        <v>5365</v>
      </c>
      <c r="G8" s="8" t="s">
        <v>4269</v>
      </c>
    </row>
    <row r="9" spans="1:7" x14ac:dyDescent="0.25">
      <c r="A9" s="8" t="s">
        <v>5366</v>
      </c>
      <c r="B9" s="18" t="s">
        <v>5367</v>
      </c>
      <c r="C9" s="8" t="s">
        <v>5368</v>
      </c>
      <c r="D9" s="7" t="s">
        <v>1544</v>
      </c>
      <c r="E9" s="7" t="s">
        <v>1544</v>
      </c>
      <c r="F9" s="8" t="s">
        <v>5369</v>
      </c>
      <c r="G9" s="8" t="s">
        <v>5370</v>
      </c>
    </row>
    <row r="10" spans="1:7" x14ac:dyDescent="0.25">
      <c r="A10" s="8" t="s">
        <v>5371</v>
      </c>
      <c r="B10" s="8" t="s">
        <v>5372</v>
      </c>
      <c r="C10" s="8" t="s">
        <v>5373</v>
      </c>
      <c r="D10" s="8" t="s">
        <v>5374</v>
      </c>
      <c r="E10" s="8" t="s">
        <v>5375</v>
      </c>
      <c r="F10" s="8" t="s">
        <v>1807</v>
      </c>
      <c r="G10" s="7" t="s">
        <v>1544</v>
      </c>
    </row>
    <row r="11" spans="1:7" x14ac:dyDescent="0.25">
      <c r="A11" s="18" t="s">
        <v>5376</v>
      </c>
      <c r="B11" s="8" t="s">
        <v>5377</v>
      </c>
      <c r="C11" s="8" t="s">
        <v>5378</v>
      </c>
      <c r="D11" s="18" t="s">
        <v>5372</v>
      </c>
      <c r="E11" s="18" t="s">
        <v>4351</v>
      </c>
      <c r="F11" s="18" t="s">
        <v>5379</v>
      </c>
      <c r="G11" s="18" t="s">
        <v>5380</v>
      </c>
    </row>
    <row r="12" spans="1:7" x14ac:dyDescent="0.25">
      <c r="A12" s="8" t="s">
        <v>5381</v>
      </c>
      <c r="B12" s="8" t="s">
        <v>4442</v>
      </c>
      <c r="C12" s="8" t="s">
        <v>5382</v>
      </c>
      <c r="D12" s="8" t="s">
        <v>5383</v>
      </c>
      <c r="E12" s="8" t="s">
        <v>5384</v>
      </c>
      <c r="F12" s="18" t="s">
        <v>4267</v>
      </c>
      <c r="G12" s="18" t="s">
        <v>5385</v>
      </c>
    </row>
    <row r="13" spans="1:7" x14ac:dyDescent="0.25">
      <c r="A13" s="8" t="s">
        <v>5386</v>
      </c>
      <c r="B13" s="8" t="s">
        <v>5387</v>
      </c>
      <c r="C13" s="18" t="s">
        <v>5388</v>
      </c>
      <c r="D13" s="8" t="s">
        <v>5389</v>
      </c>
      <c r="E13" s="8" t="s">
        <v>5390</v>
      </c>
      <c r="F13" s="7" t="s">
        <v>1544</v>
      </c>
      <c r="G13" s="18" t="s">
        <v>5391</v>
      </c>
    </row>
    <row r="14" spans="1:7" x14ac:dyDescent="0.25">
      <c r="A14" s="8" t="s">
        <v>5392</v>
      </c>
      <c r="B14" s="8" t="s">
        <v>5393</v>
      </c>
      <c r="C14" s="8" t="s">
        <v>5394</v>
      </c>
      <c r="D14" s="8" t="s">
        <v>5395</v>
      </c>
      <c r="E14" s="8" t="s">
        <v>5396</v>
      </c>
      <c r="F14" s="18" t="s">
        <v>5397</v>
      </c>
      <c r="G14" s="18" t="s">
        <v>5398</v>
      </c>
    </row>
    <row r="15" spans="1:7" x14ac:dyDescent="0.25">
      <c r="A15" s="7" t="s">
        <v>1544</v>
      </c>
      <c r="B15" s="8" t="s">
        <v>5399</v>
      </c>
      <c r="C15" s="8" t="s">
        <v>5400</v>
      </c>
      <c r="D15" s="8" t="s">
        <v>5401</v>
      </c>
      <c r="E15" s="8" t="s">
        <v>5402</v>
      </c>
      <c r="F15" s="18" t="s">
        <v>5403</v>
      </c>
      <c r="G15" s="18" t="s">
        <v>5404</v>
      </c>
    </row>
    <row r="16" spans="1:7" x14ac:dyDescent="0.25">
      <c r="A16" s="8" t="s">
        <v>5405</v>
      </c>
      <c r="B16" s="8" t="s">
        <v>5406</v>
      </c>
      <c r="C16" s="7" t="s">
        <v>1544</v>
      </c>
      <c r="D16" s="8" t="s">
        <v>5407</v>
      </c>
      <c r="E16" s="8" t="s">
        <v>5408</v>
      </c>
      <c r="F16" s="18" t="s">
        <v>5409</v>
      </c>
      <c r="G16" s="18" t="s">
        <v>5410</v>
      </c>
    </row>
    <row r="17" spans="1:7" x14ac:dyDescent="0.25">
      <c r="A17" s="8" t="s">
        <v>5411</v>
      </c>
      <c r="B17" s="8" t="s">
        <v>5412</v>
      </c>
      <c r="C17" s="8" t="s">
        <v>5413</v>
      </c>
      <c r="D17" s="8" t="s">
        <v>5414</v>
      </c>
      <c r="E17" s="8" t="s">
        <v>5415</v>
      </c>
      <c r="F17" s="18" t="s">
        <v>5416</v>
      </c>
      <c r="G17" s="18" t="s">
        <v>1840</v>
      </c>
    </row>
    <row r="18" spans="1:7" x14ac:dyDescent="0.25">
      <c r="A18" s="8" t="s">
        <v>5417</v>
      </c>
      <c r="B18" s="8" t="s">
        <v>5418</v>
      </c>
      <c r="C18" s="8" t="s">
        <v>5419</v>
      </c>
      <c r="D18" s="8" t="s">
        <v>5420</v>
      </c>
      <c r="E18" s="8" t="s">
        <v>5421</v>
      </c>
      <c r="F18" s="18" t="s">
        <v>4461</v>
      </c>
      <c r="G18" s="18" t="s">
        <v>5422</v>
      </c>
    </row>
    <row r="19" spans="1:7" x14ac:dyDescent="0.25">
      <c r="A19" s="8" t="s">
        <v>5423</v>
      </c>
      <c r="B19" s="8" t="s">
        <v>5424</v>
      </c>
      <c r="C19" s="8" t="s">
        <v>5425</v>
      </c>
      <c r="D19" s="8" t="s">
        <v>1599</v>
      </c>
      <c r="E19" s="8" t="s">
        <v>5426</v>
      </c>
      <c r="F19" s="18" t="s">
        <v>5427</v>
      </c>
      <c r="G19" s="18" t="s">
        <v>5428</v>
      </c>
    </row>
    <row r="20" spans="1:7" x14ac:dyDescent="0.25">
      <c r="A20" s="8" t="s">
        <v>5429</v>
      </c>
      <c r="B20" s="8" t="s">
        <v>5430</v>
      </c>
      <c r="C20" s="8" t="s">
        <v>5431</v>
      </c>
      <c r="D20" s="8" t="s">
        <v>5432</v>
      </c>
      <c r="E20" s="8" t="s">
        <v>5433</v>
      </c>
      <c r="F20" s="18" t="s">
        <v>5434</v>
      </c>
      <c r="G20" s="18" t="s">
        <v>5435</v>
      </c>
    </row>
    <row r="21" spans="1:7" x14ac:dyDescent="0.25">
      <c r="A21" s="8" t="s">
        <v>5436</v>
      </c>
      <c r="B21" s="8" t="s">
        <v>5437</v>
      </c>
      <c r="C21" s="8" t="s">
        <v>5438</v>
      </c>
      <c r="D21" s="8" t="s">
        <v>5439</v>
      </c>
      <c r="E21" s="8" t="s">
        <v>5440</v>
      </c>
      <c r="F21" s="18" t="s">
        <v>4724</v>
      </c>
      <c r="G21" s="18" t="s">
        <v>5441</v>
      </c>
    </row>
    <row r="22" spans="1:7" x14ac:dyDescent="0.25">
      <c r="A22" s="8" t="s">
        <v>5442</v>
      </c>
      <c r="B22" s="8" t="s">
        <v>5443</v>
      </c>
      <c r="C22" s="8" t="s">
        <v>5444</v>
      </c>
      <c r="D22" s="8" t="s">
        <v>5445</v>
      </c>
      <c r="E22" s="8" t="s">
        <v>5404</v>
      </c>
      <c r="F22" s="18" t="s">
        <v>5446</v>
      </c>
      <c r="G22" s="18" t="s">
        <v>5447</v>
      </c>
    </row>
    <row r="23" spans="1:7" x14ac:dyDescent="0.25">
      <c r="A23" s="8" t="s">
        <v>5448</v>
      </c>
      <c r="B23" s="8" t="s">
        <v>5449</v>
      </c>
      <c r="C23" s="8" t="s">
        <v>5450</v>
      </c>
      <c r="D23" s="8" t="s">
        <v>5451</v>
      </c>
      <c r="E23" s="8" t="s">
        <v>5452</v>
      </c>
      <c r="F23" s="18" t="s">
        <v>5453</v>
      </c>
      <c r="G23" s="18" t="s">
        <v>5454</v>
      </c>
    </row>
    <row r="24" spans="1:7" x14ac:dyDescent="0.25">
      <c r="A24" s="8" t="s">
        <v>5455</v>
      </c>
      <c r="B24" s="8" t="s">
        <v>5456</v>
      </c>
      <c r="C24" s="8" t="s">
        <v>5457</v>
      </c>
      <c r="D24" s="8" t="s">
        <v>5458</v>
      </c>
      <c r="E24" s="8" t="s">
        <v>5459</v>
      </c>
      <c r="F24" s="18" t="s">
        <v>5460</v>
      </c>
      <c r="G24" s="18" t="s">
        <v>5461</v>
      </c>
    </row>
    <row r="25" spans="1:7" x14ac:dyDescent="0.25">
      <c r="A25" s="8" t="s">
        <v>5462</v>
      </c>
      <c r="B25" s="8" t="s">
        <v>4725</v>
      </c>
      <c r="C25" s="8" t="s">
        <v>5463</v>
      </c>
      <c r="D25" s="8" t="s">
        <v>5464</v>
      </c>
      <c r="E25" s="8" t="s">
        <v>5465</v>
      </c>
      <c r="F25" s="18" t="s">
        <v>5466</v>
      </c>
      <c r="G25" s="18" t="s">
        <v>5467</v>
      </c>
    </row>
    <row r="26" spans="1:7" x14ac:dyDescent="0.25">
      <c r="A26" s="8" t="s">
        <v>5468</v>
      </c>
      <c r="B26" s="8" t="s">
        <v>5469</v>
      </c>
      <c r="C26" s="8" t="s">
        <v>5470</v>
      </c>
      <c r="D26" s="8" t="s">
        <v>5471</v>
      </c>
      <c r="E26" s="8" t="s">
        <v>5045</v>
      </c>
      <c r="F26" s="18" t="s">
        <v>5472</v>
      </c>
      <c r="G26" s="18" t="s">
        <v>5473</v>
      </c>
    </row>
    <row r="27" spans="1:7" x14ac:dyDescent="0.25">
      <c r="A27" s="8" t="s">
        <v>5474</v>
      </c>
      <c r="B27" s="8" t="s">
        <v>5475</v>
      </c>
      <c r="C27" s="8" t="s">
        <v>5476</v>
      </c>
      <c r="D27" s="8" t="s">
        <v>5477</v>
      </c>
      <c r="E27" s="8" t="s">
        <v>5478</v>
      </c>
      <c r="F27" s="18" t="s">
        <v>5479</v>
      </c>
    </row>
    <row r="28" spans="1:7" x14ac:dyDescent="0.25">
      <c r="A28" s="8" t="s">
        <v>5480</v>
      </c>
      <c r="B28" s="8" t="s">
        <v>5481</v>
      </c>
      <c r="C28" s="8" t="s">
        <v>5482</v>
      </c>
      <c r="D28" s="8" t="s">
        <v>5483</v>
      </c>
      <c r="E28" s="8" t="s">
        <v>5484</v>
      </c>
      <c r="F28" s="18" t="s">
        <v>5485</v>
      </c>
    </row>
    <row r="29" spans="1:7" x14ac:dyDescent="0.25">
      <c r="A29" s="8" t="s">
        <v>5486</v>
      </c>
      <c r="B29" s="8" t="s">
        <v>5487</v>
      </c>
      <c r="C29" s="8" t="s">
        <v>5488</v>
      </c>
      <c r="D29" s="8" t="s">
        <v>5489</v>
      </c>
      <c r="E29" s="8" t="s">
        <v>5262</v>
      </c>
      <c r="F29" s="18" t="s">
        <v>5490</v>
      </c>
    </row>
    <row r="30" spans="1:7" x14ac:dyDescent="0.25">
      <c r="A30" s="8" t="s">
        <v>1671</v>
      </c>
      <c r="B30" s="8" t="s">
        <v>5491</v>
      </c>
      <c r="C30" s="8" t="s">
        <v>5492</v>
      </c>
      <c r="D30" s="8" t="s">
        <v>5493</v>
      </c>
      <c r="E30" s="8"/>
      <c r="F30" s="18" t="s">
        <v>5494</v>
      </c>
    </row>
    <row r="31" spans="1:7" x14ac:dyDescent="0.25">
      <c r="A31" s="8" t="s">
        <v>5495</v>
      </c>
      <c r="B31" s="8" t="s">
        <v>5496</v>
      </c>
      <c r="C31" s="8" t="s">
        <v>5497</v>
      </c>
      <c r="D31" s="8" t="s">
        <v>5498</v>
      </c>
      <c r="E31" s="8"/>
      <c r="F31" s="18" t="s">
        <v>5499</v>
      </c>
    </row>
    <row r="32" spans="1:7" x14ac:dyDescent="0.25">
      <c r="A32" s="8" t="s">
        <v>5500</v>
      </c>
      <c r="B32" s="8" t="s">
        <v>5501</v>
      </c>
      <c r="C32" s="8" t="s">
        <v>5502</v>
      </c>
      <c r="D32" s="8" t="s">
        <v>5503</v>
      </c>
      <c r="E32" s="8"/>
      <c r="F32" s="18" t="s">
        <v>5504</v>
      </c>
    </row>
    <row r="33" spans="1:6" x14ac:dyDescent="0.25">
      <c r="A33" s="8" t="s">
        <v>5505</v>
      </c>
      <c r="B33" s="8" t="s">
        <v>5506</v>
      </c>
      <c r="C33" s="8" t="s">
        <v>5507</v>
      </c>
      <c r="D33" s="8" t="s">
        <v>5508</v>
      </c>
      <c r="E33" s="8"/>
      <c r="F33" s="18" t="s">
        <v>5509</v>
      </c>
    </row>
    <row r="34" spans="1:6" x14ac:dyDescent="0.25">
      <c r="A34" s="8" t="s">
        <v>5510</v>
      </c>
      <c r="B34" s="8" t="s">
        <v>5511</v>
      </c>
      <c r="C34" s="8" t="s">
        <v>5512</v>
      </c>
      <c r="D34" s="8" t="s">
        <v>5513</v>
      </c>
      <c r="E34" s="8"/>
      <c r="F34" s="18" t="s">
        <v>5514</v>
      </c>
    </row>
    <row r="35" spans="1:6" x14ac:dyDescent="0.25">
      <c r="A35" s="8" t="s">
        <v>5515</v>
      </c>
      <c r="B35" s="8" t="s">
        <v>5516</v>
      </c>
      <c r="C35" s="8" t="s">
        <v>5517</v>
      </c>
      <c r="D35" s="8" t="s">
        <v>5351</v>
      </c>
      <c r="E35" s="8"/>
      <c r="F35" s="18" t="s">
        <v>5518</v>
      </c>
    </row>
    <row r="36" spans="1:6" x14ac:dyDescent="0.25">
      <c r="A36" s="8" t="s">
        <v>5519</v>
      </c>
      <c r="B36" s="8" t="s">
        <v>5108</v>
      </c>
      <c r="C36" s="8" t="s">
        <v>5520</v>
      </c>
      <c r="D36" s="8" t="s">
        <v>5521</v>
      </c>
      <c r="E36" s="8"/>
      <c r="F36" s="18" t="s">
        <v>5522</v>
      </c>
    </row>
    <row r="37" spans="1:6" x14ac:dyDescent="0.25">
      <c r="A37" s="8" t="s">
        <v>5523</v>
      </c>
      <c r="B37" s="8" t="s">
        <v>5524</v>
      </c>
      <c r="C37" s="8" t="s">
        <v>5525</v>
      </c>
      <c r="D37" s="8" t="s">
        <v>5526</v>
      </c>
      <c r="E37" s="8"/>
      <c r="F37" s="18" t="s">
        <v>5527</v>
      </c>
    </row>
    <row r="38" spans="1:6" x14ac:dyDescent="0.25">
      <c r="A38" s="8" t="s">
        <v>5528</v>
      </c>
      <c r="B38" s="8" t="s">
        <v>5529</v>
      </c>
      <c r="C38" s="8" t="s">
        <v>5530</v>
      </c>
      <c r="D38" s="8" t="s">
        <v>5531</v>
      </c>
      <c r="E38" s="8"/>
    </row>
    <row r="39" spans="1:6" x14ac:dyDescent="0.25">
      <c r="A39" s="8" t="s">
        <v>5532</v>
      </c>
      <c r="B39" s="8" t="s">
        <v>5533</v>
      </c>
      <c r="C39" s="8" t="s">
        <v>5534</v>
      </c>
      <c r="D39" s="8" t="s">
        <v>4657</v>
      </c>
      <c r="E39" s="8"/>
    </row>
    <row r="40" spans="1:6" x14ac:dyDescent="0.25">
      <c r="A40" s="8" t="s">
        <v>5535</v>
      </c>
      <c r="B40" s="8" t="s">
        <v>5536</v>
      </c>
      <c r="C40" s="8" t="s">
        <v>5537</v>
      </c>
      <c r="D40" s="8" t="s">
        <v>5538</v>
      </c>
      <c r="E40" s="8"/>
    </row>
    <row r="41" spans="1:6" x14ac:dyDescent="0.25">
      <c r="A41" s="8" t="s">
        <v>5539</v>
      </c>
      <c r="B41" s="8" t="s">
        <v>5254</v>
      </c>
      <c r="C41" s="8" t="s">
        <v>5540</v>
      </c>
      <c r="D41" s="8" t="s">
        <v>5541</v>
      </c>
      <c r="E41" s="8"/>
    </row>
    <row r="42" spans="1:6" x14ac:dyDescent="0.25">
      <c r="A42" s="8" t="s">
        <v>5542</v>
      </c>
      <c r="B42" s="19" t="s">
        <v>5543</v>
      </c>
      <c r="C42" s="8" t="s">
        <v>5544</v>
      </c>
      <c r="D42" s="8" t="s">
        <v>5545</v>
      </c>
      <c r="E42" s="8"/>
    </row>
    <row r="43" spans="1:6" x14ac:dyDescent="0.25">
      <c r="A43" s="8" t="s">
        <v>1762</v>
      </c>
      <c r="B43" s="8" t="s">
        <v>5546</v>
      </c>
      <c r="C43" s="8" t="s">
        <v>5547</v>
      </c>
      <c r="D43" s="8" t="s">
        <v>5548</v>
      </c>
      <c r="E43" s="8"/>
    </row>
    <row r="44" spans="1:6" x14ac:dyDescent="0.25">
      <c r="A44" s="8" t="s">
        <v>5549</v>
      </c>
      <c r="B44" s="8" t="s">
        <v>5550</v>
      </c>
      <c r="C44" s="8" t="s">
        <v>5551</v>
      </c>
      <c r="D44" s="8" t="s">
        <v>1746</v>
      </c>
      <c r="E44" s="8"/>
    </row>
    <row r="45" spans="1:6" x14ac:dyDescent="0.25">
      <c r="A45" s="8" t="s">
        <v>5552</v>
      </c>
      <c r="B45" s="8" t="s">
        <v>4974</v>
      </c>
      <c r="C45" s="8" t="s">
        <v>5553</v>
      </c>
      <c r="D45" s="8" t="s">
        <v>5554</v>
      </c>
      <c r="E45" s="8"/>
    </row>
    <row r="46" spans="1:6" x14ac:dyDescent="0.25">
      <c r="A46" s="8" t="s">
        <v>5555</v>
      </c>
      <c r="B46" s="8" t="s">
        <v>5556</v>
      </c>
      <c r="C46" s="8" t="s">
        <v>5557</v>
      </c>
      <c r="D46" s="8" t="s">
        <v>5558</v>
      </c>
      <c r="E46" s="8"/>
    </row>
    <row r="47" spans="1:6" x14ac:dyDescent="0.25">
      <c r="A47" s="8" t="s">
        <v>5559</v>
      </c>
      <c r="B47" s="8" t="s">
        <v>5560</v>
      </c>
      <c r="C47" s="8" t="s">
        <v>5561</v>
      </c>
      <c r="D47" s="8" t="s">
        <v>5562</v>
      </c>
      <c r="E47" s="8"/>
    </row>
    <row r="48" spans="1:6" x14ac:dyDescent="0.25">
      <c r="A48" s="8" t="s">
        <v>5563</v>
      </c>
      <c r="B48" s="8"/>
      <c r="C48" s="8" t="s">
        <v>5564</v>
      </c>
      <c r="D48" s="8" t="s">
        <v>1529</v>
      </c>
      <c r="E48" s="8"/>
    </row>
    <row r="49" spans="1:5" x14ac:dyDescent="0.25">
      <c r="A49" s="8" t="s">
        <v>5565</v>
      </c>
      <c r="B49" s="8"/>
      <c r="C49" s="8" t="s">
        <v>5566</v>
      </c>
      <c r="D49" s="8" t="s">
        <v>5567</v>
      </c>
      <c r="E49" s="8"/>
    </row>
    <row r="50" spans="1:5" x14ac:dyDescent="0.25">
      <c r="A50" s="8" t="s">
        <v>1929</v>
      </c>
      <c r="B50" s="8"/>
      <c r="C50" s="8" t="s">
        <v>5568</v>
      </c>
      <c r="D50" s="8" t="s">
        <v>5569</v>
      </c>
      <c r="E50" s="8"/>
    </row>
    <row r="51" spans="1:5" x14ac:dyDescent="0.25">
      <c r="A51" s="8" t="s">
        <v>5570</v>
      </c>
      <c r="B51" s="8"/>
      <c r="C51" s="8" t="s">
        <v>5571</v>
      </c>
      <c r="D51" s="8" t="s">
        <v>5572</v>
      </c>
      <c r="E51" s="8"/>
    </row>
    <row r="52" spans="1:5" x14ac:dyDescent="0.25">
      <c r="A52" s="8" t="s">
        <v>5573</v>
      </c>
      <c r="B52" s="8"/>
      <c r="C52" s="8" t="s">
        <v>5574</v>
      </c>
      <c r="D52" s="8" t="s">
        <v>5575</v>
      </c>
      <c r="E52" s="8"/>
    </row>
    <row r="53" spans="1:5" x14ac:dyDescent="0.25">
      <c r="A53" s="8" t="s">
        <v>5576</v>
      </c>
      <c r="B53" s="8"/>
      <c r="C53" s="8" t="s">
        <v>5577</v>
      </c>
      <c r="D53" s="8" t="s">
        <v>5578</v>
      </c>
      <c r="E53" s="8"/>
    </row>
    <row r="54" spans="1:5" x14ac:dyDescent="0.25">
      <c r="A54" s="8" t="s">
        <v>5579</v>
      </c>
      <c r="B54" s="8"/>
      <c r="C54" s="8" t="s">
        <v>5580</v>
      </c>
      <c r="D54" s="8" t="s">
        <v>5581</v>
      </c>
      <c r="E54" s="8"/>
    </row>
    <row r="55" spans="1:5" x14ac:dyDescent="0.25">
      <c r="A55" s="19" t="s">
        <v>5543</v>
      </c>
      <c r="B55" s="8"/>
      <c r="C55" s="8" t="s">
        <v>5582</v>
      </c>
      <c r="D55" s="8" t="s">
        <v>5583</v>
      </c>
      <c r="E55" s="8"/>
    </row>
    <row r="56" spans="1:5" x14ac:dyDescent="0.25">
      <c r="A56" s="8"/>
      <c r="B56" s="8"/>
      <c r="C56" s="8" t="s">
        <v>5584</v>
      </c>
      <c r="D56" s="8" t="s">
        <v>5585</v>
      </c>
      <c r="E56" s="8"/>
    </row>
    <row r="57" spans="1:5" x14ac:dyDescent="0.25">
      <c r="A57" s="8"/>
      <c r="B57" s="8"/>
      <c r="C57" s="8" t="s">
        <v>5586</v>
      </c>
      <c r="D57" s="8" t="s">
        <v>5587</v>
      </c>
      <c r="E57" s="8"/>
    </row>
    <row r="58" spans="1:5" x14ac:dyDescent="0.25">
      <c r="A58" s="8"/>
      <c r="B58" s="8"/>
      <c r="C58" s="8" t="s">
        <v>5588</v>
      </c>
      <c r="D58" s="8" t="s">
        <v>4961</v>
      </c>
      <c r="E58" s="8"/>
    </row>
    <row r="59" spans="1:5" x14ac:dyDescent="0.25">
      <c r="A59" s="8"/>
      <c r="B59" s="8"/>
      <c r="C59" s="8" t="s">
        <v>5589</v>
      </c>
      <c r="D59" s="8" t="s">
        <v>5590</v>
      </c>
      <c r="E59" s="8"/>
    </row>
    <row r="60" spans="1:5" x14ac:dyDescent="0.25">
      <c r="A60" s="8"/>
      <c r="B60" s="8"/>
      <c r="C60" s="8" t="s">
        <v>5591</v>
      </c>
      <c r="D60" s="8" t="s">
        <v>5592</v>
      </c>
      <c r="E60" s="8"/>
    </row>
    <row r="61" spans="1:5" x14ac:dyDescent="0.25">
      <c r="A61" s="8"/>
      <c r="B61" s="8"/>
      <c r="C61" s="8" t="s">
        <v>5593</v>
      </c>
      <c r="D61" s="8" t="s">
        <v>5594</v>
      </c>
      <c r="E61" s="8"/>
    </row>
    <row r="62" spans="1:5" x14ac:dyDescent="0.25">
      <c r="A62" s="8"/>
      <c r="B62" s="8"/>
      <c r="C62" s="8" t="s">
        <v>5595</v>
      </c>
      <c r="D62" s="8" t="s">
        <v>5596</v>
      </c>
      <c r="E62" s="8"/>
    </row>
    <row r="63" spans="1:5" x14ac:dyDescent="0.25">
      <c r="A63" s="8"/>
      <c r="B63" s="8"/>
      <c r="C63" s="8" t="s">
        <v>5597</v>
      </c>
      <c r="D63" s="8" t="s">
        <v>5598</v>
      </c>
      <c r="E63" s="8"/>
    </row>
    <row r="64" spans="1:5" x14ac:dyDescent="0.25">
      <c r="A64" s="8"/>
      <c r="B64" s="8"/>
      <c r="C64" s="8" t="s">
        <v>5599</v>
      </c>
      <c r="D64" s="8" t="s">
        <v>5113</v>
      </c>
      <c r="E64" s="8"/>
    </row>
    <row r="65" spans="1:5" x14ac:dyDescent="0.25">
      <c r="A65" s="8"/>
      <c r="B65" s="8"/>
      <c r="C65" s="8" t="s">
        <v>5600</v>
      </c>
      <c r="D65" s="8" t="s">
        <v>5601</v>
      </c>
      <c r="E65" s="8"/>
    </row>
    <row r="66" spans="1:5" x14ac:dyDescent="0.25">
      <c r="A66" s="8"/>
      <c r="B66" s="8"/>
      <c r="C66" s="8" t="s">
        <v>5602</v>
      </c>
      <c r="D66" s="8" t="s">
        <v>5603</v>
      </c>
      <c r="E66" s="8"/>
    </row>
    <row r="67" spans="1:5" x14ac:dyDescent="0.25">
      <c r="A67" s="8"/>
      <c r="B67" s="8"/>
      <c r="C67" s="8" t="s">
        <v>5604</v>
      </c>
      <c r="D67" s="8" t="s">
        <v>5605</v>
      </c>
      <c r="E67" s="8"/>
    </row>
    <row r="68" spans="1:5" x14ac:dyDescent="0.25">
      <c r="A68" s="8"/>
      <c r="B68" s="8"/>
      <c r="C68" s="8" t="s">
        <v>5606</v>
      </c>
      <c r="D68" s="8" t="s">
        <v>5607</v>
      </c>
      <c r="E68" s="8"/>
    </row>
    <row r="69" spans="1:5" x14ac:dyDescent="0.25">
      <c r="A69" s="8"/>
      <c r="B69" s="8"/>
      <c r="C69" s="8" t="s">
        <v>5608</v>
      </c>
      <c r="D69" s="8" t="s">
        <v>5609</v>
      </c>
      <c r="E69" s="8"/>
    </row>
    <row r="70" spans="1:5" x14ac:dyDescent="0.25">
      <c r="A70" s="8"/>
      <c r="B70" s="8"/>
      <c r="C70" s="8" t="s">
        <v>5610</v>
      </c>
      <c r="D70" s="8" t="s">
        <v>5611</v>
      </c>
      <c r="E70" s="8"/>
    </row>
    <row r="71" spans="1:5" x14ac:dyDescent="0.25">
      <c r="A71" s="8"/>
      <c r="B71" s="8"/>
      <c r="C71" s="8" t="s">
        <v>5037</v>
      </c>
      <c r="D71" s="8" t="s">
        <v>5612</v>
      </c>
      <c r="E71" s="8"/>
    </row>
    <row r="72" spans="1:5" x14ac:dyDescent="0.25">
      <c r="A72" s="8"/>
      <c r="B72" s="8"/>
      <c r="C72" s="8" t="s">
        <v>5613</v>
      </c>
      <c r="D72" s="8" t="s">
        <v>5614</v>
      </c>
      <c r="E72" s="8"/>
    </row>
    <row r="73" spans="1:5" x14ac:dyDescent="0.25">
      <c r="A73" s="8"/>
      <c r="B73" s="8"/>
      <c r="C73" s="8" t="s">
        <v>5615</v>
      </c>
      <c r="D73" s="8" t="s">
        <v>5222</v>
      </c>
      <c r="E73" s="8"/>
    </row>
    <row r="74" spans="1:5" x14ac:dyDescent="0.25">
      <c r="A74" s="8"/>
      <c r="B74" s="8"/>
      <c r="C74" s="8" t="s">
        <v>5616</v>
      </c>
      <c r="D74" s="8"/>
      <c r="E74" s="8"/>
    </row>
    <row r="75" spans="1:5" x14ac:dyDescent="0.25">
      <c r="A75" s="8"/>
      <c r="B75" s="8"/>
      <c r="C75" s="8" t="s">
        <v>5617</v>
      </c>
      <c r="D75" s="8"/>
      <c r="E75" s="8"/>
    </row>
    <row r="76" spans="1:5" x14ac:dyDescent="0.25">
      <c r="A76" s="8"/>
      <c r="B76" s="8"/>
      <c r="C76" s="8" t="s">
        <v>4847</v>
      </c>
      <c r="D76" s="8"/>
      <c r="E76" s="8"/>
    </row>
    <row r="77" spans="1:5" x14ac:dyDescent="0.25">
      <c r="A77" s="8"/>
      <c r="B77" s="8"/>
      <c r="C77" s="8" t="s">
        <v>5618</v>
      </c>
      <c r="D77" s="8"/>
      <c r="E77" s="8"/>
    </row>
    <row r="78" spans="1:5" x14ac:dyDescent="0.25">
      <c r="A78" s="8"/>
      <c r="B78" s="8"/>
      <c r="C78" s="8" t="s">
        <v>5619</v>
      </c>
      <c r="D78" s="8"/>
      <c r="E78" s="8"/>
    </row>
    <row r="79" spans="1:5" x14ac:dyDescent="0.25">
      <c r="A79" s="8"/>
      <c r="B79" s="8"/>
      <c r="C79" s="8" t="s">
        <v>4915</v>
      </c>
      <c r="E79" s="8"/>
    </row>
    <row r="80" spans="1:5" x14ac:dyDescent="0.25">
      <c r="A80" s="8"/>
      <c r="B80" s="8"/>
      <c r="C80" s="8" t="s">
        <v>5620</v>
      </c>
      <c r="E80" s="8"/>
    </row>
    <row r="81" spans="1:5" x14ac:dyDescent="0.25">
      <c r="A81" s="8"/>
      <c r="B81" s="8"/>
      <c r="C81" s="8" t="s">
        <v>5621</v>
      </c>
      <c r="E81" s="8"/>
    </row>
    <row r="82" spans="1:5" x14ac:dyDescent="0.25">
      <c r="A82" s="8"/>
      <c r="B82" s="8"/>
      <c r="C82" s="8" t="s">
        <v>5622</v>
      </c>
      <c r="E82" s="8"/>
    </row>
    <row r="83" spans="1:5" x14ac:dyDescent="0.25">
      <c r="A83" s="8"/>
      <c r="B83" s="8"/>
      <c r="C83" s="8" t="s">
        <v>5119</v>
      </c>
      <c r="E83" s="8"/>
    </row>
    <row r="84" spans="1:5" x14ac:dyDescent="0.25">
      <c r="A84" s="8"/>
      <c r="B84" s="8"/>
      <c r="C84" s="8" t="s">
        <v>5623</v>
      </c>
    </row>
    <row r="85" spans="1:5" x14ac:dyDescent="0.25">
      <c r="A85" s="8"/>
      <c r="B85" s="8"/>
      <c r="C85" s="8" t="s">
        <v>5082</v>
      </c>
    </row>
    <row r="86" spans="1:5" x14ac:dyDescent="0.25">
      <c r="A86" s="8"/>
      <c r="B86" s="8"/>
      <c r="C86" s="8" t="s">
        <v>5624</v>
      </c>
    </row>
    <row r="87" spans="1:5" x14ac:dyDescent="0.25">
      <c r="A87" s="8"/>
      <c r="B87" s="8"/>
      <c r="C87" s="8" t="s">
        <v>4961</v>
      </c>
    </row>
    <row r="88" spans="1:5" x14ac:dyDescent="0.25">
      <c r="A88" s="8"/>
      <c r="B88" s="8"/>
      <c r="C88" s="8" t="s">
        <v>5625</v>
      </c>
    </row>
    <row r="89" spans="1:5" x14ac:dyDescent="0.25">
      <c r="A89" s="8"/>
      <c r="B89" s="8"/>
      <c r="C89" s="8" t="s">
        <v>5626</v>
      </c>
    </row>
    <row r="90" spans="1:5" x14ac:dyDescent="0.25">
      <c r="A90" s="8"/>
      <c r="B90" s="8"/>
      <c r="C90" s="8" t="s">
        <v>5627</v>
      </c>
    </row>
    <row r="91" spans="1:5" x14ac:dyDescent="0.25">
      <c r="A91" s="8"/>
      <c r="B91" s="8"/>
      <c r="C91" s="8" t="s">
        <v>5628</v>
      </c>
    </row>
    <row r="92" spans="1:5" x14ac:dyDescent="0.25">
      <c r="A92" s="8"/>
      <c r="B92" s="8"/>
      <c r="C92" s="8" t="s">
        <v>5629</v>
      </c>
    </row>
    <row r="93" spans="1:5" x14ac:dyDescent="0.25">
      <c r="A93" s="8"/>
      <c r="B93" s="8"/>
      <c r="C93" s="8" t="s">
        <v>5630</v>
      </c>
    </row>
    <row r="94" spans="1:5" x14ac:dyDescent="0.25">
      <c r="A94" s="8"/>
      <c r="B94" s="8"/>
      <c r="C94" s="8" t="s">
        <v>5631</v>
      </c>
    </row>
    <row r="95" spans="1:5" x14ac:dyDescent="0.25">
      <c r="A95" s="8"/>
      <c r="B95" s="8"/>
      <c r="C95" s="8" t="s">
        <v>5632</v>
      </c>
    </row>
    <row r="96" spans="1:5" x14ac:dyDescent="0.25">
      <c r="A96" s="8"/>
      <c r="B96" s="8"/>
      <c r="C96" s="8" t="s">
        <v>5633</v>
      </c>
    </row>
    <row r="97" spans="1:3" x14ac:dyDescent="0.25">
      <c r="A97" s="8"/>
      <c r="B97" s="8"/>
      <c r="C97" s="8" t="s">
        <v>5634</v>
      </c>
    </row>
    <row r="98" spans="1:3" x14ac:dyDescent="0.25">
      <c r="A98" s="8"/>
      <c r="B98" s="8"/>
      <c r="C98" s="8" t="s">
        <v>5635</v>
      </c>
    </row>
    <row r="99" spans="1:3" x14ac:dyDescent="0.25">
      <c r="A99" s="8"/>
      <c r="B99" s="8"/>
      <c r="C99" s="8" t="s">
        <v>5636</v>
      </c>
    </row>
    <row r="100" spans="1:3" x14ac:dyDescent="0.25">
      <c r="A100" s="8"/>
      <c r="B100" s="8"/>
      <c r="C100" s="8" t="s">
        <v>5637</v>
      </c>
    </row>
    <row r="101" spans="1:3" x14ac:dyDescent="0.25">
      <c r="A101" s="8"/>
      <c r="B101" s="8"/>
      <c r="C101" s="8" t="s">
        <v>1888</v>
      </c>
    </row>
    <row r="102" spans="1:3" x14ac:dyDescent="0.25">
      <c r="A102" s="8"/>
      <c r="B102" s="8"/>
      <c r="C102" s="8" t="s">
        <v>5234</v>
      </c>
    </row>
    <row r="103" spans="1:3" x14ac:dyDescent="0.25">
      <c r="A103" s="8"/>
      <c r="B103" s="8"/>
      <c r="C103" s="8" t="s">
        <v>5638</v>
      </c>
    </row>
    <row r="104" spans="1:3" x14ac:dyDescent="0.25">
      <c r="A104" s="8"/>
      <c r="B104" s="8"/>
      <c r="C104" s="8" t="s">
        <v>5180</v>
      </c>
    </row>
    <row r="105" spans="1:3" x14ac:dyDescent="0.25">
      <c r="A105" s="8"/>
      <c r="B105" s="8"/>
      <c r="C105" s="8" t="s">
        <v>5639</v>
      </c>
    </row>
    <row r="106" spans="1:3" x14ac:dyDescent="0.25">
      <c r="A106" s="8"/>
      <c r="B106" s="8"/>
      <c r="C106" s="8" t="s">
        <v>5640</v>
      </c>
    </row>
    <row r="107" spans="1:3" x14ac:dyDescent="0.25">
      <c r="A107" s="8"/>
      <c r="B107" s="8"/>
      <c r="C107" s="8" t="s">
        <v>1955</v>
      </c>
    </row>
    <row r="108" spans="1:3" x14ac:dyDescent="0.25">
      <c r="B108" s="8"/>
      <c r="C108" s="8" t="s">
        <v>5641</v>
      </c>
    </row>
    <row r="109" spans="1:3" x14ac:dyDescent="0.25">
      <c r="B109" s="8"/>
    </row>
    <row r="110" spans="1:3" x14ac:dyDescent="0.25">
      <c r="B110" s="8"/>
    </row>
    <row r="111" spans="1:3" x14ac:dyDescent="0.25">
      <c r="B111" s="8"/>
    </row>
    <row r="112" spans="1:3" x14ac:dyDescent="0.25">
      <c r="B112" s="8"/>
    </row>
    <row r="113" spans="2:2" x14ac:dyDescent="0.25">
      <c r="B113" s="8"/>
    </row>
    <row r="114" spans="2:2" x14ac:dyDescent="0.25">
      <c r="B114" s="8"/>
    </row>
  </sheetData>
  <sheetProtection algorithmName="SHA-512" hashValue="3+48ssixont9pi3uyh7kpFMhVqYzvZ3NbB91vk8ZG05qGAHlq1Poak84SQx1kX4xdFHIlAcCLIh19jQTIBiW9w==" saltValue="nksj5ZyGlpWzGLAk2ub0qw==" spinCount="100000" sheet="1" objects="1" scenarios="1"/>
  <pageMargins left="0.7" right="0.7" top="0.78740157499999996" bottom="0.78740157499999996" header="0.3" footer="0.3"/>
  <pageSetup paperSize="9" orientation="portrait" horizontalDpi="4294967294"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workbookViewId="0">
      <selection activeCell="B11" sqref="B11"/>
    </sheetView>
  </sheetViews>
  <sheetFormatPr defaultColWidth="9.140625" defaultRowHeight="15" x14ac:dyDescent="0.25"/>
  <cols>
    <col min="1" max="6" width="29.5703125" style="6" customWidth="1"/>
    <col min="7" max="16384" width="9.140625" style="6"/>
  </cols>
  <sheetData>
    <row r="1" spans="1:5" x14ac:dyDescent="0.25">
      <c r="A1" s="6" t="s">
        <v>4271</v>
      </c>
      <c r="B1" s="6" t="s">
        <v>4273</v>
      </c>
      <c r="C1" s="6" t="s">
        <v>4275</v>
      </c>
      <c r="D1" s="6" t="s">
        <v>4277</v>
      </c>
    </row>
    <row r="2" spans="1:5" x14ac:dyDescent="0.25">
      <c r="A2" s="7" t="s">
        <v>1516</v>
      </c>
      <c r="B2" s="7" t="s">
        <v>1516</v>
      </c>
      <c r="C2" s="7" t="s">
        <v>1516</v>
      </c>
      <c r="D2" s="7" t="s">
        <v>1516</v>
      </c>
      <c r="E2" s="7"/>
    </row>
    <row r="3" spans="1:5" x14ac:dyDescent="0.25">
      <c r="A3" s="9" t="s">
        <v>7318</v>
      </c>
      <c r="B3" s="6" t="s">
        <v>7319</v>
      </c>
      <c r="C3" s="6" t="s">
        <v>7320</v>
      </c>
      <c r="D3" s="27" t="s">
        <v>7321</v>
      </c>
      <c r="E3" s="18"/>
    </row>
    <row r="4" spans="1:5" x14ac:dyDescent="0.25">
      <c r="A4" s="6" t="s">
        <v>7322</v>
      </c>
      <c r="B4" s="6" t="s">
        <v>7323</v>
      </c>
      <c r="C4" s="6" t="s">
        <v>7324</v>
      </c>
      <c r="D4" s="27" t="s">
        <v>7325</v>
      </c>
      <c r="E4" s="18"/>
    </row>
    <row r="5" spans="1:5" x14ac:dyDescent="0.25">
      <c r="A5" s="6" t="s">
        <v>7326</v>
      </c>
      <c r="B5" s="6" t="s">
        <v>7327</v>
      </c>
      <c r="C5" s="6" t="s">
        <v>7328</v>
      </c>
      <c r="D5" s="27" t="s">
        <v>7329</v>
      </c>
      <c r="E5" s="18"/>
    </row>
    <row r="6" spans="1:5" x14ac:dyDescent="0.25">
      <c r="A6" s="6" t="s">
        <v>7330</v>
      </c>
      <c r="B6" s="6" t="s">
        <v>7331</v>
      </c>
      <c r="C6" s="6" t="s">
        <v>7332</v>
      </c>
      <c r="D6" s="27" t="s">
        <v>7333</v>
      </c>
      <c r="E6" s="18"/>
    </row>
    <row r="7" spans="1:5" x14ac:dyDescent="0.25">
      <c r="A7" s="6" t="s">
        <v>7334</v>
      </c>
      <c r="B7" s="6" t="s">
        <v>7335</v>
      </c>
      <c r="C7" s="6" t="s">
        <v>7336</v>
      </c>
      <c r="D7" s="27" t="s">
        <v>7337</v>
      </c>
      <c r="E7" s="18"/>
    </row>
    <row r="8" spans="1:5" x14ac:dyDescent="0.25">
      <c r="A8" s="6" t="s">
        <v>4271</v>
      </c>
      <c r="B8" s="6" t="s">
        <v>7214</v>
      </c>
      <c r="C8" s="6" t="s">
        <v>7338</v>
      </c>
      <c r="D8" s="27" t="s">
        <v>7339</v>
      </c>
      <c r="E8" s="18"/>
    </row>
    <row r="9" spans="1:5" x14ac:dyDescent="0.25">
      <c r="A9" s="6" t="s">
        <v>7340</v>
      </c>
      <c r="B9" s="6" t="s">
        <v>7341</v>
      </c>
      <c r="C9" s="6" t="s">
        <v>7342</v>
      </c>
      <c r="D9" s="27" t="s">
        <v>7343</v>
      </c>
      <c r="E9" s="18"/>
    </row>
    <row r="10" spans="1:5" x14ac:dyDescent="0.25">
      <c r="A10" s="6" t="s">
        <v>7344</v>
      </c>
      <c r="B10" s="6" t="s">
        <v>4273</v>
      </c>
      <c r="C10" s="6" t="s">
        <v>4275</v>
      </c>
      <c r="D10" s="27" t="s">
        <v>7345</v>
      </c>
      <c r="E10" s="18"/>
    </row>
    <row r="11" spans="1:5" x14ac:dyDescent="0.25">
      <c r="A11" s="9" t="s">
        <v>7346</v>
      </c>
      <c r="B11" s="6" t="s">
        <v>7347</v>
      </c>
      <c r="C11" s="6" t="s">
        <v>7348</v>
      </c>
      <c r="D11" s="27" t="s">
        <v>7349</v>
      </c>
      <c r="E11" s="7"/>
    </row>
    <row r="12" spans="1:5" x14ac:dyDescent="0.25">
      <c r="A12" s="7" t="s">
        <v>1544</v>
      </c>
      <c r="B12" s="6" t="s">
        <v>7350</v>
      </c>
      <c r="C12" s="6" t="s">
        <v>6982</v>
      </c>
      <c r="D12" s="27" t="s">
        <v>4277</v>
      </c>
      <c r="E12" s="18"/>
    </row>
    <row r="13" spans="1:5" x14ac:dyDescent="0.25">
      <c r="A13" s="6" t="s">
        <v>7351</v>
      </c>
      <c r="B13" s="7" t="s">
        <v>1544</v>
      </c>
      <c r="C13" s="7" t="s">
        <v>1544</v>
      </c>
      <c r="D13" s="7" t="s">
        <v>1544</v>
      </c>
      <c r="E13" s="18"/>
    </row>
    <row r="14" spans="1:5" x14ac:dyDescent="0.25">
      <c r="A14" s="6" t="s">
        <v>7352</v>
      </c>
      <c r="B14" s="6" t="s">
        <v>1554</v>
      </c>
      <c r="C14" s="6" t="s">
        <v>7353</v>
      </c>
      <c r="D14" s="27" t="s">
        <v>7354</v>
      </c>
      <c r="E14" s="18"/>
    </row>
    <row r="15" spans="1:5" x14ac:dyDescent="0.25">
      <c r="A15" s="6" t="s">
        <v>7355</v>
      </c>
      <c r="B15" s="6" t="s">
        <v>7356</v>
      </c>
      <c r="C15" s="6" t="s">
        <v>7357</v>
      </c>
      <c r="D15" s="27" t="s">
        <v>7009</v>
      </c>
      <c r="E15" s="18"/>
    </row>
    <row r="16" spans="1:5" x14ac:dyDescent="0.25">
      <c r="A16" s="6" t="s">
        <v>7358</v>
      </c>
      <c r="B16" s="6" t="s">
        <v>7359</v>
      </c>
      <c r="C16" s="6" t="s">
        <v>7360</v>
      </c>
      <c r="D16" s="27" t="s">
        <v>7361</v>
      </c>
      <c r="E16" s="18"/>
    </row>
    <row r="17" spans="1:5" x14ac:dyDescent="0.25">
      <c r="A17" s="6" t="s">
        <v>7362</v>
      </c>
      <c r="B17" s="6" t="s">
        <v>7363</v>
      </c>
      <c r="C17" s="6" t="s">
        <v>7364</v>
      </c>
      <c r="D17" s="27" t="s">
        <v>7365</v>
      </c>
      <c r="E17" s="18"/>
    </row>
    <row r="18" spans="1:5" x14ac:dyDescent="0.25">
      <c r="A18" s="6" t="s">
        <v>7366</v>
      </c>
      <c r="B18" s="6" t="s">
        <v>7367</v>
      </c>
      <c r="C18" s="6" t="s">
        <v>7368</v>
      </c>
      <c r="D18" s="27" t="s">
        <v>7369</v>
      </c>
      <c r="E18" s="18"/>
    </row>
    <row r="19" spans="1:5" x14ac:dyDescent="0.25">
      <c r="A19" s="6" t="s">
        <v>7370</v>
      </c>
      <c r="B19" s="6" t="s">
        <v>7371</v>
      </c>
      <c r="C19" s="6" t="s">
        <v>7372</v>
      </c>
      <c r="D19" s="27" t="s">
        <v>4286</v>
      </c>
      <c r="E19" s="18"/>
    </row>
    <row r="20" spans="1:5" x14ac:dyDescent="0.25">
      <c r="A20" s="6" t="s">
        <v>4441</v>
      </c>
      <c r="B20" s="6" t="s">
        <v>7373</v>
      </c>
      <c r="C20" s="6" t="s">
        <v>7374</v>
      </c>
      <c r="D20" s="27" t="s">
        <v>4370</v>
      </c>
      <c r="E20" s="18"/>
    </row>
    <row r="21" spans="1:5" x14ac:dyDescent="0.25">
      <c r="A21" s="6" t="s">
        <v>7375</v>
      </c>
      <c r="B21" s="6" t="s">
        <v>4370</v>
      </c>
      <c r="C21" s="6" t="s">
        <v>7376</v>
      </c>
      <c r="D21" s="27" t="s">
        <v>7377</v>
      </c>
      <c r="E21" s="18"/>
    </row>
    <row r="22" spans="1:5" x14ac:dyDescent="0.25">
      <c r="A22" s="6" t="s">
        <v>7378</v>
      </c>
      <c r="B22" s="6" t="s">
        <v>7379</v>
      </c>
      <c r="C22" s="6" t="s">
        <v>7380</v>
      </c>
      <c r="D22" s="27" t="s">
        <v>7381</v>
      </c>
      <c r="E22" s="18"/>
    </row>
    <row r="23" spans="1:5" x14ac:dyDescent="0.25">
      <c r="A23" s="6" t="s">
        <v>7382</v>
      </c>
      <c r="B23" s="6" t="s">
        <v>7383</v>
      </c>
      <c r="C23" s="6" t="s">
        <v>7384</v>
      </c>
      <c r="D23" s="27" t="s">
        <v>7385</v>
      </c>
      <c r="E23" s="18"/>
    </row>
    <row r="24" spans="1:5" x14ac:dyDescent="0.25">
      <c r="A24" s="6" t="s">
        <v>7386</v>
      </c>
      <c r="B24" s="6" t="s">
        <v>7387</v>
      </c>
      <c r="C24" s="6" t="s">
        <v>7388</v>
      </c>
      <c r="D24" s="27" t="s">
        <v>7389</v>
      </c>
      <c r="E24" s="18"/>
    </row>
    <row r="25" spans="1:5" x14ac:dyDescent="0.25">
      <c r="A25" s="6" t="s">
        <v>7390</v>
      </c>
      <c r="B25" s="9" t="s">
        <v>7391</v>
      </c>
      <c r="C25" s="6" t="s">
        <v>7392</v>
      </c>
      <c r="D25" s="27" t="s">
        <v>7393</v>
      </c>
      <c r="E25" s="18"/>
    </row>
    <row r="26" spans="1:5" x14ac:dyDescent="0.25">
      <c r="A26" s="6" t="s">
        <v>7394</v>
      </c>
      <c r="B26" s="6" t="s">
        <v>7395</v>
      </c>
      <c r="C26" s="6" t="s">
        <v>7396</v>
      </c>
      <c r="D26" s="27" t="s">
        <v>5648</v>
      </c>
      <c r="E26" s="18"/>
    </row>
    <row r="27" spans="1:5" x14ac:dyDescent="0.25">
      <c r="A27" s="6" t="s">
        <v>7397</v>
      </c>
      <c r="B27" s="6" t="s">
        <v>7398</v>
      </c>
      <c r="C27" s="6" t="s">
        <v>7399</v>
      </c>
      <c r="D27" s="27" t="s">
        <v>7400</v>
      </c>
      <c r="E27" s="18"/>
    </row>
    <row r="28" spans="1:5" x14ac:dyDescent="0.25">
      <c r="A28" s="6" t="s">
        <v>7401</v>
      </c>
      <c r="B28" s="6" t="s">
        <v>7402</v>
      </c>
      <c r="C28" s="6" t="s">
        <v>7403</v>
      </c>
      <c r="D28" s="27" t="s">
        <v>7404</v>
      </c>
      <c r="E28" s="18"/>
    </row>
    <row r="29" spans="1:5" x14ac:dyDescent="0.25">
      <c r="A29" s="6" t="s">
        <v>7405</v>
      </c>
      <c r="B29" s="6" t="s">
        <v>7406</v>
      </c>
      <c r="C29" s="6" t="s">
        <v>7407</v>
      </c>
      <c r="D29" s="27" t="s">
        <v>7408</v>
      </c>
      <c r="E29" s="18"/>
    </row>
    <row r="30" spans="1:5" x14ac:dyDescent="0.25">
      <c r="A30" s="6" t="s">
        <v>7409</v>
      </c>
      <c r="B30" s="6" t="s">
        <v>7410</v>
      </c>
      <c r="C30" s="6" t="s">
        <v>7411</v>
      </c>
      <c r="D30" s="27" t="s">
        <v>7412</v>
      </c>
      <c r="E30" s="18"/>
    </row>
    <row r="31" spans="1:5" x14ac:dyDescent="0.25">
      <c r="A31" s="6" t="s">
        <v>7413</v>
      </c>
      <c r="B31" s="6" t="s">
        <v>7414</v>
      </c>
      <c r="C31" s="6" t="s">
        <v>7327</v>
      </c>
      <c r="D31" s="27" t="s">
        <v>7415</v>
      </c>
      <c r="E31" s="18"/>
    </row>
    <row r="32" spans="1:5" x14ac:dyDescent="0.25">
      <c r="A32" s="6" t="s">
        <v>7416</v>
      </c>
      <c r="B32" s="6" t="s">
        <v>7417</v>
      </c>
      <c r="C32" s="6" t="s">
        <v>7418</v>
      </c>
      <c r="D32" s="27" t="s">
        <v>7419</v>
      </c>
      <c r="E32" s="18"/>
    </row>
    <row r="33" spans="1:5" x14ac:dyDescent="0.25">
      <c r="A33" s="6" t="s">
        <v>7420</v>
      </c>
      <c r="B33" s="6" t="s">
        <v>7397</v>
      </c>
      <c r="C33" s="6" t="s">
        <v>7421</v>
      </c>
      <c r="D33" s="27" t="s">
        <v>7422</v>
      </c>
      <c r="E33" s="18"/>
    </row>
    <row r="34" spans="1:5" x14ac:dyDescent="0.25">
      <c r="A34" s="6" t="s">
        <v>7423</v>
      </c>
      <c r="B34" s="6" t="s">
        <v>7424</v>
      </c>
      <c r="C34" s="6" t="s">
        <v>7425</v>
      </c>
      <c r="D34" s="27" t="s">
        <v>7426</v>
      </c>
      <c r="E34" s="18"/>
    </row>
    <row r="35" spans="1:5" x14ac:dyDescent="0.25">
      <c r="A35" s="6" t="s">
        <v>7427</v>
      </c>
      <c r="B35" s="6" t="s">
        <v>7428</v>
      </c>
      <c r="C35" s="6" t="s">
        <v>7429</v>
      </c>
      <c r="D35" s="27" t="s">
        <v>1669</v>
      </c>
      <c r="E35" s="18"/>
    </row>
    <row r="36" spans="1:5" x14ac:dyDescent="0.25">
      <c r="A36" s="6" t="s">
        <v>7430</v>
      </c>
      <c r="B36" s="6" t="s">
        <v>7431</v>
      </c>
      <c r="C36" s="6" t="s">
        <v>7432</v>
      </c>
      <c r="D36" s="27" t="s">
        <v>7433</v>
      </c>
      <c r="E36" s="18"/>
    </row>
    <row r="37" spans="1:5" x14ac:dyDescent="0.25">
      <c r="A37" s="6" t="s">
        <v>7434</v>
      </c>
      <c r="B37" s="6" t="s">
        <v>7435</v>
      </c>
      <c r="C37" s="6" t="s">
        <v>7436</v>
      </c>
      <c r="D37" s="27" t="s">
        <v>7437</v>
      </c>
      <c r="E37" s="18"/>
    </row>
    <row r="38" spans="1:5" x14ac:dyDescent="0.25">
      <c r="A38" s="6" t="s">
        <v>4975</v>
      </c>
      <c r="B38" s="6" t="s">
        <v>7438</v>
      </c>
      <c r="C38" s="6" t="s">
        <v>7170</v>
      </c>
      <c r="D38" s="27" t="s">
        <v>6308</v>
      </c>
      <c r="E38" s="18"/>
    </row>
    <row r="39" spans="1:5" x14ac:dyDescent="0.25">
      <c r="A39" s="6" t="s">
        <v>4667</v>
      </c>
      <c r="B39" s="6" t="s">
        <v>7439</v>
      </c>
      <c r="C39" s="6" t="s">
        <v>4296</v>
      </c>
      <c r="D39" s="27" t="s">
        <v>7440</v>
      </c>
      <c r="E39" s="18"/>
    </row>
    <row r="40" spans="1:5" x14ac:dyDescent="0.25">
      <c r="A40" s="6" t="s">
        <v>7441</v>
      </c>
      <c r="B40" s="6" t="s">
        <v>7442</v>
      </c>
      <c r="C40" s="6" t="s">
        <v>7443</v>
      </c>
      <c r="D40" s="27" t="s">
        <v>7444</v>
      </c>
      <c r="E40" s="18"/>
    </row>
    <row r="41" spans="1:5" x14ac:dyDescent="0.25">
      <c r="A41" s="6" t="s">
        <v>7445</v>
      </c>
      <c r="B41" s="6" t="s">
        <v>5854</v>
      </c>
      <c r="C41" s="6" t="s">
        <v>7446</v>
      </c>
      <c r="D41" s="27" t="s">
        <v>4298</v>
      </c>
      <c r="E41" s="18"/>
    </row>
    <row r="42" spans="1:5" x14ac:dyDescent="0.25">
      <c r="A42" s="6" t="s">
        <v>6702</v>
      </c>
      <c r="B42" s="6" t="s">
        <v>7447</v>
      </c>
      <c r="C42" s="6" t="s">
        <v>7448</v>
      </c>
      <c r="D42" s="27" t="s">
        <v>7449</v>
      </c>
      <c r="E42" s="18"/>
    </row>
    <row r="43" spans="1:5" x14ac:dyDescent="0.25">
      <c r="A43" s="6" t="s">
        <v>7450</v>
      </c>
      <c r="B43" s="6" t="s">
        <v>7451</v>
      </c>
      <c r="C43" s="6" t="s">
        <v>6131</v>
      </c>
      <c r="D43" s="27" t="s">
        <v>4789</v>
      </c>
      <c r="E43" s="18"/>
    </row>
    <row r="44" spans="1:5" x14ac:dyDescent="0.25">
      <c r="A44" s="6" t="s">
        <v>7452</v>
      </c>
      <c r="B44" s="6" t="s">
        <v>7453</v>
      </c>
      <c r="C44" s="6" t="s">
        <v>6884</v>
      </c>
      <c r="D44" s="27" t="s">
        <v>7454</v>
      </c>
      <c r="E44" s="18"/>
    </row>
    <row r="45" spans="1:5" x14ac:dyDescent="0.25">
      <c r="A45" s="6" t="s">
        <v>4773</v>
      </c>
      <c r="B45" s="6" t="s">
        <v>7455</v>
      </c>
      <c r="C45" s="6" t="s">
        <v>7456</v>
      </c>
      <c r="D45" s="27" t="s">
        <v>6668</v>
      </c>
      <c r="E45" s="18"/>
    </row>
    <row r="46" spans="1:5" x14ac:dyDescent="0.25">
      <c r="A46" s="6" t="s">
        <v>7457</v>
      </c>
      <c r="B46" s="6" t="s">
        <v>7458</v>
      </c>
      <c r="C46" s="6" t="s">
        <v>7459</v>
      </c>
      <c r="D46" s="27" t="s">
        <v>5528</v>
      </c>
      <c r="E46" s="18"/>
    </row>
    <row r="47" spans="1:5" x14ac:dyDescent="0.25">
      <c r="A47" s="6" t="s">
        <v>7460</v>
      </c>
      <c r="B47" s="6" t="s">
        <v>5679</v>
      </c>
      <c r="C47" s="6" t="s">
        <v>7461</v>
      </c>
      <c r="D47" s="27" t="s">
        <v>7170</v>
      </c>
      <c r="E47" s="18"/>
    </row>
    <row r="48" spans="1:5" x14ac:dyDescent="0.25">
      <c r="A48" s="6" t="s">
        <v>7462</v>
      </c>
      <c r="B48" s="6" t="s">
        <v>7463</v>
      </c>
      <c r="C48" s="6" t="s">
        <v>7464</v>
      </c>
      <c r="D48" s="27" t="s">
        <v>7465</v>
      </c>
      <c r="E48" s="18"/>
    </row>
    <row r="49" spans="1:5" x14ac:dyDescent="0.25">
      <c r="A49" s="6" t="s">
        <v>7466</v>
      </c>
      <c r="B49" s="6" t="s">
        <v>7467</v>
      </c>
      <c r="C49" s="6" t="s">
        <v>7468</v>
      </c>
      <c r="D49" s="27" t="s">
        <v>5466</v>
      </c>
      <c r="E49" s="18"/>
    </row>
    <row r="50" spans="1:5" x14ac:dyDescent="0.25">
      <c r="A50" s="6" t="s">
        <v>7469</v>
      </c>
      <c r="B50" s="6" t="s">
        <v>7470</v>
      </c>
      <c r="C50" s="6" t="s">
        <v>7471</v>
      </c>
      <c r="D50" s="27" t="s">
        <v>7472</v>
      </c>
      <c r="E50" s="18"/>
    </row>
    <row r="51" spans="1:5" x14ac:dyDescent="0.25">
      <c r="A51" s="6" t="s">
        <v>7473</v>
      </c>
      <c r="B51" s="6" t="s">
        <v>7474</v>
      </c>
      <c r="C51" s="6" t="s">
        <v>7475</v>
      </c>
      <c r="D51" s="27" t="s">
        <v>7476</v>
      </c>
      <c r="E51" s="18"/>
    </row>
    <row r="52" spans="1:5" x14ac:dyDescent="0.25">
      <c r="A52" s="6" t="s">
        <v>7477</v>
      </c>
      <c r="B52" s="6" t="s">
        <v>6131</v>
      </c>
      <c r="C52" s="6" t="s">
        <v>7478</v>
      </c>
      <c r="D52" s="27" t="s">
        <v>7479</v>
      </c>
      <c r="E52" s="18"/>
    </row>
    <row r="53" spans="1:5" x14ac:dyDescent="0.25">
      <c r="A53" s="6" t="s">
        <v>7480</v>
      </c>
      <c r="B53" s="6" t="s">
        <v>7481</v>
      </c>
      <c r="C53" s="6" t="s">
        <v>7482</v>
      </c>
      <c r="D53" s="27" t="s">
        <v>7483</v>
      </c>
      <c r="E53" s="18"/>
    </row>
    <row r="54" spans="1:5" x14ac:dyDescent="0.25">
      <c r="A54" s="6" t="s">
        <v>7484</v>
      </c>
      <c r="B54" s="6" t="s">
        <v>5060</v>
      </c>
      <c r="C54" s="6" t="s">
        <v>7485</v>
      </c>
      <c r="D54" s="27" t="s">
        <v>7486</v>
      </c>
      <c r="E54" s="18"/>
    </row>
    <row r="55" spans="1:5" x14ac:dyDescent="0.25">
      <c r="A55" s="6" t="s">
        <v>7487</v>
      </c>
      <c r="B55" s="6" t="s">
        <v>7488</v>
      </c>
      <c r="C55" s="6" t="s">
        <v>7489</v>
      </c>
      <c r="D55" s="27" t="s">
        <v>7490</v>
      </c>
      <c r="E55" s="18"/>
    </row>
    <row r="56" spans="1:5" x14ac:dyDescent="0.25">
      <c r="A56" s="6" t="s">
        <v>4879</v>
      </c>
      <c r="B56" s="6" t="s">
        <v>6021</v>
      </c>
      <c r="C56" s="6" t="s">
        <v>6824</v>
      </c>
      <c r="D56" s="27" t="s">
        <v>7491</v>
      </c>
      <c r="E56" s="18"/>
    </row>
    <row r="57" spans="1:5" x14ac:dyDescent="0.25">
      <c r="A57" s="6" t="s">
        <v>7492</v>
      </c>
      <c r="B57" s="6" t="s">
        <v>7493</v>
      </c>
      <c r="C57" s="6" t="s">
        <v>7494</v>
      </c>
      <c r="D57" s="27" t="s">
        <v>7495</v>
      </c>
      <c r="E57" s="18"/>
    </row>
    <row r="58" spans="1:5" x14ac:dyDescent="0.25">
      <c r="A58" s="6" t="s">
        <v>5151</v>
      </c>
      <c r="B58" s="6" t="s">
        <v>7496</v>
      </c>
      <c r="C58" s="6" t="s">
        <v>7497</v>
      </c>
      <c r="D58" s="27" t="s">
        <v>7498</v>
      </c>
      <c r="E58" s="18"/>
    </row>
    <row r="59" spans="1:5" x14ac:dyDescent="0.25">
      <c r="A59" s="6" t="s">
        <v>7499</v>
      </c>
      <c r="B59" s="6" t="s">
        <v>7500</v>
      </c>
      <c r="C59" s="6" t="s">
        <v>7501</v>
      </c>
      <c r="D59" s="27" t="s">
        <v>7502</v>
      </c>
      <c r="E59" s="18"/>
    </row>
    <row r="60" spans="1:5" x14ac:dyDescent="0.25">
      <c r="A60" s="6" t="s">
        <v>7503</v>
      </c>
      <c r="B60" s="6" t="s">
        <v>7504</v>
      </c>
      <c r="C60" s="6" t="s">
        <v>7505</v>
      </c>
      <c r="D60" s="27" t="s">
        <v>7506</v>
      </c>
      <c r="E60" s="18"/>
    </row>
    <row r="61" spans="1:5" x14ac:dyDescent="0.25">
      <c r="A61" s="6" t="s">
        <v>7507</v>
      </c>
      <c r="B61" s="6" t="s">
        <v>7279</v>
      </c>
      <c r="C61" s="6" t="s">
        <v>7508</v>
      </c>
      <c r="D61" s="27" t="s">
        <v>1836</v>
      </c>
      <c r="E61" s="18"/>
    </row>
    <row r="62" spans="1:5" x14ac:dyDescent="0.25">
      <c r="A62" s="6" t="s">
        <v>7509</v>
      </c>
      <c r="B62" s="6" t="s">
        <v>7510</v>
      </c>
      <c r="C62" s="6" t="s">
        <v>7511</v>
      </c>
      <c r="D62" s="27" t="s">
        <v>7512</v>
      </c>
      <c r="E62" s="18"/>
    </row>
    <row r="63" spans="1:5" x14ac:dyDescent="0.25">
      <c r="A63" s="6" t="s">
        <v>7513</v>
      </c>
      <c r="B63" s="6" t="s">
        <v>7514</v>
      </c>
      <c r="C63" s="6" t="s">
        <v>7515</v>
      </c>
      <c r="D63" s="27" t="s">
        <v>5690</v>
      </c>
      <c r="E63" s="18"/>
    </row>
    <row r="64" spans="1:5" x14ac:dyDescent="0.25">
      <c r="A64" s="6" t="s">
        <v>7516</v>
      </c>
      <c r="B64" s="6" t="s">
        <v>7284</v>
      </c>
      <c r="C64" s="6" t="s">
        <v>7517</v>
      </c>
      <c r="D64" s="27" t="s">
        <v>7518</v>
      </c>
      <c r="E64" s="18"/>
    </row>
    <row r="65" spans="1:5" x14ac:dyDescent="0.25">
      <c r="A65" s="6" t="s">
        <v>7519</v>
      </c>
      <c r="B65" s="6" t="s">
        <v>5134</v>
      </c>
      <c r="C65" s="18"/>
      <c r="D65" s="27" t="s">
        <v>7520</v>
      </c>
      <c r="E65" s="18"/>
    </row>
    <row r="66" spans="1:5" x14ac:dyDescent="0.25">
      <c r="A66" s="6" t="s">
        <v>7521</v>
      </c>
      <c r="B66" s="6" t="s">
        <v>6188</v>
      </c>
      <c r="C66" s="18"/>
      <c r="D66" s="27" t="s">
        <v>7522</v>
      </c>
      <c r="E66" s="18"/>
    </row>
    <row r="67" spans="1:5" x14ac:dyDescent="0.25">
      <c r="A67" s="6" t="s">
        <v>7523</v>
      </c>
      <c r="B67" s="6" t="s">
        <v>7524</v>
      </c>
      <c r="C67" s="18"/>
      <c r="D67" s="27" t="s">
        <v>7525</v>
      </c>
      <c r="E67" s="18"/>
    </row>
    <row r="68" spans="1:5" x14ac:dyDescent="0.25">
      <c r="A68" s="6" t="s">
        <v>7526</v>
      </c>
      <c r="B68" s="6" t="s">
        <v>7527</v>
      </c>
      <c r="C68" s="18"/>
      <c r="D68" s="27" t="s">
        <v>7260</v>
      </c>
      <c r="E68" s="18"/>
    </row>
    <row r="69" spans="1:5" x14ac:dyDescent="0.25">
      <c r="A69" s="6" t="s">
        <v>7528</v>
      </c>
      <c r="B69" s="6" t="s">
        <v>6011</v>
      </c>
      <c r="C69" s="18"/>
      <c r="D69" s="27" t="s">
        <v>7529</v>
      </c>
      <c r="E69" s="18"/>
    </row>
    <row r="70" spans="1:5" x14ac:dyDescent="0.25">
      <c r="A70" s="6" t="s">
        <v>7530</v>
      </c>
      <c r="B70" s="6" t="s">
        <v>7531</v>
      </c>
      <c r="C70" s="18"/>
      <c r="D70" s="27" t="s">
        <v>7532</v>
      </c>
      <c r="E70" s="18"/>
    </row>
    <row r="71" spans="1:5" x14ac:dyDescent="0.25">
      <c r="A71" s="6" t="s">
        <v>7533</v>
      </c>
      <c r="B71" s="6" t="s">
        <v>4897</v>
      </c>
      <c r="C71" s="18"/>
      <c r="D71" s="27" t="s">
        <v>7534</v>
      </c>
      <c r="E71" s="18"/>
    </row>
    <row r="72" spans="1:5" x14ac:dyDescent="0.25">
      <c r="A72" s="6" t="s">
        <v>6005</v>
      </c>
      <c r="B72" s="6" t="s">
        <v>7535</v>
      </c>
      <c r="C72" s="18"/>
      <c r="D72" s="27" t="s">
        <v>7536</v>
      </c>
      <c r="E72" s="18"/>
    </row>
    <row r="73" spans="1:5" x14ac:dyDescent="0.25">
      <c r="A73" s="6" t="s">
        <v>7312</v>
      </c>
      <c r="B73" s="6" t="s">
        <v>6019</v>
      </c>
      <c r="C73" s="18"/>
      <c r="D73" s="27" t="s">
        <v>7537</v>
      </c>
      <c r="E73" s="18"/>
    </row>
    <row r="74" spans="1:5" x14ac:dyDescent="0.25">
      <c r="A74" s="6" t="s">
        <v>6160</v>
      </c>
      <c r="B74" s="6" t="s">
        <v>7538</v>
      </c>
      <c r="C74" s="18"/>
      <c r="D74" s="27" t="s">
        <v>5059</v>
      </c>
      <c r="E74" s="18"/>
    </row>
    <row r="75" spans="1:5" x14ac:dyDescent="0.25">
      <c r="A75" s="6" t="s">
        <v>7539</v>
      </c>
      <c r="B75" s="6" t="s">
        <v>7540</v>
      </c>
      <c r="C75" s="18"/>
      <c r="D75" s="27" t="s">
        <v>7541</v>
      </c>
      <c r="E75" s="18"/>
    </row>
    <row r="76" spans="1:5" x14ac:dyDescent="0.25">
      <c r="A76" s="6" t="s">
        <v>7542</v>
      </c>
      <c r="B76" s="6" t="s">
        <v>7543</v>
      </c>
      <c r="C76" s="18"/>
      <c r="D76" s="27" t="s">
        <v>7544</v>
      </c>
      <c r="E76" s="18"/>
    </row>
    <row r="77" spans="1:5" x14ac:dyDescent="0.25">
      <c r="A77" s="6" t="s">
        <v>7545</v>
      </c>
      <c r="B77" s="6" t="s">
        <v>7546</v>
      </c>
      <c r="C77" s="18"/>
      <c r="D77" s="27" t="s">
        <v>7547</v>
      </c>
      <c r="E77" s="18"/>
    </row>
    <row r="78" spans="1:5" x14ac:dyDescent="0.25">
      <c r="A78" s="6" t="s">
        <v>7548</v>
      </c>
      <c r="B78" s="6" t="s">
        <v>7549</v>
      </c>
      <c r="C78" s="18"/>
      <c r="D78" s="27" t="s">
        <v>7550</v>
      </c>
      <c r="E78" s="18"/>
    </row>
    <row r="79" spans="1:5" x14ac:dyDescent="0.25">
      <c r="A79" s="6" t="s">
        <v>7551</v>
      </c>
      <c r="B79" s="6" t="s">
        <v>7552</v>
      </c>
      <c r="C79" s="18"/>
      <c r="D79" s="27" t="s">
        <v>7553</v>
      </c>
      <c r="E79" s="18"/>
    </row>
    <row r="80" spans="1:5" x14ac:dyDescent="0.25">
      <c r="A80" s="6" t="s">
        <v>7554</v>
      </c>
      <c r="B80" s="6" t="s">
        <v>7555</v>
      </c>
      <c r="C80" s="18"/>
      <c r="D80" s="27" t="s">
        <v>6951</v>
      </c>
      <c r="E80" s="18"/>
    </row>
    <row r="81" spans="1:5" x14ac:dyDescent="0.25">
      <c r="A81" s="6" t="s">
        <v>7556</v>
      </c>
      <c r="B81" s="6" t="s">
        <v>7557</v>
      </c>
      <c r="C81" s="18"/>
      <c r="D81" s="27" t="s">
        <v>7558</v>
      </c>
      <c r="E81" s="18"/>
    </row>
    <row r="82" spans="1:5" x14ac:dyDescent="0.25">
      <c r="A82" s="6" t="s">
        <v>7559</v>
      </c>
      <c r="B82" s="18"/>
      <c r="D82" s="27" t="s">
        <v>5092</v>
      </c>
      <c r="E82" s="18"/>
    </row>
    <row r="83" spans="1:5" x14ac:dyDescent="0.25">
      <c r="A83" s="18"/>
      <c r="B83" s="18"/>
      <c r="D83" s="27" t="s">
        <v>7560</v>
      </c>
      <c r="E83" s="18"/>
    </row>
    <row r="84" spans="1:5" x14ac:dyDescent="0.25">
      <c r="A84" s="18"/>
      <c r="B84" s="18"/>
      <c r="D84" s="27" t="s">
        <v>6402</v>
      </c>
    </row>
    <row r="85" spans="1:5" x14ac:dyDescent="0.25">
      <c r="A85" s="18"/>
      <c r="B85" s="18"/>
      <c r="D85" s="27" t="s">
        <v>7561</v>
      </c>
    </row>
    <row r="86" spans="1:5" x14ac:dyDescent="0.25">
      <c r="A86" s="18"/>
      <c r="B86" s="18"/>
      <c r="D86" s="27" t="s">
        <v>6974</v>
      </c>
    </row>
    <row r="87" spans="1:5" x14ac:dyDescent="0.25">
      <c r="A87" s="18"/>
      <c r="B87" s="18"/>
      <c r="D87" s="27" t="s">
        <v>7562</v>
      </c>
    </row>
    <row r="88" spans="1:5" x14ac:dyDescent="0.25">
      <c r="A88" s="18"/>
      <c r="B88" s="18"/>
      <c r="D88" s="27" t="s">
        <v>7563</v>
      </c>
    </row>
    <row r="89" spans="1:5" x14ac:dyDescent="0.25">
      <c r="A89" s="18"/>
      <c r="B89" s="18"/>
      <c r="D89" s="27" t="s">
        <v>7564</v>
      </c>
    </row>
    <row r="90" spans="1:5" x14ac:dyDescent="0.25">
      <c r="A90" s="18"/>
      <c r="B90" s="18"/>
      <c r="D90" s="27" t="s">
        <v>7565</v>
      </c>
    </row>
    <row r="91" spans="1:5" x14ac:dyDescent="0.25">
      <c r="A91" s="18"/>
      <c r="B91" s="18"/>
      <c r="D91" s="27" t="s">
        <v>7566</v>
      </c>
    </row>
    <row r="92" spans="1:5" x14ac:dyDescent="0.25">
      <c r="A92" s="18"/>
      <c r="B92" s="18"/>
      <c r="D92" s="27" t="s">
        <v>7567</v>
      </c>
    </row>
    <row r="93" spans="1:5" x14ac:dyDescent="0.25">
      <c r="A93" s="18"/>
      <c r="B93" s="18"/>
    </row>
    <row r="94" spans="1:5" x14ac:dyDescent="0.25">
      <c r="A94" s="18"/>
      <c r="B94" s="18"/>
    </row>
    <row r="95" spans="1:5" x14ac:dyDescent="0.25">
      <c r="A95" s="18"/>
      <c r="B95" s="18"/>
    </row>
    <row r="96" spans="1:5" x14ac:dyDescent="0.25">
      <c r="A96" s="18"/>
      <c r="B96" s="18"/>
    </row>
    <row r="97" spans="1:2" x14ac:dyDescent="0.25">
      <c r="A97" s="18"/>
      <c r="B97" s="18"/>
    </row>
    <row r="98" spans="1:2" x14ac:dyDescent="0.25">
      <c r="A98" s="18"/>
      <c r="B98" s="18"/>
    </row>
    <row r="99" spans="1:2" x14ac:dyDescent="0.25">
      <c r="A99" s="18"/>
      <c r="B99" s="18"/>
    </row>
    <row r="100" spans="1:2" x14ac:dyDescent="0.25">
      <c r="A100" s="18"/>
      <c r="B100" s="18"/>
    </row>
    <row r="101" spans="1:2" x14ac:dyDescent="0.25">
      <c r="A101" s="18"/>
      <c r="B101" s="18"/>
    </row>
    <row r="102" spans="1:2" x14ac:dyDescent="0.25">
      <c r="A102" s="18"/>
      <c r="B102" s="18"/>
    </row>
    <row r="103" spans="1:2" x14ac:dyDescent="0.25">
      <c r="A103" s="18"/>
      <c r="B103" s="18"/>
    </row>
    <row r="104" spans="1:2" x14ac:dyDescent="0.25">
      <c r="A104" s="18"/>
      <c r="B104" s="18"/>
    </row>
    <row r="105" spans="1:2" x14ac:dyDescent="0.25">
      <c r="A105" s="18"/>
      <c r="B105" s="18"/>
    </row>
    <row r="106" spans="1:2" x14ac:dyDescent="0.25">
      <c r="A106" s="18"/>
      <c r="B106" s="18"/>
    </row>
    <row r="107" spans="1:2" x14ac:dyDescent="0.25">
      <c r="A107" s="18"/>
      <c r="B107" s="18"/>
    </row>
    <row r="108" spans="1:2" x14ac:dyDescent="0.25">
      <c r="B108" s="18"/>
    </row>
    <row r="109" spans="1:2" x14ac:dyDescent="0.25">
      <c r="B109" s="18"/>
    </row>
    <row r="110" spans="1:2" x14ac:dyDescent="0.25">
      <c r="B110" s="18"/>
    </row>
    <row r="111" spans="1:2" x14ac:dyDescent="0.25">
      <c r="B111" s="18"/>
    </row>
    <row r="112" spans="1:2" x14ac:dyDescent="0.25">
      <c r="B112" s="18"/>
    </row>
    <row r="113" spans="2:2" x14ac:dyDescent="0.25">
      <c r="B113" s="18"/>
    </row>
    <row r="114" spans="2:2" x14ac:dyDescent="0.25">
      <c r="B114" s="18"/>
    </row>
  </sheetData>
  <sheetProtection algorithmName="SHA-512" hashValue="7NkTViMOqMvtqvfc+iyJXPtSaYv4F5ntZsq3CPJG6zUulhn/yvj1RRUea5BgElSjTqICG7OFcV/A2NVdlRjn1w==" saltValue="kkDHI9yyKnhNP5dXaPIKRw==" spinCount="100000" sheet="1" objects="1" scenarios="1"/>
  <pageMargins left="0.7" right="0.7" top="0.78740157499999996" bottom="0.78740157499999996"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6456"/>
  <sheetViews>
    <sheetView zoomScale="110" zoomScaleNormal="110" workbookViewId="0">
      <pane ySplit="10" topLeftCell="A11" activePane="bottomLeft" state="frozen"/>
      <selection pane="bottomLeft" sqref="A1:C1"/>
    </sheetView>
  </sheetViews>
  <sheetFormatPr defaultColWidth="9.140625" defaultRowHeight="15" customHeight="1" x14ac:dyDescent="0.25"/>
  <cols>
    <col min="1" max="1" width="40.7109375" style="99" customWidth="1"/>
    <col min="2" max="2" width="45.140625" style="164" customWidth="1"/>
    <col min="3" max="3" width="11.140625" style="165" customWidth="1"/>
    <col min="4" max="6" width="3.140625" style="99" hidden="1" customWidth="1"/>
    <col min="7" max="8" width="3.140625" style="108" hidden="1" customWidth="1"/>
    <col min="9" max="10" width="3.140625" style="131" hidden="1" customWidth="1"/>
    <col min="11" max="11" width="3.140625" style="108" hidden="1" customWidth="1"/>
    <col min="12" max="12" width="3.140625" style="93" hidden="1" customWidth="1"/>
    <col min="13" max="14" width="3.140625" style="108" hidden="1" customWidth="1"/>
    <col min="15" max="15" width="2.42578125" style="108" customWidth="1"/>
    <col min="16" max="16" width="6.42578125" style="179" customWidth="1"/>
    <col min="17" max="17" width="56.28515625" style="179" customWidth="1"/>
    <col min="18" max="18" width="12.85546875" style="99" customWidth="1"/>
    <col min="19" max="19" width="9.140625" style="136"/>
    <col min="20" max="20" width="9.140625" style="69"/>
    <col min="21" max="16384" width="9.140625" style="99"/>
  </cols>
  <sheetData>
    <row r="1" spans="1:17" ht="18.75" customHeight="1" x14ac:dyDescent="0.3">
      <c r="A1" s="556" t="s">
        <v>12432</v>
      </c>
      <c r="B1" s="556"/>
      <c r="C1" s="556"/>
      <c r="D1" s="84" t="s">
        <v>12416</v>
      </c>
      <c r="E1" s="85" t="s">
        <v>12398</v>
      </c>
      <c r="F1" s="86">
        <f>IF(OR(A7="Nevyužíváme.",A7="Změny neočekáváme.",A7=""),0,A7)</f>
        <v>0</v>
      </c>
      <c r="G1" s="85" t="str">
        <f>VLOOKUP(TRUE,'zdroj dat'!A37:B49,2,FALSE)</f>
        <v>hchkrdtn</v>
      </c>
      <c r="H1" s="87" t="s">
        <v>12404</v>
      </c>
      <c r="I1" s="549" t="s">
        <v>4020</v>
      </c>
      <c r="J1" s="550"/>
      <c r="K1" s="569" t="s">
        <v>12413</v>
      </c>
      <c r="L1" s="547" t="s">
        <v>12411</v>
      </c>
      <c r="M1" s="88" t="s">
        <v>12392</v>
      </c>
      <c r="N1" s="88"/>
      <c r="P1" s="564" t="s">
        <v>12433</v>
      </c>
      <c r="Q1" s="565"/>
    </row>
    <row r="2" spans="1:17" ht="15" customHeight="1" x14ac:dyDescent="0.25">
      <c r="A2" s="567" t="s">
        <v>4015</v>
      </c>
      <c r="B2" s="567"/>
      <c r="C2" s="567"/>
      <c r="D2" s="89"/>
      <c r="E2" s="548" t="s">
        <v>12410</v>
      </c>
      <c r="F2" s="90">
        <f>SUM(G2:G6455)</f>
        <v>1</v>
      </c>
      <c r="G2" s="87">
        <f t="shared" ref="G2:G33" si="0">IF(ISERR(SEARCH($G$1,J2)),0,1)</f>
        <v>0</v>
      </c>
      <c r="H2" s="87">
        <v>2</v>
      </c>
      <c r="I2" s="551"/>
      <c r="J2" s="552"/>
      <c r="K2" s="570"/>
      <c r="L2" s="547"/>
      <c r="M2" s="88" t="s">
        <v>1067</v>
      </c>
      <c r="N2" s="88" t="s">
        <v>1068</v>
      </c>
      <c r="P2" s="137" t="s">
        <v>1957</v>
      </c>
      <c r="Q2" s="138" t="s">
        <v>1958</v>
      </c>
    </row>
    <row r="3" spans="1:17" ht="27.75" customHeight="1" x14ac:dyDescent="0.25">
      <c r="A3" s="566" t="s">
        <v>12584</v>
      </c>
      <c r="B3" s="566"/>
      <c r="C3" s="566"/>
      <c r="D3" s="89"/>
      <c r="E3" s="548"/>
      <c r="F3" s="568" t="s">
        <v>12409</v>
      </c>
      <c r="G3" s="87">
        <f t="shared" si="0"/>
        <v>0</v>
      </c>
      <c r="H3" s="87">
        <v>3</v>
      </c>
      <c r="I3" s="91" t="s">
        <v>1959</v>
      </c>
      <c r="J3" s="92" t="s">
        <v>1960</v>
      </c>
      <c r="K3" s="87" t="str">
        <f>IF(LEN(LEFT(I3,3))&lt;3,"Prosím, zvolte podrobnější úroveň.",LEFT(I3,3)*1)</f>
        <v>Prosím, zvolte podrobnější úroveň.</v>
      </c>
      <c r="L3" s="547"/>
      <c r="M3" s="88" t="s">
        <v>1069</v>
      </c>
      <c r="N3" s="88" t="s">
        <v>1070</v>
      </c>
      <c r="P3" s="139" t="s">
        <v>1959</v>
      </c>
      <c r="Q3" s="140" t="s">
        <v>1960</v>
      </c>
    </row>
    <row r="4" spans="1:17" ht="27.75" customHeight="1" x14ac:dyDescent="0.25">
      <c r="A4" s="557" t="s">
        <v>12415</v>
      </c>
      <c r="B4" s="558"/>
      <c r="C4" s="559"/>
      <c r="D4" s="89"/>
      <c r="E4" s="89"/>
      <c r="F4" s="568"/>
      <c r="G4" s="87">
        <f t="shared" si="0"/>
        <v>0</v>
      </c>
      <c r="H4" s="87">
        <v>4</v>
      </c>
      <c r="I4" s="91" t="s">
        <v>1961</v>
      </c>
      <c r="J4" s="92" t="s">
        <v>1962</v>
      </c>
      <c r="K4" s="87" t="str">
        <f t="shared" ref="K4:K66" si="1">IF(LEN(LEFT(I4,3))&lt;3,"Prosím, zvolte podrobnější úroveň.",LEFT(I4,3))</f>
        <v>Prosím, zvolte podrobnější úroveň.</v>
      </c>
      <c r="M4" s="94" t="s">
        <v>1071</v>
      </c>
      <c r="N4" s="95" t="s">
        <v>1072</v>
      </c>
      <c r="P4" s="141" t="s">
        <v>1961</v>
      </c>
      <c r="Q4" s="142" t="s">
        <v>1962</v>
      </c>
    </row>
    <row r="5" spans="1:17" ht="15" customHeight="1" x14ac:dyDescent="0.25">
      <c r="A5" s="560" t="str">
        <f>IF((SUM(G2:G6455)=1)*(F1&lt;&gt;0),"Vámi zadaný text se nepodařilo v názvech CZ-ISCO nalézt, zkuste prosím zadat svůj dotaz jinak. Zvolte např. jiný název pro danou profesi - 'operátoři výroby' - 'dělníci' či zadejte jen začátek slova - 'obuvníci' - 'obuv' apod.","")</f>
        <v/>
      </c>
      <c r="B5" s="560"/>
      <c r="C5" s="560"/>
      <c r="D5" s="89"/>
      <c r="E5" s="89"/>
      <c r="F5" s="96"/>
      <c r="G5" s="87">
        <f t="shared" si="0"/>
        <v>0</v>
      </c>
      <c r="H5" s="87">
        <v>5</v>
      </c>
      <c r="I5" s="91" t="s">
        <v>1067</v>
      </c>
      <c r="J5" s="92" t="s">
        <v>1068</v>
      </c>
      <c r="K5" s="87" t="str">
        <f t="shared" si="1"/>
        <v>111</v>
      </c>
      <c r="M5" s="97" t="s">
        <v>1073</v>
      </c>
      <c r="N5" s="98" t="s">
        <v>1074</v>
      </c>
      <c r="P5" s="143" t="s">
        <v>1067</v>
      </c>
      <c r="Q5" s="144" t="s">
        <v>1068</v>
      </c>
    </row>
    <row r="6" spans="1:17" ht="15" customHeight="1" thickBot="1" x14ac:dyDescent="0.3">
      <c r="A6" s="560"/>
      <c r="B6" s="560"/>
      <c r="C6" s="560"/>
      <c r="D6" s="89"/>
      <c r="E6" s="89"/>
      <c r="G6" s="87">
        <f t="shared" si="0"/>
        <v>0</v>
      </c>
      <c r="H6" s="87">
        <v>6</v>
      </c>
      <c r="I6" s="91" t="s">
        <v>1963</v>
      </c>
      <c r="J6" s="92" t="s">
        <v>1487</v>
      </c>
      <c r="K6" s="87" t="str">
        <f t="shared" si="1"/>
        <v>111</v>
      </c>
      <c r="M6" s="97" t="s">
        <v>1075</v>
      </c>
      <c r="N6" s="98" t="s">
        <v>1076</v>
      </c>
      <c r="P6" s="145" t="s">
        <v>1963</v>
      </c>
      <c r="Q6" s="146" t="s">
        <v>1487</v>
      </c>
    </row>
    <row r="7" spans="1:17" ht="15" customHeight="1" thickBot="1" x14ac:dyDescent="0.3">
      <c r="A7" s="561"/>
      <c r="B7" s="562"/>
      <c r="C7" s="563"/>
      <c r="D7" s="100"/>
      <c r="E7" s="100"/>
      <c r="G7" s="87">
        <f t="shared" si="0"/>
        <v>0</v>
      </c>
      <c r="H7" s="87">
        <v>7</v>
      </c>
      <c r="I7" s="91">
        <v>11110</v>
      </c>
      <c r="J7" s="92" t="s">
        <v>1487</v>
      </c>
      <c r="K7" s="87" t="str">
        <f t="shared" si="1"/>
        <v>111</v>
      </c>
      <c r="M7" s="97" t="s">
        <v>1077</v>
      </c>
      <c r="N7" s="98" t="s">
        <v>1078</v>
      </c>
      <c r="P7" s="147">
        <v>11110</v>
      </c>
      <c r="Q7" s="148" t="s">
        <v>1487</v>
      </c>
    </row>
    <row r="8" spans="1:17" ht="13.5" customHeight="1" x14ac:dyDescent="0.25">
      <c r="B8" s="149" t="str">
        <f>IF(F2&gt;1,"Počet nalezených záznamů:","")</f>
        <v/>
      </c>
      <c r="C8" s="149" t="str">
        <f>IF(F2&gt;1,F2-1,"")</f>
        <v/>
      </c>
      <c r="G8" s="87">
        <f t="shared" si="0"/>
        <v>0</v>
      </c>
      <c r="H8" s="87">
        <v>8</v>
      </c>
      <c r="I8" s="91" t="s">
        <v>1964</v>
      </c>
      <c r="J8" s="92" t="s">
        <v>1489</v>
      </c>
      <c r="K8" s="87" t="str">
        <f t="shared" si="1"/>
        <v>111</v>
      </c>
      <c r="M8" s="97" t="s">
        <v>1079</v>
      </c>
      <c r="N8" s="98" t="s">
        <v>1080</v>
      </c>
      <c r="P8" s="145" t="s">
        <v>1964</v>
      </c>
      <c r="Q8" s="146" t="s">
        <v>1489</v>
      </c>
    </row>
    <row r="9" spans="1:17" ht="15" customHeight="1" x14ac:dyDescent="0.25">
      <c r="A9" s="553" t="s">
        <v>12412</v>
      </c>
      <c r="B9" s="553" t="s">
        <v>12391</v>
      </c>
      <c r="C9" s="554" t="s">
        <v>4021</v>
      </c>
      <c r="D9" s="555" t="s">
        <v>12402</v>
      </c>
      <c r="E9" s="555" t="s">
        <v>12403</v>
      </c>
      <c r="G9" s="87">
        <f t="shared" si="0"/>
        <v>0</v>
      </c>
      <c r="H9" s="87">
        <v>9</v>
      </c>
      <c r="I9" s="91">
        <v>11121</v>
      </c>
      <c r="J9" s="92" t="s">
        <v>1488</v>
      </c>
      <c r="K9" s="87" t="str">
        <f t="shared" si="1"/>
        <v>111</v>
      </c>
      <c r="L9" s="546" t="s">
        <v>12408</v>
      </c>
      <c r="M9" s="101" t="s">
        <v>1081</v>
      </c>
      <c r="N9" s="98" t="s">
        <v>1082</v>
      </c>
      <c r="P9" s="147">
        <v>11121</v>
      </c>
      <c r="Q9" s="148" t="s">
        <v>1488</v>
      </c>
    </row>
    <row r="10" spans="1:17" ht="15" customHeight="1" x14ac:dyDescent="0.25">
      <c r="A10" s="553"/>
      <c r="B10" s="553"/>
      <c r="C10" s="554"/>
      <c r="D10" s="555"/>
      <c r="E10" s="555"/>
      <c r="G10" s="87">
        <f t="shared" si="0"/>
        <v>0</v>
      </c>
      <c r="H10" s="87">
        <v>10</v>
      </c>
      <c r="I10" s="91">
        <v>11122</v>
      </c>
      <c r="J10" s="92" t="s">
        <v>1965</v>
      </c>
      <c r="K10" s="87" t="str">
        <f t="shared" si="1"/>
        <v>111</v>
      </c>
      <c r="L10" s="546"/>
      <c r="M10" s="101" t="s">
        <v>1083</v>
      </c>
      <c r="N10" s="98" t="s">
        <v>1084</v>
      </c>
      <c r="P10" s="147">
        <v>11122</v>
      </c>
      <c r="Q10" s="148" t="s">
        <v>1965</v>
      </c>
    </row>
    <row r="11" spans="1:17" ht="24.75" customHeight="1" x14ac:dyDescent="0.25">
      <c r="A11" s="150" t="str">
        <f>IF(AND(COUNTIF(G2:G1986,1)=0,COUNTIF(G1988:G6455,1)&gt;0),"V názvech profesí dle klasifikace CZ ISCO nebylo nic nalezeno. / Přiřazené CZ ISCO na tři čísla",IFERROR(CONCATENATE(L11,"  ",VLOOKUP(L11,$M$1:$N$132,2,FALSE)),""))</f>
        <v/>
      </c>
      <c r="B11" s="151" t="str">
        <f>IF(AND(COUNTIF(G2:G1986,1)=0,COUNTIF(G1988:G6455,1)&gt;0),"Dále jsou uvedeny alternativní názvy profesí z dříve používané klasifikace KZAM-R.",IFERROR(VLOOKUP(1,G:K,4,FALSE),""))</f>
        <v/>
      </c>
      <c r="C11" s="152" t="str">
        <f>IFERROR(VLOOKUP(1,G:K,3,FALSE),"")</f>
        <v/>
      </c>
      <c r="D11" s="87">
        <f>IFERROR(VLOOKUP(1,G:J,2,FALSE)+1,6455)</f>
        <v>1988</v>
      </c>
      <c r="E11" s="87" t="str">
        <f t="shared" ref="E11:E74" si="2">CONCATENATE("G",D11,":","K",$H$6455)</f>
        <v>G1988:K6455</v>
      </c>
      <c r="G11" s="87">
        <f t="shared" si="0"/>
        <v>0</v>
      </c>
      <c r="H11" s="87">
        <v>11</v>
      </c>
      <c r="I11" s="91">
        <v>11123</v>
      </c>
      <c r="J11" s="92" t="s">
        <v>1966</v>
      </c>
      <c r="K11" s="87" t="str">
        <f t="shared" si="1"/>
        <v>111</v>
      </c>
      <c r="L11" s="102" t="str">
        <f>IFERROR(VLOOKUP(1,G:K,5,FALSE),"")</f>
        <v/>
      </c>
      <c r="M11" s="101" t="s">
        <v>1085</v>
      </c>
      <c r="N11" s="98" t="s">
        <v>1086</v>
      </c>
      <c r="P11" s="147">
        <v>11123</v>
      </c>
      <c r="Q11" s="148" t="s">
        <v>1966</v>
      </c>
    </row>
    <row r="12" spans="1:17" ht="24.75" customHeight="1" x14ac:dyDescent="0.25">
      <c r="A12" s="150" t="str">
        <f t="shared" ref="A12:A74" ca="1" si="3">IFERROR(CONCATENATE(L12,"  ",VLOOKUP(L12,$M$1:$N$132,2,FALSE)),"")</f>
        <v/>
      </c>
      <c r="B12" s="151" t="str">
        <f ca="1">IFERROR(VLOOKUP(1,INDIRECT(E11),4,FALSE),"")</f>
        <v/>
      </c>
      <c r="C12" s="152" t="str">
        <f ca="1">IFERROR(VLOOKUP(1,INDIRECT(E11),3,FALSE),"")</f>
        <v/>
      </c>
      <c r="D12" s="87">
        <f t="shared" ref="D12:D75" ca="1" si="4">IFERROR(VLOOKUP(1,INDIRECT(E11),2,FALSE)+1,6455)</f>
        <v>6455</v>
      </c>
      <c r="E12" s="87" t="str">
        <f t="shared" ca="1" si="2"/>
        <v>G6455:K6455</v>
      </c>
      <c r="G12" s="87">
        <f t="shared" si="0"/>
        <v>0</v>
      </c>
      <c r="H12" s="87">
        <v>12</v>
      </c>
      <c r="I12" s="91">
        <v>11124</v>
      </c>
      <c r="J12" s="92" t="s">
        <v>1967</v>
      </c>
      <c r="K12" s="87" t="str">
        <f t="shared" si="1"/>
        <v>111</v>
      </c>
      <c r="L12" s="102" t="str">
        <f t="shared" ref="L12:L75" ca="1" si="5">IFERROR(VLOOKUP(1,INDIRECT(E11),5,FALSE),"")</f>
        <v/>
      </c>
      <c r="M12" s="101" t="s">
        <v>1087</v>
      </c>
      <c r="N12" s="98" t="s">
        <v>1088</v>
      </c>
      <c r="P12" s="147">
        <v>11124</v>
      </c>
      <c r="Q12" s="148" t="s">
        <v>1967</v>
      </c>
    </row>
    <row r="13" spans="1:17" ht="24.75" customHeight="1" x14ac:dyDescent="0.25">
      <c r="A13" s="150" t="str">
        <f t="shared" ca="1" si="3"/>
        <v/>
      </c>
      <c r="B13" s="151" t="str">
        <f t="shared" ref="B13:B76" ca="1" si="6">IFERROR(VLOOKUP(1,INDIRECT(E12),4,FALSE),"")</f>
        <v/>
      </c>
      <c r="C13" s="152" t="str">
        <f t="shared" ref="C13:C76" ca="1" si="7">IFERROR(VLOOKUP(1,INDIRECT(E12),3,FALSE),"")</f>
        <v/>
      </c>
      <c r="D13" s="87">
        <f t="shared" ca="1" si="4"/>
        <v>6455</v>
      </c>
      <c r="E13" s="87" t="str">
        <f t="shared" ca="1" si="2"/>
        <v>G6455:K6455</v>
      </c>
      <c r="G13" s="87">
        <f t="shared" si="0"/>
        <v>0</v>
      </c>
      <c r="H13" s="87">
        <v>13</v>
      </c>
      <c r="I13" s="91">
        <v>11125</v>
      </c>
      <c r="J13" s="92" t="s">
        <v>1968</v>
      </c>
      <c r="K13" s="87" t="str">
        <f t="shared" si="1"/>
        <v>111</v>
      </c>
      <c r="L13" s="102" t="str">
        <f t="shared" ca="1" si="5"/>
        <v/>
      </c>
      <c r="M13" s="101" t="s">
        <v>1089</v>
      </c>
      <c r="N13" s="98" t="s">
        <v>1090</v>
      </c>
      <c r="P13" s="147">
        <v>11125</v>
      </c>
      <c r="Q13" s="148" t="s">
        <v>1968</v>
      </c>
    </row>
    <row r="14" spans="1:17" ht="24.75" customHeight="1" x14ac:dyDescent="0.25">
      <c r="A14" s="150" t="str">
        <f t="shared" ca="1" si="3"/>
        <v/>
      </c>
      <c r="B14" s="151" t="str">
        <f t="shared" ca="1" si="6"/>
        <v/>
      </c>
      <c r="C14" s="152" t="str">
        <f t="shared" ca="1" si="7"/>
        <v/>
      </c>
      <c r="D14" s="87">
        <f t="shared" ca="1" si="4"/>
        <v>6455</v>
      </c>
      <c r="E14" s="87" t="str">
        <f t="shared" ca="1" si="2"/>
        <v>G6455:K6455</v>
      </c>
      <c r="G14" s="87">
        <f t="shared" si="0"/>
        <v>0</v>
      </c>
      <c r="H14" s="87">
        <v>14</v>
      </c>
      <c r="I14" s="91">
        <v>11126</v>
      </c>
      <c r="J14" s="92" t="s">
        <v>1969</v>
      </c>
      <c r="K14" s="87" t="str">
        <f t="shared" si="1"/>
        <v>111</v>
      </c>
      <c r="L14" s="102" t="str">
        <f t="shared" ca="1" si="5"/>
        <v/>
      </c>
      <c r="M14" s="101" t="s">
        <v>1091</v>
      </c>
      <c r="N14" s="98" t="s">
        <v>1092</v>
      </c>
      <c r="P14" s="147">
        <v>11126</v>
      </c>
      <c r="Q14" s="148" t="s">
        <v>1969</v>
      </c>
    </row>
    <row r="15" spans="1:17" ht="24.75" customHeight="1" x14ac:dyDescent="0.25">
      <c r="A15" s="150" t="str">
        <f t="shared" ca="1" si="3"/>
        <v/>
      </c>
      <c r="B15" s="151" t="str">
        <f t="shared" ca="1" si="6"/>
        <v/>
      </c>
      <c r="C15" s="152" t="str">
        <f t="shared" ca="1" si="7"/>
        <v/>
      </c>
      <c r="D15" s="87">
        <f t="shared" ca="1" si="4"/>
        <v>6455</v>
      </c>
      <c r="E15" s="87" t="str">
        <f t="shared" ca="1" si="2"/>
        <v>G6455:K6455</v>
      </c>
      <c r="G15" s="87">
        <f t="shared" si="0"/>
        <v>0</v>
      </c>
      <c r="H15" s="87">
        <v>15</v>
      </c>
      <c r="I15" s="91">
        <v>11127</v>
      </c>
      <c r="J15" s="92" t="s">
        <v>1970</v>
      </c>
      <c r="K15" s="87" t="str">
        <f t="shared" si="1"/>
        <v>111</v>
      </c>
      <c r="L15" s="102" t="str">
        <f t="shared" ca="1" si="5"/>
        <v/>
      </c>
      <c r="M15" s="101" t="s">
        <v>1093</v>
      </c>
      <c r="N15" s="98" t="s">
        <v>1094</v>
      </c>
      <c r="P15" s="147">
        <v>11127</v>
      </c>
      <c r="Q15" s="148" t="s">
        <v>1970</v>
      </c>
    </row>
    <row r="16" spans="1:17" ht="24.75" customHeight="1" x14ac:dyDescent="0.25">
      <c r="A16" s="150" t="str">
        <f t="shared" ca="1" si="3"/>
        <v/>
      </c>
      <c r="B16" s="151" t="str">
        <f t="shared" ca="1" si="6"/>
        <v/>
      </c>
      <c r="C16" s="152" t="str">
        <f t="shared" ca="1" si="7"/>
        <v/>
      </c>
      <c r="D16" s="87">
        <f t="shared" ca="1" si="4"/>
        <v>6455</v>
      </c>
      <c r="E16" s="87" t="str">
        <f t="shared" ca="1" si="2"/>
        <v>G6455:K6455</v>
      </c>
      <c r="G16" s="87">
        <f t="shared" si="0"/>
        <v>0</v>
      </c>
      <c r="H16" s="87">
        <v>16</v>
      </c>
      <c r="I16" s="91">
        <v>11129</v>
      </c>
      <c r="J16" s="92" t="s">
        <v>1971</v>
      </c>
      <c r="K16" s="87" t="str">
        <f t="shared" si="1"/>
        <v>111</v>
      </c>
      <c r="L16" s="102" t="str">
        <f t="shared" ca="1" si="5"/>
        <v/>
      </c>
      <c r="M16" s="101" t="s">
        <v>1095</v>
      </c>
      <c r="N16" s="98" t="s">
        <v>1096</v>
      </c>
      <c r="P16" s="147">
        <v>11129</v>
      </c>
      <c r="Q16" s="148" t="s">
        <v>1971</v>
      </c>
    </row>
    <row r="17" spans="1:17" ht="24.75" customHeight="1" x14ac:dyDescent="0.25">
      <c r="A17" s="150" t="str">
        <f t="shared" ca="1" si="3"/>
        <v/>
      </c>
      <c r="B17" s="151" t="str">
        <f t="shared" ca="1" si="6"/>
        <v/>
      </c>
      <c r="C17" s="152" t="str">
        <f t="shared" ca="1" si="7"/>
        <v/>
      </c>
      <c r="D17" s="87">
        <f t="shared" ca="1" si="4"/>
        <v>6455</v>
      </c>
      <c r="E17" s="87" t="str">
        <f t="shared" ca="1" si="2"/>
        <v>G6455:K6455</v>
      </c>
      <c r="G17" s="87">
        <f t="shared" si="0"/>
        <v>0</v>
      </c>
      <c r="H17" s="87">
        <v>17</v>
      </c>
      <c r="I17" s="91">
        <v>1113</v>
      </c>
      <c r="J17" s="92" t="s">
        <v>1490</v>
      </c>
      <c r="K17" s="87" t="str">
        <f t="shared" si="1"/>
        <v>111</v>
      </c>
      <c r="L17" s="102" t="str">
        <f t="shared" ca="1" si="5"/>
        <v/>
      </c>
      <c r="M17" s="101" t="s">
        <v>12393</v>
      </c>
      <c r="N17" s="98" t="s">
        <v>1097</v>
      </c>
      <c r="P17" s="145">
        <v>1113</v>
      </c>
      <c r="Q17" s="146" t="s">
        <v>1490</v>
      </c>
    </row>
    <row r="18" spans="1:17" ht="24.75" customHeight="1" x14ac:dyDescent="0.25">
      <c r="A18" s="150" t="str">
        <f t="shared" ca="1" si="3"/>
        <v/>
      </c>
      <c r="B18" s="151" t="str">
        <f t="shared" ca="1" si="6"/>
        <v/>
      </c>
      <c r="C18" s="152" t="str">
        <f t="shared" ca="1" si="7"/>
        <v/>
      </c>
      <c r="D18" s="87">
        <f t="shared" ca="1" si="4"/>
        <v>6455</v>
      </c>
      <c r="E18" s="87" t="str">
        <f t="shared" ca="1" si="2"/>
        <v>G6455:K6455</v>
      </c>
      <c r="G18" s="87">
        <f t="shared" si="0"/>
        <v>0</v>
      </c>
      <c r="H18" s="87">
        <v>18</v>
      </c>
      <c r="I18" s="91">
        <v>11130</v>
      </c>
      <c r="J18" s="92" t="s">
        <v>1490</v>
      </c>
      <c r="K18" s="87" t="str">
        <f t="shared" si="1"/>
        <v>111</v>
      </c>
      <c r="L18" s="102" t="str">
        <f t="shared" ca="1" si="5"/>
        <v/>
      </c>
      <c r="M18" s="101" t="s">
        <v>1098</v>
      </c>
      <c r="N18" s="98" t="s">
        <v>1099</v>
      </c>
      <c r="P18" s="147">
        <v>11130</v>
      </c>
      <c r="Q18" s="148" t="s">
        <v>1490</v>
      </c>
    </row>
    <row r="19" spans="1:17" ht="24.75" customHeight="1" x14ac:dyDescent="0.25">
      <c r="A19" s="150" t="str">
        <f t="shared" ca="1" si="3"/>
        <v/>
      </c>
      <c r="B19" s="151" t="str">
        <f t="shared" ca="1" si="6"/>
        <v/>
      </c>
      <c r="C19" s="152" t="str">
        <f t="shared" ca="1" si="7"/>
        <v/>
      </c>
      <c r="D19" s="87">
        <f t="shared" ca="1" si="4"/>
        <v>6455</v>
      </c>
      <c r="E19" s="87" t="str">
        <f t="shared" ca="1" si="2"/>
        <v>G6455:K6455</v>
      </c>
      <c r="G19" s="87">
        <f t="shared" si="0"/>
        <v>0</v>
      </c>
      <c r="H19" s="87">
        <v>19</v>
      </c>
      <c r="I19" s="91" t="s">
        <v>1972</v>
      </c>
      <c r="J19" s="92" t="s">
        <v>1973</v>
      </c>
      <c r="K19" s="87" t="str">
        <f t="shared" si="1"/>
        <v>111</v>
      </c>
      <c r="L19" s="102" t="str">
        <f t="shared" ca="1" si="5"/>
        <v/>
      </c>
      <c r="M19" s="101" t="s">
        <v>1100</v>
      </c>
      <c r="N19" s="98" t="s">
        <v>1101</v>
      </c>
      <c r="P19" s="145" t="s">
        <v>1972</v>
      </c>
      <c r="Q19" s="146" t="s">
        <v>1973</v>
      </c>
    </row>
    <row r="20" spans="1:17" ht="24.75" customHeight="1" x14ac:dyDescent="0.25">
      <c r="A20" s="150" t="str">
        <f t="shared" ca="1" si="3"/>
        <v/>
      </c>
      <c r="B20" s="151" t="str">
        <f t="shared" ca="1" si="6"/>
        <v/>
      </c>
      <c r="C20" s="152" t="str">
        <f t="shared" ca="1" si="7"/>
        <v/>
      </c>
      <c r="D20" s="87">
        <f t="shared" ca="1" si="4"/>
        <v>6455</v>
      </c>
      <c r="E20" s="87" t="str">
        <f t="shared" ca="1" si="2"/>
        <v>G6455:K6455</v>
      </c>
      <c r="G20" s="87">
        <f t="shared" si="0"/>
        <v>0</v>
      </c>
      <c r="H20" s="87">
        <v>20</v>
      </c>
      <c r="I20" s="91">
        <v>11140</v>
      </c>
      <c r="J20" s="92" t="s">
        <v>1973</v>
      </c>
      <c r="K20" s="87" t="str">
        <f t="shared" si="1"/>
        <v>111</v>
      </c>
      <c r="L20" s="102" t="str">
        <f t="shared" ca="1" si="5"/>
        <v/>
      </c>
      <c r="M20" s="101" t="s">
        <v>1102</v>
      </c>
      <c r="N20" s="98" t="s">
        <v>1103</v>
      </c>
      <c r="P20" s="147">
        <v>11140</v>
      </c>
      <c r="Q20" s="148" t="s">
        <v>1973</v>
      </c>
    </row>
    <row r="21" spans="1:17" ht="24.75" customHeight="1" x14ac:dyDescent="0.25">
      <c r="A21" s="150" t="str">
        <f t="shared" ca="1" si="3"/>
        <v/>
      </c>
      <c r="B21" s="151" t="str">
        <f t="shared" ca="1" si="6"/>
        <v/>
      </c>
      <c r="C21" s="152" t="str">
        <f t="shared" ca="1" si="7"/>
        <v/>
      </c>
      <c r="D21" s="87">
        <f t="shared" ca="1" si="4"/>
        <v>6455</v>
      </c>
      <c r="E21" s="87" t="str">
        <f t="shared" ca="1" si="2"/>
        <v>G6455:K6455</v>
      </c>
      <c r="G21" s="87">
        <f t="shared" si="0"/>
        <v>0</v>
      </c>
      <c r="H21" s="87">
        <v>21</v>
      </c>
      <c r="I21" s="91" t="s">
        <v>1069</v>
      </c>
      <c r="J21" s="92" t="s">
        <v>1070</v>
      </c>
      <c r="K21" s="87" t="str">
        <f t="shared" si="1"/>
        <v>112</v>
      </c>
      <c r="L21" s="102" t="str">
        <f t="shared" ca="1" si="5"/>
        <v/>
      </c>
      <c r="M21" s="101" t="s">
        <v>1104</v>
      </c>
      <c r="N21" s="98" t="s">
        <v>1105</v>
      </c>
      <c r="P21" s="143" t="s">
        <v>1069</v>
      </c>
      <c r="Q21" s="144" t="s">
        <v>1070</v>
      </c>
    </row>
    <row r="22" spans="1:17" ht="24.75" customHeight="1" x14ac:dyDescent="0.25">
      <c r="A22" s="150" t="str">
        <f t="shared" ca="1" si="3"/>
        <v/>
      </c>
      <c r="B22" s="151" t="str">
        <f t="shared" ca="1" si="6"/>
        <v/>
      </c>
      <c r="C22" s="152" t="str">
        <f t="shared" ca="1" si="7"/>
        <v/>
      </c>
      <c r="D22" s="87">
        <f t="shared" ca="1" si="4"/>
        <v>6455</v>
      </c>
      <c r="E22" s="87" t="str">
        <f t="shared" ca="1" si="2"/>
        <v>G6455:K6455</v>
      </c>
      <c r="G22" s="87">
        <f t="shared" si="0"/>
        <v>0</v>
      </c>
      <c r="H22" s="87">
        <v>22</v>
      </c>
      <c r="I22" s="91">
        <v>1120</v>
      </c>
      <c r="J22" s="92" t="s">
        <v>1070</v>
      </c>
      <c r="K22" s="87" t="str">
        <f t="shared" si="1"/>
        <v>112</v>
      </c>
      <c r="L22" s="102" t="str">
        <f t="shared" ca="1" si="5"/>
        <v/>
      </c>
      <c r="M22" s="101" t="s">
        <v>1106</v>
      </c>
      <c r="N22" s="98" t="s">
        <v>1107</v>
      </c>
      <c r="P22" s="145">
        <v>1120</v>
      </c>
      <c r="Q22" s="146" t="s">
        <v>1070</v>
      </c>
    </row>
    <row r="23" spans="1:17" ht="24.75" customHeight="1" x14ac:dyDescent="0.25">
      <c r="A23" s="150" t="str">
        <f t="shared" ca="1" si="3"/>
        <v/>
      </c>
      <c r="B23" s="151" t="str">
        <f t="shared" ca="1" si="6"/>
        <v/>
      </c>
      <c r="C23" s="152" t="str">
        <f t="shared" ca="1" si="7"/>
        <v/>
      </c>
      <c r="D23" s="87">
        <f t="shared" ca="1" si="4"/>
        <v>6455</v>
      </c>
      <c r="E23" s="87" t="str">
        <f t="shared" ca="1" si="2"/>
        <v>G6455:K6455</v>
      </c>
      <c r="G23" s="87">
        <f t="shared" si="0"/>
        <v>0</v>
      </c>
      <c r="H23" s="87">
        <v>23</v>
      </c>
      <c r="I23" s="91">
        <v>11201</v>
      </c>
      <c r="J23" s="92" t="s">
        <v>1974</v>
      </c>
      <c r="K23" s="87" t="str">
        <f t="shared" si="1"/>
        <v>112</v>
      </c>
      <c r="L23" s="102" t="str">
        <f t="shared" ca="1" si="5"/>
        <v/>
      </c>
      <c r="M23" s="101" t="s">
        <v>1108</v>
      </c>
      <c r="N23" s="98" t="s">
        <v>1109</v>
      </c>
      <c r="P23" s="147">
        <v>11201</v>
      </c>
      <c r="Q23" s="148" t="s">
        <v>1974</v>
      </c>
    </row>
    <row r="24" spans="1:17" ht="24.75" customHeight="1" x14ac:dyDescent="0.25">
      <c r="A24" s="150" t="str">
        <f t="shared" ca="1" si="3"/>
        <v/>
      </c>
      <c r="B24" s="151" t="str">
        <f t="shared" ca="1" si="6"/>
        <v/>
      </c>
      <c r="C24" s="152" t="str">
        <f t="shared" ca="1" si="7"/>
        <v/>
      </c>
      <c r="D24" s="87">
        <f t="shared" ca="1" si="4"/>
        <v>6455</v>
      </c>
      <c r="E24" s="87" t="str">
        <f t="shared" ca="1" si="2"/>
        <v>G6455:K6455</v>
      </c>
      <c r="G24" s="87">
        <f t="shared" si="0"/>
        <v>0</v>
      </c>
      <c r="H24" s="87">
        <v>24</v>
      </c>
      <c r="I24" s="91">
        <v>11202</v>
      </c>
      <c r="J24" s="92" t="s">
        <v>1975</v>
      </c>
      <c r="K24" s="87" t="str">
        <f t="shared" si="1"/>
        <v>112</v>
      </c>
      <c r="L24" s="102" t="str">
        <f t="shared" ca="1" si="5"/>
        <v/>
      </c>
      <c r="M24" s="101" t="s">
        <v>1110</v>
      </c>
      <c r="N24" s="98" t="s">
        <v>1111</v>
      </c>
      <c r="P24" s="147">
        <v>11202</v>
      </c>
      <c r="Q24" s="148" t="s">
        <v>1975</v>
      </c>
    </row>
    <row r="25" spans="1:17" ht="24.75" customHeight="1" x14ac:dyDescent="0.25">
      <c r="A25" s="150" t="str">
        <f t="shared" ca="1" si="3"/>
        <v/>
      </c>
      <c r="B25" s="151" t="str">
        <f t="shared" ca="1" si="6"/>
        <v/>
      </c>
      <c r="C25" s="152" t="str">
        <f t="shared" ca="1" si="7"/>
        <v/>
      </c>
      <c r="D25" s="87">
        <f t="shared" ca="1" si="4"/>
        <v>6455</v>
      </c>
      <c r="E25" s="87" t="str">
        <f t="shared" ca="1" si="2"/>
        <v>G6455:K6455</v>
      </c>
      <c r="G25" s="87">
        <f t="shared" si="0"/>
        <v>0</v>
      </c>
      <c r="H25" s="87">
        <v>25</v>
      </c>
      <c r="I25" s="91">
        <v>11203</v>
      </c>
      <c r="J25" s="92" t="s">
        <v>1976</v>
      </c>
      <c r="K25" s="87" t="str">
        <f t="shared" si="1"/>
        <v>112</v>
      </c>
      <c r="L25" s="102" t="str">
        <f t="shared" ca="1" si="5"/>
        <v/>
      </c>
      <c r="M25" s="101" t="s">
        <v>1112</v>
      </c>
      <c r="N25" s="98" t="s">
        <v>1113</v>
      </c>
      <c r="P25" s="147">
        <v>11203</v>
      </c>
      <c r="Q25" s="148" t="s">
        <v>1976</v>
      </c>
    </row>
    <row r="26" spans="1:17" ht="24.75" customHeight="1" x14ac:dyDescent="0.25">
      <c r="A26" s="150" t="str">
        <f t="shared" ca="1" si="3"/>
        <v/>
      </c>
      <c r="B26" s="151" t="str">
        <f t="shared" ca="1" si="6"/>
        <v/>
      </c>
      <c r="C26" s="152" t="str">
        <f t="shared" ca="1" si="7"/>
        <v/>
      </c>
      <c r="D26" s="87">
        <f t="shared" ca="1" si="4"/>
        <v>6455</v>
      </c>
      <c r="E26" s="87" t="str">
        <f t="shared" ca="1" si="2"/>
        <v>G6455:K6455</v>
      </c>
      <c r="G26" s="87">
        <f t="shared" si="0"/>
        <v>0</v>
      </c>
      <c r="H26" s="87">
        <v>26</v>
      </c>
      <c r="I26" s="91">
        <v>11204</v>
      </c>
      <c r="J26" s="103" t="s">
        <v>1977</v>
      </c>
      <c r="K26" s="87" t="str">
        <f t="shared" si="1"/>
        <v>112</v>
      </c>
      <c r="L26" s="102" t="str">
        <f t="shared" ca="1" si="5"/>
        <v/>
      </c>
      <c r="M26" s="101" t="s">
        <v>1114</v>
      </c>
      <c r="N26" s="98" t="s">
        <v>1115</v>
      </c>
      <c r="P26" s="147">
        <v>11204</v>
      </c>
      <c r="Q26" s="153" t="s">
        <v>1977</v>
      </c>
    </row>
    <row r="27" spans="1:17" ht="24.75" customHeight="1" x14ac:dyDescent="0.25">
      <c r="A27" s="150" t="str">
        <f t="shared" ca="1" si="3"/>
        <v/>
      </c>
      <c r="B27" s="151" t="str">
        <f t="shared" ca="1" si="6"/>
        <v/>
      </c>
      <c r="C27" s="152" t="str">
        <f t="shared" ca="1" si="7"/>
        <v/>
      </c>
      <c r="D27" s="87">
        <f t="shared" ca="1" si="4"/>
        <v>6455</v>
      </c>
      <c r="E27" s="87" t="str">
        <f t="shared" ca="1" si="2"/>
        <v>G6455:K6455</v>
      </c>
      <c r="G27" s="87">
        <f t="shared" si="0"/>
        <v>0</v>
      </c>
      <c r="H27" s="87">
        <v>27</v>
      </c>
      <c r="I27" s="91" t="s">
        <v>1978</v>
      </c>
      <c r="J27" s="92" t="s">
        <v>1979</v>
      </c>
      <c r="K27" s="87" t="str">
        <f t="shared" si="1"/>
        <v>Prosím, zvolte podrobnější úroveň.</v>
      </c>
      <c r="L27" s="102" t="str">
        <f t="shared" ca="1" si="5"/>
        <v/>
      </c>
      <c r="M27" s="101" t="s">
        <v>1116</v>
      </c>
      <c r="N27" s="98" t="s">
        <v>1117</v>
      </c>
      <c r="P27" s="141" t="s">
        <v>1978</v>
      </c>
      <c r="Q27" s="142" t="s">
        <v>1979</v>
      </c>
    </row>
    <row r="28" spans="1:17" ht="24.75" customHeight="1" x14ac:dyDescent="0.25">
      <c r="A28" s="150" t="str">
        <f t="shared" ca="1" si="3"/>
        <v/>
      </c>
      <c r="B28" s="151" t="str">
        <f t="shared" ca="1" si="6"/>
        <v/>
      </c>
      <c r="C28" s="152" t="str">
        <f t="shared" ca="1" si="7"/>
        <v/>
      </c>
      <c r="D28" s="87">
        <f t="shared" ca="1" si="4"/>
        <v>6455</v>
      </c>
      <c r="E28" s="87" t="str">
        <f t="shared" ca="1" si="2"/>
        <v>G6455:K6455</v>
      </c>
      <c r="G28" s="87">
        <f t="shared" si="0"/>
        <v>0</v>
      </c>
      <c r="H28" s="87">
        <v>28</v>
      </c>
      <c r="I28" s="91" t="s">
        <v>1071</v>
      </c>
      <c r="J28" s="92" t="s">
        <v>1072</v>
      </c>
      <c r="K28" s="87" t="str">
        <f t="shared" si="1"/>
        <v>121</v>
      </c>
      <c r="L28" s="102" t="str">
        <f t="shared" ca="1" si="5"/>
        <v/>
      </c>
      <c r="M28" s="101" t="s">
        <v>1118</v>
      </c>
      <c r="N28" s="98" t="s">
        <v>1119</v>
      </c>
      <c r="P28" s="143" t="s">
        <v>1071</v>
      </c>
      <c r="Q28" s="144" t="s">
        <v>1072</v>
      </c>
    </row>
    <row r="29" spans="1:17" ht="24.75" customHeight="1" x14ac:dyDescent="0.25">
      <c r="A29" s="150" t="str">
        <f t="shared" ca="1" si="3"/>
        <v/>
      </c>
      <c r="B29" s="151" t="str">
        <f t="shared" ca="1" si="6"/>
        <v/>
      </c>
      <c r="C29" s="152" t="str">
        <f t="shared" ca="1" si="7"/>
        <v/>
      </c>
      <c r="D29" s="87">
        <f t="shared" ca="1" si="4"/>
        <v>6455</v>
      </c>
      <c r="E29" s="87" t="str">
        <f t="shared" ca="1" si="2"/>
        <v>G6455:K6455</v>
      </c>
      <c r="G29" s="87">
        <f t="shared" si="0"/>
        <v>0</v>
      </c>
      <c r="H29" s="87">
        <v>29</v>
      </c>
      <c r="I29" s="91" t="s">
        <v>1980</v>
      </c>
      <c r="J29" s="92" t="s">
        <v>1981</v>
      </c>
      <c r="K29" s="87" t="str">
        <f t="shared" si="1"/>
        <v>121</v>
      </c>
      <c r="L29" s="102" t="str">
        <f t="shared" ca="1" si="5"/>
        <v/>
      </c>
      <c r="M29" s="101" t="s">
        <v>1120</v>
      </c>
      <c r="N29" s="98" t="s">
        <v>1121</v>
      </c>
      <c r="P29" s="145" t="s">
        <v>1980</v>
      </c>
      <c r="Q29" s="146" t="s">
        <v>1981</v>
      </c>
    </row>
    <row r="30" spans="1:17" ht="24.75" customHeight="1" x14ac:dyDescent="0.25">
      <c r="A30" s="150" t="str">
        <f t="shared" ca="1" si="3"/>
        <v/>
      </c>
      <c r="B30" s="151" t="str">
        <f t="shared" ca="1" si="6"/>
        <v/>
      </c>
      <c r="C30" s="152" t="str">
        <f t="shared" ca="1" si="7"/>
        <v/>
      </c>
      <c r="D30" s="87">
        <f t="shared" ca="1" si="4"/>
        <v>6455</v>
      </c>
      <c r="E30" s="87" t="str">
        <f t="shared" ca="1" si="2"/>
        <v>G6455:K6455</v>
      </c>
      <c r="G30" s="87">
        <f t="shared" si="0"/>
        <v>0</v>
      </c>
      <c r="H30" s="87">
        <v>30</v>
      </c>
      <c r="I30" s="91">
        <v>12111</v>
      </c>
      <c r="J30" s="92" t="s">
        <v>1491</v>
      </c>
      <c r="K30" s="87" t="str">
        <f t="shared" si="1"/>
        <v>121</v>
      </c>
      <c r="L30" s="102" t="str">
        <f t="shared" ca="1" si="5"/>
        <v/>
      </c>
      <c r="M30" s="101" t="s">
        <v>1122</v>
      </c>
      <c r="N30" s="98" t="s">
        <v>1123</v>
      </c>
      <c r="P30" s="147">
        <v>12111</v>
      </c>
      <c r="Q30" s="148" t="s">
        <v>1491</v>
      </c>
    </row>
    <row r="31" spans="1:17" ht="24.75" customHeight="1" x14ac:dyDescent="0.25">
      <c r="A31" s="150" t="str">
        <f t="shared" ca="1" si="3"/>
        <v/>
      </c>
      <c r="B31" s="151" t="str">
        <f t="shared" ca="1" si="6"/>
        <v/>
      </c>
      <c r="C31" s="152" t="str">
        <f t="shared" ca="1" si="7"/>
        <v/>
      </c>
      <c r="D31" s="87">
        <f t="shared" ca="1" si="4"/>
        <v>6455</v>
      </c>
      <c r="E31" s="87" t="str">
        <f t="shared" ca="1" si="2"/>
        <v>G6455:K6455</v>
      </c>
      <c r="G31" s="87">
        <f t="shared" si="0"/>
        <v>0</v>
      </c>
      <c r="H31" s="87">
        <v>31</v>
      </c>
      <c r="I31" s="104">
        <v>12112</v>
      </c>
      <c r="J31" s="92" t="s">
        <v>1982</v>
      </c>
      <c r="K31" s="87" t="str">
        <f t="shared" si="1"/>
        <v>121</v>
      </c>
      <c r="L31" s="102" t="str">
        <f t="shared" ca="1" si="5"/>
        <v/>
      </c>
      <c r="M31" s="101" t="s">
        <v>1124</v>
      </c>
      <c r="N31" s="98" t="s">
        <v>1125</v>
      </c>
      <c r="P31" s="154">
        <v>12112</v>
      </c>
      <c r="Q31" s="148" t="s">
        <v>1982</v>
      </c>
    </row>
    <row r="32" spans="1:17" ht="24.75" customHeight="1" x14ac:dyDescent="0.25">
      <c r="A32" s="150" t="str">
        <f t="shared" ca="1" si="3"/>
        <v/>
      </c>
      <c r="B32" s="151" t="str">
        <f t="shared" ca="1" si="6"/>
        <v/>
      </c>
      <c r="C32" s="152" t="str">
        <f t="shared" ca="1" si="7"/>
        <v/>
      </c>
      <c r="D32" s="87">
        <f t="shared" ca="1" si="4"/>
        <v>6455</v>
      </c>
      <c r="E32" s="87" t="str">
        <f t="shared" ca="1" si="2"/>
        <v>G6455:K6455</v>
      </c>
      <c r="G32" s="87">
        <f t="shared" si="0"/>
        <v>0</v>
      </c>
      <c r="H32" s="87">
        <v>32</v>
      </c>
      <c r="I32" s="104">
        <v>12113</v>
      </c>
      <c r="J32" s="92" t="s">
        <v>1492</v>
      </c>
      <c r="K32" s="87" t="str">
        <f t="shared" si="1"/>
        <v>121</v>
      </c>
      <c r="L32" s="102" t="str">
        <f t="shared" ca="1" si="5"/>
        <v/>
      </c>
      <c r="M32" s="101" t="s">
        <v>1126</v>
      </c>
      <c r="N32" s="98" t="s">
        <v>1127</v>
      </c>
      <c r="P32" s="154">
        <v>12113</v>
      </c>
      <c r="Q32" s="148" t="s">
        <v>1492</v>
      </c>
    </row>
    <row r="33" spans="1:17" ht="24.75" customHeight="1" x14ac:dyDescent="0.25">
      <c r="A33" s="150" t="str">
        <f t="shared" ca="1" si="3"/>
        <v/>
      </c>
      <c r="B33" s="151" t="str">
        <f t="shared" ca="1" si="6"/>
        <v/>
      </c>
      <c r="C33" s="152" t="str">
        <f t="shared" ca="1" si="7"/>
        <v/>
      </c>
      <c r="D33" s="87">
        <f t="shared" ca="1" si="4"/>
        <v>6455</v>
      </c>
      <c r="E33" s="87" t="str">
        <f t="shared" ca="1" si="2"/>
        <v>G6455:K6455</v>
      </c>
      <c r="G33" s="87">
        <f t="shared" si="0"/>
        <v>0</v>
      </c>
      <c r="H33" s="87">
        <v>33</v>
      </c>
      <c r="I33" s="104">
        <v>12119</v>
      </c>
      <c r="J33" s="92" t="s">
        <v>1983</v>
      </c>
      <c r="K33" s="87" t="str">
        <f t="shared" si="1"/>
        <v>121</v>
      </c>
      <c r="L33" s="102" t="str">
        <f t="shared" ca="1" si="5"/>
        <v/>
      </c>
      <c r="M33" s="101" t="s">
        <v>1128</v>
      </c>
      <c r="N33" s="98" t="s">
        <v>1129</v>
      </c>
      <c r="P33" s="155">
        <v>12119</v>
      </c>
      <c r="Q33" s="156" t="s">
        <v>1983</v>
      </c>
    </row>
    <row r="34" spans="1:17" ht="24.75" customHeight="1" x14ac:dyDescent="0.25">
      <c r="A34" s="150" t="str">
        <f t="shared" ca="1" si="3"/>
        <v/>
      </c>
      <c r="B34" s="151" t="str">
        <f t="shared" ca="1" si="6"/>
        <v/>
      </c>
      <c r="C34" s="152" t="str">
        <f t="shared" ca="1" si="7"/>
        <v/>
      </c>
      <c r="D34" s="87">
        <f t="shared" ca="1" si="4"/>
        <v>6455</v>
      </c>
      <c r="E34" s="87" t="str">
        <f t="shared" ca="1" si="2"/>
        <v>G6455:K6455</v>
      </c>
      <c r="G34" s="87">
        <f t="shared" ref="G34:G65" si="8">IF(ISERR(SEARCH($G$1,J34)),0,1)</f>
        <v>0</v>
      </c>
      <c r="H34" s="87">
        <v>34</v>
      </c>
      <c r="I34" s="91" t="s">
        <v>1984</v>
      </c>
      <c r="J34" s="92" t="s">
        <v>1493</v>
      </c>
      <c r="K34" s="87" t="str">
        <f t="shared" si="1"/>
        <v>121</v>
      </c>
      <c r="L34" s="102" t="str">
        <f t="shared" ca="1" si="5"/>
        <v/>
      </c>
      <c r="M34" s="101" t="s">
        <v>1130</v>
      </c>
      <c r="N34" s="98" t="s">
        <v>1131</v>
      </c>
      <c r="P34" s="145" t="s">
        <v>1984</v>
      </c>
      <c r="Q34" s="146" t="s">
        <v>1493</v>
      </c>
    </row>
    <row r="35" spans="1:17" ht="24.75" customHeight="1" x14ac:dyDescent="0.25">
      <c r="A35" s="150" t="str">
        <f t="shared" ca="1" si="3"/>
        <v/>
      </c>
      <c r="B35" s="151" t="str">
        <f t="shared" ca="1" si="6"/>
        <v/>
      </c>
      <c r="C35" s="152" t="str">
        <f t="shared" ca="1" si="7"/>
        <v/>
      </c>
      <c r="D35" s="87">
        <f t="shared" ca="1" si="4"/>
        <v>6455</v>
      </c>
      <c r="E35" s="87" t="str">
        <f t="shared" ca="1" si="2"/>
        <v>G6455:K6455</v>
      </c>
      <c r="G35" s="87">
        <f t="shared" si="8"/>
        <v>0</v>
      </c>
      <c r="H35" s="87">
        <v>35</v>
      </c>
      <c r="I35" s="91">
        <v>12121</v>
      </c>
      <c r="J35" s="92" t="s">
        <v>1985</v>
      </c>
      <c r="K35" s="87" t="str">
        <f t="shared" si="1"/>
        <v>121</v>
      </c>
      <c r="L35" s="102" t="str">
        <f t="shared" ca="1" si="5"/>
        <v/>
      </c>
      <c r="M35" s="101" t="s">
        <v>1132</v>
      </c>
      <c r="N35" s="98" t="s">
        <v>1133</v>
      </c>
      <c r="P35" s="147">
        <v>12121</v>
      </c>
      <c r="Q35" s="148" t="s">
        <v>1985</v>
      </c>
    </row>
    <row r="36" spans="1:17" ht="24.75" customHeight="1" x14ac:dyDescent="0.25">
      <c r="A36" s="150" t="str">
        <f t="shared" ca="1" si="3"/>
        <v/>
      </c>
      <c r="B36" s="151" t="str">
        <f t="shared" ca="1" si="6"/>
        <v/>
      </c>
      <c r="C36" s="152" t="str">
        <f t="shared" ca="1" si="7"/>
        <v/>
      </c>
      <c r="D36" s="87">
        <f t="shared" ca="1" si="4"/>
        <v>6455</v>
      </c>
      <c r="E36" s="87" t="str">
        <f t="shared" ca="1" si="2"/>
        <v>G6455:K6455</v>
      </c>
      <c r="G36" s="87">
        <f t="shared" si="8"/>
        <v>0</v>
      </c>
      <c r="H36" s="87">
        <v>36</v>
      </c>
      <c r="I36" s="91">
        <v>12122</v>
      </c>
      <c r="J36" s="92" t="s">
        <v>1986</v>
      </c>
      <c r="K36" s="87" t="str">
        <f t="shared" si="1"/>
        <v>121</v>
      </c>
      <c r="L36" s="102" t="str">
        <f t="shared" ca="1" si="5"/>
        <v/>
      </c>
      <c r="M36" s="101" t="s">
        <v>1134</v>
      </c>
      <c r="N36" s="98" t="s">
        <v>1135</v>
      </c>
      <c r="P36" s="147">
        <v>12122</v>
      </c>
      <c r="Q36" s="148" t="s">
        <v>1986</v>
      </c>
    </row>
    <row r="37" spans="1:17" ht="24.75" customHeight="1" x14ac:dyDescent="0.25">
      <c r="A37" s="150" t="str">
        <f t="shared" ca="1" si="3"/>
        <v/>
      </c>
      <c r="B37" s="151" t="str">
        <f t="shared" ca="1" si="6"/>
        <v/>
      </c>
      <c r="C37" s="152" t="str">
        <f t="shared" ca="1" si="7"/>
        <v/>
      </c>
      <c r="D37" s="87">
        <f t="shared" ca="1" si="4"/>
        <v>6455</v>
      </c>
      <c r="E37" s="87" t="str">
        <f t="shared" ca="1" si="2"/>
        <v>G6455:K6455</v>
      </c>
      <c r="G37" s="87">
        <f t="shared" si="8"/>
        <v>0</v>
      </c>
      <c r="H37" s="87">
        <v>37</v>
      </c>
      <c r="I37" s="91">
        <v>12123</v>
      </c>
      <c r="J37" s="92" t="s">
        <v>1987</v>
      </c>
      <c r="K37" s="87" t="str">
        <f t="shared" si="1"/>
        <v>121</v>
      </c>
      <c r="L37" s="102" t="str">
        <f t="shared" ca="1" si="5"/>
        <v/>
      </c>
      <c r="M37" s="101" t="s">
        <v>1136</v>
      </c>
      <c r="N37" s="98" t="s">
        <v>1137</v>
      </c>
      <c r="P37" s="147">
        <v>12123</v>
      </c>
      <c r="Q37" s="148" t="s">
        <v>1987</v>
      </c>
    </row>
    <row r="38" spans="1:17" ht="24.75" customHeight="1" x14ac:dyDescent="0.25">
      <c r="A38" s="150" t="str">
        <f t="shared" ca="1" si="3"/>
        <v/>
      </c>
      <c r="B38" s="151" t="str">
        <f t="shared" ca="1" si="6"/>
        <v/>
      </c>
      <c r="C38" s="152" t="str">
        <f t="shared" ca="1" si="7"/>
        <v/>
      </c>
      <c r="D38" s="87">
        <f t="shared" ca="1" si="4"/>
        <v>6455</v>
      </c>
      <c r="E38" s="87" t="str">
        <f t="shared" ca="1" si="2"/>
        <v>G6455:K6455</v>
      </c>
      <c r="G38" s="87">
        <f t="shared" si="8"/>
        <v>0</v>
      </c>
      <c r="H38" s="87">
        <v>38</v>
      </c>
      <c r="I38" s="91">
        <v>12129</v>
      </c>
      <c r="J38" s="92" t="s">
        <v>1988</v>
      </c>
      <c r="K38" s="87" t="str">
        <f t="shared" si="1"/>
        <v>121</v>
      </c>
      <c r="L38" s="102" t="str">
        <f t="shared" ca="1" si="5"/>
        <v/>
      </c>
      <c r="M38" s="101" t="s">
        <v>1138</v>
      </c>
      <c r="N38" s="98" t="s">
        <v>1139</v>
      </c>
      <c r="P38" s="147">
        <v>12129</v>
      </c>
      <c r="Q38" s="148" t="s">
        <v>1988</v>
      </c>
    </row>
    <row r="39" spans="1:17" ht="24.75" customHeight="1" x14ac:dyDescent="0.25">
      <c r="A39" s="150" t="str">
        <f t="shared" ca="1" si="3"/>
        <v/>
      </c>
      <c r="B39" s="151" t="str">
        <f t="shared" ca="1" si="6"/>
        <v/>
      </c>
      <c r="C39" s="152" t="str">
        <f t="shared" ca="1" si="7"/>
        <v/>
      </c>
      <c r="D39" s="87">
        <f t="shared" ca="1" si="4"/>
        <v>6455</v>
      </c>
      <c r="E39" s="87" t="str">
        <f t="shared" ca="1" si="2"/>
        <v>G6455:K6455</v>
      </c>
      <c r="G39" s="87">
        <f t="shared" si="8"/>
        <v>0</v>
      </c>
      <c r="H39" s="87">
        <v>39</v>
      </c>
      <c r="I39" s="91" t="s">
        <v>1989</v>
      </c>
      <c r="J39" s="92" t="s">
        <v>1494</v>
      </c>
      <c r="K39" s="87" t="str">
        <f t="shared" si="1"/>
        <v>121</v>
      </c>
      <c r="L39" s="102" t="str">
        <f t="shared" ca="1" si="5"/>
        <v/>
      </c>
      <c r="M39" s="101" t="s">
        <v>1140</v>
      </c>
      <c r="N39" s="98" t="s">
        <v>1141</v>
      </c>
      <c r="P39" s="145" t="s">
        <v>1989</v>
      </c>
      <c r="Q39" s="146" t="s">
        <v>1494</v>
      </c>
    </row>
    <row r="40" spans="1:17" ht="24.75" customHeight="1" x14ac:dyDescent="0.25">
      <c r="A40" s="150" t="str">
        <f t="shared" ca="1" si="3"/>
        <v/>
      </c>
      <c r="B40" s="151" t="str">
        <f t="shared" ca="1" si="6"/>
        <v/>
      </c>
      <c r="C40" s="152" t="str">
        <f t="shared" ca="1" si="7"/>
        <v/>
      </c>
      <c r="D40" s="87">
        <f t="shared" ca="1" si="4"/>
        <v>6455</v>
      </c>
      <c r="E40" s="87" t="str">
        <f t="shared" ca="1" si="2"/>
        <v>G6455:K6455</v>
      </c>
      <c r="G40" s="87">
        <f t="shared" si="8"/>
        <v>0</v>
      </c>
      <c r="H40" s="87">
        <v>40</v>
      </c>
      <c r="I40" s="91">
        <v>12130</v>
      </c>
      <c r="J40" s="92" t="s">
        <v>1494</v>
      </c>
      <c r="K40" s="87" t="str">
        <f t="shared" si="1"/>
        <v>121</v>
      </c>
      <c r="L40" s="102" t="str">
        <f t="shared" ca="1" si="5"/>
        <v/>
      </c>
      <c r="M40" s="101" t="s">
        <v>1142</v>
      </c>
      <c r="N40" s="98" t="s">
        <v>1143</v>
      </c>
      <c r="P40" s="147">
        <v>12130</v>
      </c>
      <c r="Q40" s="148" t="s">
        <v>1494</v>
      </c>
    </row>
    <row r="41" spans="1:17" ht="24.75" customHeight="1" x14ac:dyDescent="0.25">
      <c r="A41" s="150" t="str">
        <f t="shared" ca="1" si="3"/>
        <v/>
      </c>
      <c r="B41" s="151" t="str">
        <f t="shared" ca="1" si="6"/>
        <v/>
      </c>
      <c r="C41" s="152" t="str">
        <f t="shared" ca="1" si="7"/>
        <v/>
      </c>
      <c r="D41" s="87">
        <f t="shared" ca="1" si="4"/>
        <v>6455</v>
      </c>
      <c r="E41" s="87" t="str">
        <f t="shared" ca="1" si="2"/>
        <v>G6455:K6455</v>
      </c>
      <c r="G41" s="87">
        <f t="shared" si="8"/>
        <v>0</v>
      </c>
      <c r="H41" s="87">
        <v>41</v>
      </c>
      <c r="I41" s="91" t="s">
        <v>1990</v>
      </c>
      <c r="J41" s="92" t="s">
        <v>1991</v>
      </c>
      <c r="K41" s="87" t="str">
        <f t="shared" si="1"/>
        <v>121</v>
      </c>
      <c r="L41" s="102" t="str">
        <f t="shared" ca="1" si="5"/>
        <v/>
      </c>
      <c r="M41" s="101" t="s">
        <v>1144</v>
      </c>
      <c r="N41" s="98" t="s">
        <v>1145</v>
      </c>
      <c r="P41" s="145" t="s">
        <v>1990</v>
      </c>
      <c r="Q41" s="146" t="s">
        <v>1991</v>
      </c>
    </row>
    <row r="42" spans="1:17" ht="24.75" customHeight="1" x14ac:dyDescent="0.25">
      <c r="A42" s="150" t="str">
        <f t="shared" ca="1" si="3"/>
        <v/>
      </c>
      <c r="B42" s="151" t="str">
        <f t="shared" ca="1" si="6"/>
        <v/>
      </c>
      <c r="C42" s="152" t="str">
        <f t="shared" ca="1" si="7"/>
        <v/>
      </c>
      <c r="D42" s="87">
        <f t="shared" ca="1" si="4"/>
        <v>6455</v>
      </c>
      <c r="E42" s="87" t="str">
        <f t="shared" ca="1" si="2"/>
        <v>G6455:K6455</v>
      </c>
      <c r="G42" s="87">
        <f t="shared" si="8"/>
        <v>0</v>
      </c>
      <c r="H42" s="87">
        <v>42</v>
      </c>
      <c r="I42" s="91">
        <v>12191</v>
      </c>
      <c r="J42" s="92" t="s">
        <v>1992</v>
      </c>
      <c r="K42" s="87" t="str">
        <f t="shared" si="1"/>
        <v>121</v>
      </c>
      <c r="L42" s="102" t="str">
        <f t="shared" ca="1" si="5"/>
        <v/>
      </c>
      <c r="M42" s="101" t="s">
        <v>1146</v>
      </c>
      <c r="N42" s="98" t="s">
        <v>1147</v>
      </c>
      <c r="P42" s="147">
        <v>12191</v>
      </c>
      <c r="Q42" s="148" t="s">
        <v>1992</v>
      </c>
    </row>
    <row r="43" spans="1:17" ht="24.75" customHeight="1" x14ac:dyDescent="0.25">
      <c r="A43" s="150" t="str">
        <f t="shared" ca="1" si="3"/>
        <v/>
      </c>
      <c r="B43" s="151" t="str">
        <f t="shared" ca="1" si="6"/>
        <v/>
      </c>
      <c r="C43" s="152" t="str">
        <f t="shared" ca="1" si="7"/>
        <v/>
      </c>
      <c r="D43" s="87">
        <f t="shared" ca="1" si="4"/>
        <v>6455</v>
      </c>
      <c r="E43" s="87" t="str">
        <f t="shared" ca="1" si="2"/>
        <v>G6455:K6455</v>
      </c>
      <c r="G43" s="87">
        <f t="shared" si="8"/>
        <v>0</v>
      </c>
      <c r="H43" s="87">
        <v>43</v>
      </c>
      <c r="I43" s="91">
        <v>12192</v>
      </c>
      <c r="J43" s="92" t="s">
        <v>1993</v>
      </c>
      <c r="K43" s="87" t="str">
        <f t="shared" si="1"/>
        <v>121</v>
      </c>
      <c r="L43" s="102" t="str">
        <f t="shared" ca="1" si="5"/>
        <v/>
      </c>
      <c r="M43" s="101" t="s">
        <v>1148</v>
      </c>
      <c r="N43" s="98" t="s">
        <v>1149</v>
      </c>
      <c r="P43" s="147">
        <v>12192</v>
      </c>
      <c r="Q43" s="148" t="s">
        <v>1993</v>
      </c>
    </row>
    <row r="44" spans="1:17" ht="24.75" customHeight="1" x14ac:dyDescent="0.25">
      <c r="A44" s="150" t="str">
        <f t="shared" ca="1" si="3"/>
        <v/>
      </c>
      <c r="B44" s="151" t="str">
        <f t="shared" ca="1" si="6"/>
        <v/>
      </c>
      <c r="C44" s="152" t="str">
        <f t="shared" ca="1" si="7"/>
        <v/>
      </c>
      <c r="D44" s="87">
        <f t="shared" ca="1" si="4"/>
        <v>6455</v>
      </c>
      <c r="E44" s="87" t="str">
        <f t="shared" ca="1" si="2"/>
        <v>G6455:K6455</v>
      </c>
      <c r="G44" s="87">
        <f t="shared" si="8"/>
        <v>0</v>
      </c>
      <c r="H44" s="87">
        <v>44</v>
      </c>
      <c r="I44" s="91">
        <v>12193</v>
      </c>
      <c r="J44" s="92" t="s">
        <v>1994</v>
      </c>
      <c r="K44" s="87" t="str">
        <f t="shared" si="1"/>
        <v>121</v>
      </c>
      <c r="L44" s="102" t="str">
        <f t="shared" ca="1" si="5"/>
        <v/>
      </c>
      <c r="M44" s="101" t="s">
        <v>1150</v>
      </c>
      <c r="N44" s="98" t="s">
        <v>1151</v>
      </c>
      <c r="P44" s="147">
        <v>12193</v>
      </c>
      <c r="Q44" s="148" t="s">
        <v>1994</v>
      </c>
    </row>
    <row r="45" spans="1:17" ht="24.75" customHeight="1" x14ac:dyDescent="0.25">
      <c r="A45" s="150" t="str">
        <f t="shared" ca="1" si="3"/>
        <v/>
      </c>
      <c r="B45" s="151" t="str">
        <f t="shared" ca="1" si="6"/>
        <v/>
      </c>
      <c r="C45" s="152" t="str">
        <f t="shared" ca="1" si="7"/>
        <v/>
      </c>
      <c r="D45" s="87">
        <f t="shared" ca="1" si="4"/>
        <v>6455</v>
      </c>
      <c r="E45" s="87" t="str">
        <f t="shared" ca="1" si="2"/>
        <v>G6455:K6455</v>
      </c>
      <c r="G45" s="87">
        <f t="shared" si="8"/>
        <v>0</v>
      </c>
      <c r="H45" s="87">
        <v>45</v>
      </c>
      <c r="I45" s="91">
        <v>12194</v>
      </c>
      <c r="J45" s="92" t="s">
        <v>1995</v>
      </c>
      <c r="K45" s="87" t="str">
        <f t="shared" si="1"/>
        <v>121</v>
      </c>
      <c r="L45" s="102" t="str">
        <f t="shared" ca="1" si="5"/>
        <v/>
      </c>
      <c r="M45" s="101" t="s">
        <v>1152</v>
      </c>
      <c r="N45" s="98" t="s">
        <v>1153</v>
      </c>
      <c r="P45" s="147">
        <v>12194</v>
      </c>
      <c r="Q45" s="148" t="s">
        <v>1995</v>
      </c>
    </row>
    <row r="46" spans="1:17" ht="24.75" customHeight="1" x14ac:dyDescent="0.25">
      <c r="A46" s="150" t="str">
        <f t="shared" ca="1" si="3"/>
        <v/>
      </c>
      <c r="B46" s="151" t="str">
        <f t="shared" ca="1" si="6"/>
        <v/>
      </c>
      <c r="C46" s="152" t="str">
        <f t="shared" ca="1" si="7"/>
        <v/>
      </c>
      <c r="D46" s="87">
        <f t="shared" ca="1" si="4"/>
        <v>6455</v>
      </c>
      <c r="E46" s="87" t="str">
        <f t="shared" ca="1" si="2"/>
        <v>G6455:K6455</v>
      </c>
      <c r="G46" s="87">
        <f t="shared" si="8"/>
        <v>0</v>
      </c>
      <c r="H46" s="87">
        <v>46</v>
      </c>
      <c r="I46" s="91">
        <v>12195</v>
      </c>
      <c r="J46" s="92" t="s">
        <v>1996</v>
      </c>
      <c r="K46" s="87" t="str">
        <f t="shared" si="1"/>
        <v>121</v>
      </c>
      <c r="L46" s="102" t="str">
        <f t="shared" ca="1" si="5"/>
        <v/>
      </c>
      <c r="M46" s="101" t="s">
        <v>1154</v>
      </c>
      <c r="N46" s="98" t="s">
        <v>1155</v>
      </c>
      <c r="P46" s="147">
        <v>12195</v>
      </c>
      <c r="Q46" s="148" t="s">
        <v>1996</v>
      </c>
    </row>
    <row r="47" spans="1:17" ht="24.75" customHeight="1" x14ac:dyDescent="0.25">
      <c r="A47" s="150" t="str">
        <f t="shared" ca="1" si="3"/>
        <v/>
      </c>
      <c r="B47" s="151" t="str">
        <f t="shared" ca="1" si="6"/>
        <v/>
      </c>
      <c r="C47" s="152" t="str">
        <f t="shared" ca="1" si="7"/>
        <v/>
      </c>
      <c r="D47" s="87">
        <f t="shared" ca="1" si="4"/>
        <v>6455</v>
      </c>
      <c r="E47" s="87" t="str">
        <f t="shared" ca="1" si="2"/>
        <v>G6455:K6455</v>
      </c>
      <c r="G47" s="87">
        <f t="shared" si="8"/>
        <v>0</v>
      </c>
      <c r="H47" s="87">
        <v>47</v>
      </c>
      <c r="I47" s="91">
        <v>12196</v>
      </c>
      <c r="J47" s="92" t="s">
        <v>1997</v>
      </c>
      <c r="K47" s="87" t="str">
        <f t="shared" si="1"/>
        <v>121</v>
      </c>
      <c r="L47" s="102" t="str">
        <f t="shared" ca="1" si="5"/>
        <v/>
      </c>
      <c r="M47" s="101" t="s">
        <v>1156</v>
      </c>
      <c r="N47" s="98" t="s">
        <v>1157</v>
      </c>
      <c r="P47" s="147">
        <v>12196</v>
      </c>
      <c r="Q47" s="148" t="s">
        <v>1997</v>
      </c>
    </row>
    <row r="48" spans="1:17" ht="24.75" customHeight="1" x14ac:dyDescent="0.25">
      <c r="A48" s="150" t="str">
        <f t="shared" ca="1" si="3"/>
        <v/>
      </c>
      <c r="B48" s="151" t="str">
        <f t="shared" ca="1" si="6"/>
        <v/>
      </c>
      <c r="C48" s="152" t="str">
        <f t="shared" ca="1" si="7"/>
        <v/>
      </c>
      <c r="D48" s="87">
        <f t="shared" ca="1" si="4"/>
        <v>6455</v>
      </c>
      <c r="E48" s="87" t="str">
        <f t="shared" ca="1" si="2"/>
        <v>G6455:K6455</v>
      </c>
      <c r="G48" s="87">
        <f t="shared" si="8"/>
        <v>0</v>
      </c>
      <c r="H48" s="87">
        <v>48</v>
      </c>
      <c r="I48" s="91">
        <v>12199</v>
      </c>
      <c r="J48" s="92" t="s">
        <v>1998</v>
      </c>
      <c r="K48" s="87" t="str">
        <f t="shared" si="1"/>
        <v>121</v>
      </c>
      <c r="L48" s="102" t="str">
        <f t="shared" ca="1" si="5"/>
        <v/>
      </c>
      <c r="M48" s="101" t="s">
        <v>1158</v>
      </c>
      <c r="N48" s="98" t="s">
        <v>1159</v>
      </c>
      <c r="P48" s="147">
        <v>12199</v>
      </c>
      <c r="Q48" s="148" t="s">
        <v>1998</v>
      </c>
    </row>
    <row r="49" spans="1:17" ht="24.75" customHeight="1" x14ac:dyDescent="0.25">
      <c r="A49" s="150" t="str">
        <f t="shared" ca="1" si="3"/>
        <v/>
      </c>
      <c r="B49" s="151" t="str">
        <f t="shared" ca="1" si="6"/>
        <v/>
      </c>
      <c r="C49" s="152" t="str">
        <f t="shared" ca="1" si="7"/>
        <v/>
      </c>
      <c r="D49" s="87">
        <f t="shared" ca="1" si="4"/>
        <v>6455</v>
      </c>
      <c r="E49" s="87" t="str">
        <f t="shared" ca="1" si="2"/>
        <v>G6455:K6455</v>
      </c>
      <c r="G49" s="87">
        <f t="shared" si="8"/>
        <v>0</v>
      </c>
      <c r="H49" s="87">
        <v>49</v>
      </c>
      <c r="I49" s="91" t="s">
        <v>1073</v>
      </c>
      <c r="J49" s="92" t="s">
        <v>1074</v>
      </c>
      <c r="K49" s="87" t="str">
        <f t="shared" si="1"/>
        <v>122</v>
      </c>
      <c r="L49" s="102" t="str">
        <f t="shared" ca="1" si="5"/>
        <v/>
      </c>
      <c r="M49" s="101" t="s">
        <v>1160</v>
      </c>
      <c r="N49" s="98" t="s">
        <v>1161</v>
      </c>
      <c r="P49" s="143" t="s">
        <v>1073</v>
      </c>
      <c r="Q49" s="144" t="s">
        <v>1074</v>
      </c>
    </row>
    <row r="50" spans="1:17" ht="24.75" customHeight="1" x14ac:dyDescent="0.25">
      <c r="A50" s="150" t="str">
        <f t="shared" ca="1" si="3"/>
        <v/>
      </c>
      <c r="B50" s="151" t="str">
        <f t="shared" ca="1" si="6"/>
        <v/>
      </c>
      <c r="C50" s="152" t="str">
        <f t="shared" ca="1" si="7"/>
        <v/>
      </c>
      <c r="D50" s="87">
        <f t="shared" ca="1" si="4"/>
        <v>6455</v>
      </c>
      <c r="E50" s="87" t="str">
        <f t="shared" ca="1" si="2"/>
        <v>G6455:K6455</v>
      </c>
      <c r="G50" s="87">
        <f t="shared" si="8"/>
        <v>0</v>
      </c>
      <c r="H50" s="87">
        <v>50</v>
      </c>
      <c r="I50" s="91" t="s">
        <v>1999</v>
      </c>
      <c r="J50" s="92" t="s">
        <v>2000</v>
      </c>
      <c r="K50" s="87" t="str">
        <f t="shared" si="1"/>
        <v>122</v>
      </c>
      <c r="L50" s="102" t="str">
        <f t="shared" ca="1" si="5"/>
        <v/>
      </c>
      <c r="M50" s="101" t="s">
        <v>1162</v>
      </c>
      <c r="N50" s="98" t="s">
        <v>1163</v>
      </c>
      <c r="P50" s="145" t="s">
        <v>1999</v>
      </c>
      <c r="Q50" s="146" t="s">
        <v>2000</v>
      </c>
    </row>
    <row r="51" spans="1:17" ht="24.75" customHeight="1" x14ac:dyDescent="0.25">
      <c r="A51" s="150" t="str">
        <f t="shared" ca="1" si="3"/>
        <v/>
      </c>
      <c r="B51" s="151" t="str">
        <f t="shared" ca="1" si="6"/>
        <v/>
      </c>
      <c r="C51" s="152" t="str">
        <f t="shared" ca="1" si="7"/>
        <v/>
      </c>
      <c r="D51" s="87">
        <f t="shared" ca="1" si="4"/>
        <v>6455</v>
      </c>
      <c r="E51" s="87" t="str">
        <f t="shared" ca="1" si="2"/>
        <v>G6455:K6455</v>
      </c>
      <c r="G51" s="87">
        <f t="shared" si="8"/>
        <v>0</v>
      </c>
      <c r="H51" s="87">
        <v>51</v>
      </c>
      <c r="I51" s="91">
        <v>12211</v>
      </c>
      <c r="J51" s="92" t="s">
        <v>2001</v>
      </c>
      <c r="K51" s="87" t="str">
        <f t="shared" si="1"/>
        <v>122</v>
      </c>
      <c r="L51" s="102" t="str">
        <f t="shared" ca="1" si="5"/>
        <v/>
      </c>
      <c r="M51" s="101" t="s">
        <v>12394</v>
      </c>
      <c r="N51" s="98" t="s">
        <v>1164</v>
      </c>
      <c r="P51" s="147">
        <v>12211</v>
      </c>
      <c r="Q51" s="148" t="s">
        <v>2001</v>
      </c>
    </row>
    <row r="52" spans="1:17" ht="24.75" customHeight="1" x14ac:dyDescent="0.25">
      <c r="A52" s="150" t="str">
        <f t="shared" ca="1" si="3"/>
        <v/>
      </c>
      <c r="B52" s="151" t="str">
        <f t="shared" ca="1" si="6"/>
        <v/>
      </c>
      <c r="C52" s="152" t="str">
        <f t="shared" ca="1" si="7"/>
        <v/>
      </c>
      <c r="D52" s="87">
        <f t="shared" ca="1" si="4"/>
        <v>6455</v>
      </c>
      <c r="E52" s="87" t="str">
        <f t="shared" ca="1" si="2"/>
        <v>G6455:K6455</v>
      </c>
      <c r="G52" s="87">
        <f t="shared" si="8"/>
        <v>0</v>
      </c>
      <c r="H52" s="87">
        <v>52</v>
      </c>
      <c r="I52" s="91">
        <v>12212</v>
      </c>
      <c r="J52" s="92" t="s">
        <v>2002</v>
      </c>
      <c r="K52" s="87" t="str">
        <f t="shared" si="1"/>
        <v>122</v>
      </c>
      <c r="L52" s="102" t="str">
        <f t="shared" ca="1" si="5"/>
        <v/>
      </c>
      <c r="M52" s="101" t="s">
        <v>1165</v>
      </c>
      <c r="N52" s="98" t="s">
        <v>1166</v>
      </c>
      <c r="P52" s="147">
        <v>12212</v>
      </c>
      <c r="Q52" s="148" t="s">
        <v>2002</v>
      </c>
    </row>
    <row r="53" spans="1:17" ht="24.75" customHeight="1" x14ac:dyDescent="0.25">
      <c r="A53" s="150" t="str">
        <f t="shared" ca="1" si="3"/>
        <v/>
      </c>
      <c r="B53" s="151" t="str">
        <f t="shared" ca="1" si="6"/>
        <v/>
      </c>
      <c r="C53" s="152" t="str">
        <f t="shared" ca="1" si="7"/>
        <v/>
      </c>
      <c r="D53" s="87">
        <f t="shared" ca="1" si="4"/>
        <v>6455</v>
      </c>
      <c r="E53" s="87" t="str">
        <f t="shared" ca="1" si="2"/>
        <v>G6455:K6455</v>
      </c>
      <c r="G53" s="87">
        <f t="shared" si="8"/>
        <v>0</v>
      </c>
      <c r="H53" s="87">
        <v>53</v>
      </c>
      <c r="I53" s="91">
        <v>12213</v>
      </c>
      <c r="J53" s="92" t="s">
        <v>2003</v>
      </c>
      <c r="K53" s="87" t="str">
        <f t="shared" si="1"/>
        <v>122</v>
      </c>
      <c r="L53" s="102" t="str">
        <f t="shared" ca="1" si="5"/>
        <v/>
      </c>
      <c r="M53" s="101" t="s">
        <v>1167</v>
      </c>
      <c r="N53" s="98" t="s">
        <v>1168</v>
      </c>
      <c r="P53" s="147">
        <v>12213</v>
      </c>
      <c r="Q53" s="148" t="s">
        <v>2003</v>
      </c>
    </row>
    <row r="54" spans="1:17" ht="24.75" customHeight="1" x14ac:dyDescent="0.25">
      <c r="A54" s="150" t="str">
        <f t="shared" ca="1" si="3"/>
        <v/>
      </c>
      <c r="B54" s="151" t="str">
        <f t="shared" ca="1" si="6"/>
        <v/>
      </c>
      <c r="C54" s="152" t="str">
        <f t="shared" ca="1" si="7"/>
        <v/>
      </c>
      <c r="D54" s="87">
        <f t="shared" ca="1" si="4"/>
        <v>6455</v>
      </c>
      <c r="E54" s="87" t="str">
        <f t="shared" ca="1" si="2"/>
        <v>G6455:K6455</v>
      </c>
      <c r="G54" s="87">
        <f t="shared" si="8"/>
        <v>0</v>
      </c>
      <c r="H54" s="87">
        <v>54</v>
      </c>
      <c r="I54" s="91">
        <v>12214</v>
      </c>
      <c r="J54" s="92" t="s">
        <v>2004</v>
      </c>
      <c r="K54" s="87" t="str">
        <f t="shared" si="1"/>
        <v>122</v>
      </c>
      <c r="L54" s="102" t="str">
        <f t="shared" ca="1" si="5"/>
        <v/>
      </c>
      <c r="M54" s="101" t="s">
        <v>1169</v>
      </c>
      <c r="N54" s="98" t="s">
        <v>1170</v>
      </c>
      <c r="P54" s="147">
        <v>12214</v>
      </c>
      <c r="Q54" s="148" t="s">
        <v>2004</v>
      </c>
    </row>
    <row r="55" spans="1:17" ht="24.75" customHeight="1" x14ac:dyDescent="0.25">
      <c r="A55" s="150" t="str">
        <f t="shared" ca="1" si="3"/>
        <v/>
      </c>
      <c r="B55" s="151" t="str">
        <f t="shared" ca="1" si="6"/>
        <v/>
      </c>
      <c r="C55" s="152" t="str">
        <f t="shared" ca="1" si="7"/>
        <v/>
      </c>
      <c r="D55" s="87">
        <f t="shared" ca="1" si="4"/>
        <v>6455</v>
      </c>
      <c r="E55" s="87" t="str">
        <f t="shared" ca="1" si="2"/>
        <v>G6455:K6455</v>
      </c>
      <c r="G55" s="87">
        <f t="shared" si="8"/>
        <v>0</v>
      </c>
      <c r="H55" s="87">
        <v>55</v>
      </c>
      <c r="I55" s="91">
        <v>12215</v>
      </c>
      <c r="J55" s="92" t="s">
        <v>2005</v>
      </c>
      <c r="K55" s="87" t="str">
        <f t="shared" si="1"/>
        <v>122</v>
      </c>
      <c r="L55" s="102" t="str">
        <f t="shared" ca="1" si="5"/>
        <v/>
      </c>
      <c r="M55" s="101" t="s">
        <v>1171</v>
      </c>
      <c r="N55" s="98" t="s">
        <v>1172</v>
      </c>
      <c r="P55" s="147">
        <v>12215</v>
      </c>
      <c r="Q55" s="148" t="s">
        <v>2005</v>
      </c>
    </row>
    <row r="56" spans="1:17" ht="24.75" customHeight="1" x14ac:dyDescent="0.25">
      <c r="A56" s="150" t="str">
        <f t="shared" ca="1" si="3"/>
        <v/>
      </c>
      <c r="B56" s="151" t="str">
        <f t="shared" ca="1" si="6"/>
        <v/>
      </c>
      <c r="C56" s="152" t="str">
        <f t="shared" ca="1" si="7"/>
        <v/>
      </c>
      <c r="D56" s="87">
        <f t="shared" ca="1" si="4"/>
        <v>6455</v>
      </c>
      <c r="E56" s="87" t="str">
        <f t="shared" ca="1" si="2"/>
        <v>G6455:K6455</v>
      </c>
      <c r="G56" s="87">
        <f t="shared" si="8"/>
        <v>0</v>
      </c>
      <c r="H56" s="87">
        <v>56</v>
      </c>
      <c r="I56" s="91">
        <v>12219</v>
      </c>
      <c r="J56" s="92" t="s">
        <v>2006</v>
      </c>
      <c r="K56" s="87" t="str">
        <f t="shared" si="1"/>
        <v>122</v>
      </c>
      <c r="L56" s="102" t="str">
        <f t="shared" ca="1" si="5"/>
        <v/>
      </c>
      <c r="M56" s="101" t="s">
        <v>1173</v>
      </c>
      <c r="N56" s="98" t="s">
        <v>1174</v>
      </c>
      <c r="P56" s="147">
        <v>12219</v>
      </c>
      <c r="Q56" s="148" t="s">
        <v>2006</v>
      </c>
    </row>
    <row r="57" spans="1:17" ht="24.75" customHeight="1" x14ac:dyDescent="0.25">
      <c r="A57" s="150" t="str">
        <f t="shared" ca="1" si="3"/>
        <v/>
      </c>
      <c r="B57" s="151" t="str">
        <f t="shared" ca="1" si="6"/>
        <v/>
      </c>
      <c r="C57" s="152" t="str">
        <f t="shared" ca="1" si="7"/>
        <v/>
      </c>
      <c r="D57" s="87">
        <f t="shared" ca="1" si="4"/>
        <v>6455</v>
      </c>
      <c r="E57" s="87" t="str">
        <f t="shared" ca="1" si="2"/>
        <v>G6455:K6455</v>
      </c>
      <c r="G57" s="87">
        <f t="shared" si="8"/>
        <v>0</v>
      </c>
      <c r="H57" s="87">
        <v>57</v>
      </c>
      <c r="I57" s="91" t="s">
        <v>2007</v>
      </c>
      <c r="J57" s="92" t="s">
        <v>1495</v>
      </c>
      <c r="K57" s="87" t="str">
        <f t="shared" si="1"/>
        <v>122</v>
      </c>
      <c r="L57" s="102" t="str">
        <f t="shared" ca="1" si="5"/>
        <v/>
      </c>
      <c r="M57" s="101" t="s">
        <v>1175</v>
      </c>
      <c r="N57" s="98" t="s">
        <v>1176</v>
      </c>
      <c r="P57" s="145" t="s">
        <v>2007</v>
      </c>
      <c r="Q57" s="146" t="s">
        <v>1495</v>
      </c>
    </row>
    <row r="58" spans="1:17" ht="24.75" customHeight="1" x14ac:dyDescent="0.25">
      <c r="A58" s="150" t="str">
        <f t="shared" ca="1" si="3"/>
        <v/>
      </c>
      <c r="B58" s="151" t="str">
        <f t="shared" ca="1" si="6"/>
        <v/>
      </c>
      <c r="C58" s="152" t="str">
        <f t="shared" ca="1" si="7"/>
        <v/>
      </c>
      <c r="D58" s="87">
        <f t="shared" ca="1" si="4"/>
        <v>6455</v>
      </c>
      <c r="E58" s="87" t="str">
        <f t="shared" ca="1" si="2"/>
        <v>G6455:K6455</v>
      </c>
      <c r="G58" s="87">
        <f t="shared" si="8"/>
        <v>0</v>
      </c>
      <c r="H58" s="87">
        <v>58</v>
      </c>
      <c r="I58" s="91">
        <v>12221</v>
      </c>
      <c r="J58" s="92" t="s">
        <v>2008</v>
      </c>
      <c r="K58" s="87" t="str">
        <f t="shared" si="1"/>
        <v>122</v>
      </c>
      <c r="L58" s="102" t="str">
        <f t="shared" ca="1" si="5"/>
        <v/>
      </c>
      <c r="M58" s="101" t="s">
        <v>1177</v>
      </c>
      <c r="N58" s="98" t="s">
        <v>1178</v>
      </c>
      <c r="P58" s="147">
        <v>12221</v>
      </c>
      <c r="Q58" s="148" t="s">
        <v>2008</v>
      </c>
    </row>
    <row r="59" spans="1:17" ht="24.75" customHeight="1" x14ac:dyDescent="0.25">
      <c r="A59" s="150" t="str">
        <f t="shared" ca="1" si="3"/>
        <v/>
      </c>
      <c r="B59" s="151" t="str">
        <f t="shared" ca="1" si="6"/>
        <v/>
      </c>
      <c r="C59" s="152" t="str">
        <f t="shared" ca="1" si="7"/>
        <v/>
      </c>
      <c r="D59" s="87">
        <f t="shared" ca="1" si="4"/>
        <v>6455</v>
      </c>
      <c r="E59" s="87" t="str">
        <f t="shared" ca="1" si="2"/>
        <v>G6455:K6455</v>
      </c>
      <c r="G59" s="87">
        <f t="shared" si="8"/>
        <v>0</v>
      </c>
      <c r="H59" s="87">
        <v>59</v>
      </c>
      <c r="I59" s="91">
        <v>12222</v>
      </c>
      <c r="J59" s="92" t="s">
        <v>2009</v>
      </c>
      <c r="K59" s="87" t="str">
        <f t="shared" si="1"/>
        <v>122</v>
      </c>
      <c r="L59" s="102" t="str">
        <f t="shared" ca="1" si="5"/>
        <v/>
      </c>
      <c r="M59" s="101" t="s">
        <v>1179</v>
      </c>
      <c r="N59" s="98" t="s">
        <v>1180</v>
      </c>
      <c r="P59" s="147">
        <v>12222</v>
      </c>
      <c r="Q59" s="148" t="s">
        <v>2009</v>
      </c>
    </row>
    <row r="60" spans="1:17" ht="24.75" customHeight="1" x14ac:dyDescent="0.25">
      <c r="A60" s="150" t="str">
        <f t="shared" ca="1" si="3"/>
        <v/>
      </c>
      <c r="B60" s="151" t="str">
        <f t="shared" ca="1" si="6"/>
        <v/>
      </c>
      <c r="C60" s="152" t="str">
        <f t="shared" ca="1" si="7"/>
        <v/>
      </c>
      <c r="D60" s="87">
        <f t="shared" ca="1" si="4"/>
        <v>6455</v>
      </c>
      <c r="E60" s="87" t="str">
        <f t="shared" ca="1" si="2"/>
        <v>G6455:K6455</v>
      </c>
      <c r="G60" s="87">
        <f t="shared" si="8"/>
        <v>0</v>
      </c>
      <c r="H60" s="87">
        <v>60</v>
      </c>
      <c r="I60" s="91" t="s">
        <v>2010</v>
      </c>
      <c r="J60" s="92" t="s">
        <v>1496</v>
      </c>
      <c r="K60" s="87" t="str">
        <f t="shared" si="1"/>
        <v>122</v>
      </c>
      <c r="L60" s="102" t="str">
        <f t="shared" ca="1" si="5"/>
        <v/>
      </c>
      <c r="M60" s="101" t="s">
        <v>1181</v>
      </c>
      <c r="N60" s="98" t="s">
        <v>1182</v>
      </c>
      <c r="P60" s="145" t="s">
        <v>2010</v>
      </c>
      <c r="Q60" s="146" t="s">
        <v>1496</v>
      </c>
    </row>
    <row r="61" spans="1:17" ht="24.75" customHeight="1" x14ac:dyDescent="0.25">
      <c r="A61" s="150" t="str">
        <f t="shared" ca="1" si="3"/>
        <v/>
      </c>
      <c r="B61" s="151" t="str">
        <f t="shared" ca="1" si="6"/>
        <v/>
      </c>
      <c r="C61" s="152" t="str">
        <f t="shared" ca="1" si="7"/>
        <v/>
      </c>
      <c r="D61" s="87">
        <f t="shared" ca="1" si="4"/>
        <v>6455</v>
      </c>
      <c r="E61" s="87" t="str">
        <f t="shared" ca="1" si="2"/>
        <v>G6455:K6455</v>
      </c>
      <c r="G61" s="87">
        <f t="shared" si="8"/>
        <v>0</v>
      </c>
      <c r="H61" s="87">
        <v>61</v>
      </c>
      <c r="I61" s="91">
        <v>12231</v>
      </c>
      <c r="J61" s="105" t="s">
        <v>2011</v>
      </c>
      <c r="K61" s="87" t="str">
        <f t="shared" si="1"/>
        <v>122</v>
      </c>
      <c r="L61" s="102" t="str">
        <f t="shared" ca="1" si="5"/>
        <v/>
      </c>
      <c r="M61" s="101" t="s">
        <v>1183</v>
      </c>
      <c r="N61" s="98" t="s">
        <v>1184</v>
      </c>
      <c r="P61" s="147">
        <v>12231</v>
      </c>
      <c r="Q61" s="157" t="s">
        <v>2011</v>
      </c>
    </row>
    <row r="62" spans="1:17" ht="24.75" customHeight="1" x14ac:dyDescent="0.25">
      <c r="A62" s="150" t="str">
        <f t="shared" ca="1" si="3"/>
        <v/>
      </c>
      <c r="B62" s="151" t="str">
        <f t="shared" ca="1" si="6"/>
        <v/>
      </c>
      <c r="C62" s="152" t="str">
        <f t="shared" ca="1" si="7"/>
        <v/>
      </c>
      <c r="D62" s="87">
        <f t="shared" ca="1" si="4"/>
        <v>6455</v>
      </c>
      <c r="E62" s="87" t="str">
        <f t="shared" ca="1" si="2"/>
        <v>G6455:K6455</v>
      </c>
      <c r="G62" s="87">
        <f t="shared" si="8"/>
        <v>0</v>
      </c>
      <c r="H62" s="87">
        <v>62</v>
      </c>
      <c r="I62" s="91">
        <v>12232</v>
      </c>
      <c r="J62" s="105" t="s">
        <v>2012</v>
      </c>
      <c r="K62" s="87" t="str">
        <f t="shared" si="1"/>
        <v>122</v>
      </c>
      <c r="L62" s="102" t="str">
        <f t="shared" ca="1" si="5"/>
        <v/>
      </c>
      <c r="M62" s="101" t="s">
        <v>1185</v>
      </c>
      <c r="N62" s="98" t="s">
        <v>1186</v>
      </c>
      <c r="P62" s="147">
        <v>12232</v>
      </c>
      <c r="Q62" s="157" t="s">
        <v>2012</v>
      </c>
    </row>
    <row r="63" spans="1:17" ht="24.75" customHeight="1" x14ac:dyDescent="0.25">
      <c r="A63" s="150" t="str">
        <f t="shared" ca="1" si="3"/>
        <v/>
      </c>
      <c r="B63" s="151" t="str">
        <f t="shared" ca="1" si="6"/>
        <v/>
      </c>
      <c r="C63" s="152" t="str">
        <f t="shared" ca="1" si="7"/>
        <v/>
      </c>
      <c r="D63" s="87">
        <f t="shared" ca="1" si="4"/>
        <v>6455</v>
      </c>
      <c r="E63" s="87" t="str">
        <f t="shared" ca="1" si="2"/>
        <v>G6455:K6455</v>
      </c>
      <c r="G63" s="87">
        <f t="shared" si="8"/>
        <v>0</v>
      </c>
      <c r="H63" s="87">
        <v>63</v>
      </c>
      <c r="I63" s="91">
        <v>12239</v>
      </c>
      <c r="J63" s="92" t="s">
        <v>2013</v>
      </c>
      <c r="K63" s="87" t="str">
        <f t="shared" si="1"/>
        <v>122</v>
      </c>
      <c r="L63" s="102" t="str">
        <f t="shared" ca="1" si="5"/>
        <v/>
      </c>
      <c r="M63" s="101" t="s">
        <v>1187</v>
      </c>
      <c r="N63" s="98" t="s">
        <v>1188</v>
      </c>
      <c r="P63" s="147">
        <v>12239</v>
      </c>
      <c r="Q63" s="148" t="s">
        <v>2013</v>
      </c>
    </row>
    <row r="64" spans="1:17" ht="24.75" customHeight="1" x14ac:dyDescent="0.25">
      <c r="A64" s="150" t="str">
        <f t="shared" ca="1" si="3"/>
        <v/>
      </c>
      <c r="B64" s="151" t="str">
        <f t="shared" ca="1" si="6"/>
        <v/>
      </c>
      <c r="C64" s="152" t="str">
        <f t="shared" ca="1" si="7"/>
        <v/>
      </c>
      <c r="D64" s="87">
        <f t="shared" ca="1" si="4"/>
        <v>6455</v>
      </c>
      <c r="E64" s="87" t="str">
        <f t="shared" ca="1" si="2"/>
        <v>G6455:K6455</v>
      </c>
      <c r="G64" s="87">
        <f t="shared" si="8"/>
        <v>0</v>
      </c>
      <c r="H64" s="87">
        <v>64</v>
      </c>
      <c r="I64" s="91" t="s">
        <v>2014</v>
      </c>
      <c r="J64" s="92" t="s">
        <v>2015</v>
      </c>
      <c r="K64" s="87" t="str">
        <f t="shared" si="1"/>
        <v>Prosím, zvolte podrobnější úroveň.</v>
      </c>
      <c r="L64" s="102" t="str">
        <f t="shared" ca="1" si="5"/>
        <v/>
      </c>
      <c r="M64" s="101" t="s">
        <v>1189</v>
      </c>
      <c r="N64" s="98" t="s">
        <v>1190</v>
      </c>
      <c r="P64" s="141" t="s">
        <v>2014</v>
      </c>
      <c r="Q64" s="142" t="s">
        <v>2015</v>
      </c>
    </row>
    <row r="65" spans="1:17" ht="24.75" customHeight="1" x14ac:dyDescent="0.25">
      <c r="A65" s="150" t="str">
        <f t="shared" ca="1" si="3"/>
        <v/>
      </c>
      <c r="B65" s="151" t="str">
        <f t="shared" ca="1" si="6"/>
        <v/>
      </c>
      <c r="C65" s="152" t="str">
        <f t="shared" ca="1" si="7"/>
        <v/>
      </c>
      <c r="D65" s="87">
        <f t="shared" ca="1" si="4"/>
        <v>6455</v>
      </c>
      <c r="E65" s="87" t="str">
        <f t="shared" ca="1" si="2"/>
        <v>G6455:K6455</v>
      </c>
      <c r="G65" s="87">
        <f t="shared" si="8"/>
        <v>0</v>
      </c>
      <c r="H65" s="87">
        <v>65</v>
      </c>
      <c r="I65" s="91" t="s">
        <v>1075</v>
      </c>
      <c r="J65" s="92" t="s">
        <v>1076</v>
      </c>
      <c r="K65" s="87" t="str">
        <f t="shared" si="1"/>
        <v>131</v>
      </c>
      <c r="L65" s="102" t="str">
        <f t="shared" ca="1" si="5"/>
        <v/>
      </c>
      <c r="M65" s="101" t="s">
        <v>1191</v>
      </c>
      <c r="N65" s="98" t="s">
        <v>1192</v>
      </c>
      <c r="P65" s="143" t="s">
        <v>1075</v>
      </c>
      <c r="Q65" s="144" t="s">
        <v>1076</v>
      </c>
    </row>
    <row r="66" spans="1:17" ht="24.75" customHeight="1" x14ac:dyDescent="0.25">
      <c r="A66" s="150" t="str">
        <f t="shared" ca="1" si="3"/>
        <v/>
      </c>
      <c r="B66" s="151" t="str">
        <f t="shared" ca="1" si="6"/>
        <v/>
      </c>
      <c r="C66" s="152" t="str">
        <f t="shared" ca="1" si="7"/>
        <v/>
      </c>
      <c r="D66" s="87">
        <f t="shared" ca="1" si="4"/>
        <v>6455</v>
      </c>
      <c r="E66" s="87" t="str">
        <f t="shared" ca="1" si="2"/>
        <v>G6455:K6455</v>
      </c>
      <c r="G66" s="87">
        <f t="shared" ref="G66:G129" si="9">IF(ISERR(SEARCH($G$1,J66)),0,1)</f>
        <v>0</v>
      </c>
      <c r="H66" s="87">
        <v>66</v>
      </c>
      <c r="I66" s="91" t="s">
        <v>2016</v>
      </c>
      <c r="J66" s="92" t="s">
        <v>2017</v>
      </c>
      <c r="K66" s="87" t="str">
        <f t="shared" si="1"/>
        <v>131</v>
      </c>
      <c r="L66" s="102" t="str">
        <f t="shared" ca="1" si="5"/>
        <v/>
      </c>
      <c r="M66" s="101" t="s">
        <v>1193</v>
      </c>
      <c r="N66" s="98" t="s">
        <v>1194</v>
      </c>
      <c r="P66" s="145" t="s">
        <v>2016</v>
      </c>
      <c r="Q66" s="146" t="s">
        <v>2017</v>
      </c>
    </row>
    <row r="67" spans="1:17" ht="24.75" customHeight="1" x14ac:dyDescent="0.25">
      <c r="A67" s="150" t="str">
        <f t="shared" ca="1" si="3"/>
        <v/>
      </c>
      <c r="B67" s="151" t="str">
        <f t="shared" ca="1" si="6"/>
        <v/>
      </c>
      <c r="C67" s="152" t="str">
        <f t="shared" ca="1" si="7"/>
        <v/>
      </c>
      <c r="D67" s="87">
        <f t="shared" ca="1" si="4"/>
        <v>6455</v>
      </c>
      <c r="E67" s="87" t="str">
        <f t="shared" ca="1" si="2"/>
        <v>G6455:K6455</v>
      </c>
      <c r="G67" s="87">
        <f t="shared" si="9"/>
        <v>0</v>
      </c>
      <c r="H67" s="87">
        <v>67</v>
      </c>
      <c r="I67" s="91">
        <v>13111</v>
      </c>
      <c r="J67" s="92" t="s">
        <v>2018</v>
      </c>
      <c r="K67" s="87" t="str">
        <f t="shared" ref="K67:K130" si="10">IF(LEN(LEFT(I67,3))&lt;3,"Prosím, zvolte podrobnější úroveň.",LEFT(I67,3))</f>
        <v>131</v>
      </c>
      <c r="L67" s="102" t="str">
        <f t="shared" ca="1" si="5"/>
        <v/>
      </c>
      <c r="M67" s="101" t="s">
        <v>1195</v>
      </c>
      <c r="N67" s="98" t="s">
        <v>1196</v>
      </c>
      <c r="P67" s="147">
        <v>13111</v>
      </c>
      <c r="Q67" s="148" t="s">
        <v>2018</v>
      </c>
    </row>
    <row r="68" spans="1:17" ht="24.75" customHeight="1" x14ac:dyDescent="0.25">
      <c r="A68" s="150" t="str">
        <f t="shared" ca="1" si="3"/>
        <v/>
      </c>
      <c r="B68" s="151" t="str">
        <f t="shared" ca="1" si="6"/>
        <v/>
      </c>
      <c r="C68" s="152" t="str">
        <f t="shared" ca="1" si="7"/>
        <v/>
      </c>
      <c r="D68" s="87">
        <f t="shared" ca="1" si="4"/>
        <v>6455</v>
      </c>
      <c r="E68" s="87" t="str">
        <f t="shared" ca="1" si="2"/>
        <v>G6455:K6455</v>
      </c>
      <c r="G68" s="87">
        <f t="shared" si="9"/>
        <v>0</v>
      </c>
      <c r="H68" s="87">
        <v>68</v>
      </c>
      <c r="I68" s="91">
        <v>13112</v>
      </c>
      <c r="J68" s="92" t="s">
        <v>2019</v>
      </c>
      <c r="K68" s="87" t="str">
        <f t="shared" si="10"/>
        <v>131</v>
      </c>
      <c r="L68" s="102" t="str">
        <f t="shared" ca="1" si="5"/>
        <v/>
      </c>
      <c r="M68" s="101" t="s">
        <v>1197</v>
      </c>
      <c r="N68" s="98" t="s">
        <v>1198</v>
      </c>
      <c r="P68" s="147">
        <v>13112</v>
      </c>
      <c r="Q68" s="148" t="s">
        <v>2019</v>
      </c>
    </row>
    <row r="69" spans="1:17" ht="24.75" customHeight="1" x14ac:dyDescent="0.25">
      <c r="A69" s="150" t="str">
        <f t="shared" ca="1" si="3"/>
        <v/>
      </c>
      <c r="B69" s="151" t="str">
        <f t="shared" ca="1" si="6"/>
        <v/>
      </c>
      <c r="C69" s="152" t="str">
        <f t="shared" ca="1" si="7"/>
        <v/>
      </c>
      <c r="D69" s="87">
        <f t="shared" ca="1" si="4"/>
        <v>6455</v>
      </c>
      <c r="E69" s="87" t="str">
        <f t="shared" ca="1" si="2"/>
        <v>G6455:K6455</v>
      </c>
      <c r="G69" s="87">
        <f t="shared" si="9"/>
        <v>0</v>
      </c>
      <c r="H69" s="87">
        <v>69</v>
      </c>
      <c r="I69" s="91">
        <v>13113</v>
      </c>
      <c r="J69" s="92" t="s">
        <v>2020</v>
      </c>
      <c r="K69" s="87" t="str">
        <f t="shared" si="10"/>
        <v>131</v>
      </c>
      <c r="L69" s="102" t="str">
        <f t="shared" ca="1" si="5"/>
        <v/>
      </c>
      <c r="M69" s="101" t="s">
        <v>1199</v>
      </c>
      <c r="N69" s="98" t="s">
        <v>1200</v>
      </c>
      <c r="P69" s="147">
        <v>13113</v>
      </c>
      <c r="Q69" s="148" t="s">
        <v>2020</v>
      </c>
    </row>
    <row r="70" spans="1:17" ht="24.75" customHeight="1" x14ac:dyDescent="0.25">
      <c r="A70" s="150" t="str">
        <f t="shared" ca="1" si="3"/>
        <v/>
      </c>
      <c r="B70" s="151" t="str">
        <f t="shared" ca="1" si="6"/>
        <v/>
      </c>
      <c r="C70" s="152" t="str">
        <f t="shared" ca="1" si="7"/>
        <v/>
      </c>
      <c r="D70" s="87">
        <f t="shared" ca="1" si="4"/>
        <v>6455</v>
      </c>
      <c r="E70" s="87" t="str">
        <f t="shared" ca="1" si="2"/>
        <v>G6455:K6455</v>
      </c>
      <c r="G70" s="87">
        <f t="shared" si="9"/>
        <v>0</v>
      </c>
      <c r="H70" s="87">
        <v>70</v>
      </c>
      <c r="I70" s="91">
        <v>13114</v>
      </c>
      <c r="J70" s="92" t="s">
        <v>2021</v>
      </c>
      <c r="K70" s="87" t="str">
        <f t="shared" si="10"/>
        <v>131</v>
      </c>
      <c r="L70" s="102" t="str">
        <f t="shared" ca="1" si="5"/>
        <v/>
      </c>
      <c r="M70" s="101" t="s">
        <v>1201</v>
      </c>
      <c r="N70" s="98" t="s">
        <v>1202</v>
      </c>
      <c r="P70" s="147">
        <v>13114</v>
      </c>
      <c r="Q70" s="148" t="s">
        <v>2021</v>
      </c>
    </row>
    <row r="71" spans="1:17" ht="24.75" customHeight="1" x14ac:dyDescent="0.25">
      <c r="A71" s="150" t="str">
        <f t="shared" ca="1" si="3"/>
        <v/>
      </c>
      <c r="B71" s="151" t="str">
        <f t="shared" ca="1" si="6"/>
        <v/>
      </c>
      <c r="C71" s="152" t="str">
        <f t="shared" ca="1" si="7"/>
        <v/>
      </c>
      <c r="D71" s="87">
        <f t="shared" ca="1" si="4"/>
        <v>6455</v>
      </c>
      <c r="E71" s="87" t="str">
        <f t="shared" ca="1" si="2"/>
        <v>G6455:K6455</v>
      </c>
      <c r="G71" s="87">
        <f t="shared" si="9"/>
        <v>0</v>
      </c>
      <c r="H71" s="87">
        <v>71</v>
      </c>
      <c r="I71" s="91">
        <v>13115</v>
      </c>
      <c r="J71" s="92" t="s">
        <v>2022</v>
      </c>
      <c r="K71" s="87" t="str">
        <f t="shared" si="10"/>
        <v>131</v>
      </c>
      <c r="L71" s="102" t="str">
        <f t="shared" ca="1" si="5"/>
        <v/>
      </c>
      <c r="M71" s="101" t="s">
        <v>1203</v>
      </c>
      <c r="N71" s="98" t="s">
        <v>1204</v>
      </c>
      <c r="P71" s="147">
        <v>13115</v>
      </c>
      <c r="Q71" s="148" t="s">
        <v>2022</v>
      </c>
    </row>
    <row r="72" spans="1:17" ht="24.75" customHeight="1" x14ac:dyDescent="0.25">
      <c r="A72" s="150" t="str">
        <f t="shared" ca="1" si="3"/>
        <v/>
      </c>
      <c r="B72" s="151" t="str">
        <f t="shared" ca="1" si="6"/>
        <v/>
      </c>
      <c r="C72" s="152" t="str">
        <f t="shared" ca="1" si="7"/>
        <v/>
      </c>
      <c r="D72" s="87">
        <f t="shared" ca="1" si="4"/>
        <v>6455</v>
      </c>
      <c r="E72" s="87" t="str">
        <f t="shared" ca="1" si="2"/>
        <v>G6455:K6455</v>
      </c>
      <c r="G72" s="87">
        <f t="shared" si="9"/>
        <v>0</v>
      </c>
      <c r="H72" s="87">
        <v>72</v>
      </c>
      <c r="I72" s="91" t="s">
        <v>2023</v>
      </c>
      <c r="J72" s="92" t="s">
        <v>2024</v>
      </c>
      <c r="K72" s="87" t="str">
        <f t="shared" si="10"/>
        <v>131</v>
      </c>
      <c r="L72" s="102" t="str">
        <f t="shared" ca="1" si="5"/>
        <v/>
      </c>
      <c r="M72" s="101" t="s">
        <v>1205</v>
      </c>
      <c r="N72" s="98" t="s">
        <v>1206</v>
      </c>
      <c r="P72" s="145" t="s">
        <v>2023</v>
      </c>
      <c r="Q72" s="146" t="s">
        <v>2024</v>
      </c>
    </row>
    <row r="73" spans="1:17" ht="24.75" customHeight="1" x14ac:dyDescent="0.25">
      <c r="A73" s="150" t="str">
        <f t="shared" ca="1" si="3"/>
        <v/>
      </c>
      <c r="B73" s="151" t="str">
        <f t="shared" ca="1" si="6"/>
        <v/>
      </c>
      <c r="C73" s="152" t="str">
        <f t="shared" ca="1" si="7"/>
        <v/>
      </c>
      <c r="D73" s="87">
        <f t="shared" ca="1" si="4"/>
        <v>6455</v>
      </c>
      <c r="E73" s="87" t="str">
        <f t="shared" ca="1" si="2"/>
        <v>G6455:K6455</v>
      </c>
      <c r="G73" s="87">
        <f t="shared" si="9"/>
        <v>0</v>
      </c>
      <c r="H73" s="87">
        <v>73</v>
      </c>
      <c r="I73" s="91">
        <v>13121</v>
      </c>
      <c r="J73" s="103" t="s">
        <v>2025</v>
      </c>
      <c r="K73" s="87" t="str">
        <f t="shared" si="10"/>
        <v>131</v>
      </c>
      <c r="L73" s="102" t="str">
        <f t="shared" ca="1" si="5"/>
        <v/>
      </c>
      <c r="M73" s="101" t="s">
        <v>1207</v>
      </c>
      <c r="N73" s="98" t="s">
        <v>1208</v>
      </c>
      <c r="P73" s="147">
        <v>13121</v>
      </c>
      <c r="Q73" s="158" t="s">
        <v>2025</v>
      </c>
    </row>
    <row r="74" spans="1:17" ht="24.75" customHeight="1" x14ac:dyDescent="0.25">
      <c r="A74" s="150" t="str">
        <f t="shared" ca="1" si="3"/>
        <v/>
      </c>
      <c r="B74" s="151" t="str">
        <f t="shared" ca="1" si="6"/>
        <v/>
      </c>
      <c r="C74" s="152" t="str">
        <f t="shared" ca="1" si="7"/>
        <v/>
      </c>
      <c r="D74" s="87">
        <f t="shared" ca="1" si="4"/>
        <v>6455</v>
      </c>
      <c r="E74" s="87" t="str">
        <f t="shared" ca="1" si="2"/>
        <v>G6455:K6455</v>
      </c>
      <c r="G74" s="87">
        <f t="shared" si="9"/>
        <v>0</v>
      </c>
      <c r="H74" s="87">
        <v>74</v>
      </c>
      <c r="I74" s="91">
        <v>13122</v>
      </c>
      <c r="J74" s="92" t="s">
        <v>2026</v>
      </c>
      <c r="K74" s="87" t="str">
        <f t="shared" si="10"/>
        <v>131</v>
      </c>
      <c r="L74" s="102" t="str">
        <f t="shared" ca="1" si="5"/>
        <v/>
      </c>
      <c r="M74" s="101" t="s">
        <v>1209</v>
      </c>
      <c r="N74" s="98" t="s">
        <v>1210</v>
      </c>
      <c r="P74" s="147">
        <v>13122</v>
      </c>
      <c r="Q74" s="148" t="s">
        <v>2026</v>
      </c>
    </row>
    <row r="75" spans="1:17" ht="24.75" customHeight="1" x14ac:dyDescent="0.25">
      <c r="A75" s="150" t="str">
        <f t="shared" ref="A75:A138" ca="1" si="11">IFERROR(CONCATENATE(L75,"  ",VLOOKUP(L75,$M$1:$N$132,2,FALSE)),"")</f>
        <v/>
      </c>
      <c r="B75" s="151" t="str">
        <f t="shared" ca="1" si="6"/>
        <v/>
      </c>
      <c r="C75" s="152" t="str">
        <f t="shared" ca="1" si="7"/>
        <v/>
      </c>
      <c r="D75" s="87">
        <f t="shared" ca="1" si="4"/>
        <v>6455</v>
      </c>
      <c r="E75" s="87" t="str">
        <f t="shared" ref="E75:E138" ca="1" si="12">CONCATENATE("G",D75,":","K",$H$6455)</f>
        <v>G6455:K6455</v>
      </c>
      <c r="G75" s="87">
        <f t="shared" si="9"/>
        <v>0</v>
      </c>
      <c r="H75" s="87">
        <v>75</v>
      </c>
      <c r="I75" s="91" t="s">
        <v>1077</v>
      </c>
      <c r="J75" s="92" t="s">
        <v>1078</v>
      </c>
      <c r="K75" s="87" t="str">
        <f t="shared" si="10"/>
        <v>132</v>
      </c>
      <c r="L75" s="102" t="str">
        <f t="shared" ca="1" si="5"/>
        <v/>
      </c>
      <c r="M75" s="101" t="s">
        <v>1211</v>
      </c>
      <c r="N75" s="98" t="s">
        <v>1212</v>
      </c>
      <c r="P75" s="143" t="s">
        <v>1077</v>
      </c>
      <c r="Q75" s="144" t="s">
        <v>1078</v>
      </c>
    </row>
    <row r="76" spans="1:17" ht="24.75" customHeight="1" x14ac:dyDescent="0.25">
      <c r="A76" s="150" t="str">
        <f t="shared" ca="1" si="11"/>
        <v/>
      </c>
      <c r="B76" s="151" t="str">
        <f t="shared" ca="1" si="6"/>
        <v/>
      </c>
      <c r="C76" s="152" t="str">
        <f t="shared" ca="1" si="7"/>
        <v/>
      </c>
      <c r="D76" s="87">
        <f t="shared" ref="D76:D139" ca="1" si="13">IFERROR(VLOOKUP(1,INDIRECT(E75),2,FALSE)+1,6455)</f>
        <v>6455</v>
      </c>
      <c r="E76" s="87" t="str">
        <f t="shared" ca="1" si="12"/>
        <v>G6455:K6455</v>
      </c>
      <c r="G76" s="87">
        <f t="shared" si="9"/>
        <v>0</v>
      </c>
      <c r="H76" s="87">
        <v>76</v>
      </c>
      <c r="I76" s="91" t="s">
        <v>2027</v>
      </c>
      <c r="J76" s="92" t="s">
        <v>2028</v>
      </c>
      <c r="K76" s="87" t="str">
        <f t="shared" si="10"/>
        <v>132</v>
      </c>
      <c r="L76" s="102" t="str">
        <f t="shared" ref="L76:L139" ca="1" si="14">IFERROR(VLOOKUP(1,INDIRECT(E75),5,FALSE),"")</f>
        <v/>
      </c>
      <c r="M76" s="101" t="s">
        <v>1213</v>
      </c>
      <c r="N76" s="98" t="s">
        <v>1214</v>
      </c>
      <c r="P76" s="145" t="s">
        <v>2027</v>
      </c>
      <c r="Q76" s="146" t="s">
        <v>2028</v>
      </c>
    </row>
    <row r="77" spans="1:17" ht="24.75" customHeight="1" x14ac:dyDescent="0.25">
      <c r="A77" s="150" t="str">
        <f t="shared" ca="1" si="11"/>
        <v/>
      </c>
      <c r="B77" s="151" t="str">
        <f t="shared" ref="B77:B140" ca="1" si="15">IFERROR(VLOOKUP(1,INDIRECT(E76),4,FALSE),"")</f>
        <v/>
      </c>
      <c r="C77" s="152" t="str">
        <f t="shared" ref="C77:C140" ca="1" si="16">IFERROR(VLOOKUP(1,INDIRECT(E76),3,FALSE),"")</f>
        <v/>
      </c>
      <c r="D77" s="87">
        <f t="shared" ca="1" si="13"/>
        <v>6455</v>
      </c>
      <c r="E77" s="87" t="str">
        <f t="shared" ca="1" si="12"/>
        <v>G6455:K6455</v>
      </c>
      <c r="G77" s="87">
        <f t="shared" si="9"/>
        <v>0</v>
      </c>
      <c r="H77" s="87">
        <v>77</v>
      </c>
      <c r="I77" s="91">
        <v>13211</v>
      </c>
      <c r="J77" s="92" t="s">
        <v>2029</v>
      </c>
      <c r="K77" s="87" t="str">
        <f t="shared" si="10"/>
        <v>132</v>
      </c>
      <c r="L77" s="102" t="str">
        <f t="shared" ca="1" si="14"/>
        <v/>
      </c>
      <c r="M77" s="101" t="s">
        <v>1215</v>
      </c>
      <c r="N77" s="98" t="s">
        <v>1216</v>
      </c>
      <c r="P77" s="147">
        <v>13211</v>
      </c>
      <c r="Q77" s="148" t="s">
        <v>2029</v>
      </c>
    </row>
    <row r="78" spans="1:17" ht="24.75" customHeight="1" x14ac:dyDescent="0.25">
      <c r="A78" s="150" t="str">
        <f t="shared" ca="1" si="11"/>
        <v/>
      </c>
      <c r="B78" s="151" t="str">
        <f t="shared" ca="1" si="15"/>
        <v/>
      </c>
      <c r="C78" s="152" t="str">
        <f t="shared" ca="1" si="16"/>
        <v/>
      </c>
      <c r="D78" s="87">
        <f t="shared" ca="1" si="13"/>
        <v>6455</v>
      </c>
      <c r="E78" s="87" t="str">
        <f t="shared" ca="1" si="12"/>
        <v>G6455:K6455</v>
      </c>
      <c r="G78" s="87">
        <f t="shared" si="9"/>
        <v>0</v>
      </c>
      <c r="H78" s="87">
        <v>78</v>
      </c>
      <c r="I78" s="91">
        <v>13212</v>
      </c>
      <c r="J78" s="92" t="s">
        <v>2030</v>
      </c>
      <c r="K78" s="87" t="str">
        <f t="shared" si="10"/>
        <v>132</v>
      </c>
      <c r="L78" s="102" t="str">
        <f t="shared" ca="1" si="14"/>
        <v/>
      </c>
      <c r="M78" s="101" t="s">
        <v>1217</v>
      </c>
      <c r="N78" s="98" t="s">
        <v>1218</v>
      </c>
      <c r="P78" s="147">
        <v>13212</v>
      </c>
      <c r="Q78" s="148" t="s">
        <v>2030</v>
      </c>
    </row>
    <row r="79" spans="1:17" ht="24.75" customHeight="1" x14ac:dyDescent="0.25">
      <c r="A79" s="150" t="str">
        <f t="shared" ca="1" si="11"/>
        <v/>
      </c>
      <c r="B79" s="151" t="str">
        <f t="shared" ca="1" si="15"/>
        <v/>
      </c>
      <c r="C79" s="152" t="str">
        <f t="shared" ca="1" si="16"/>
        <v/>
      </c>
      <c r="D79" s="87">
        <f t="shared" ca="1" si="13"/>
        <v>6455</v>
      </c>
      <c r="E79" s="87" t="str">
        <f t="shared" ca="1" si="12"/>
        <v>G6455:K6455</v>
      </c>
      <c r="G79" s="87">
        <f t="shared" si="9"/>
        <v>0</v>
      </c>
      <c r="H79" s="87">
        <v>79</v>
      </c>
      <c r="I79" s="91">
        <v>13213</v>
      </c>
      <c r="J79" s="92" t="s">
        <v>2031</v>
      </c>
      <c r="K79" s="87" t="str">
        <f t="shared" si="10"/>
        <v>132</v>
      </c>
      <c r="L79" s="102" t="str">
        <f t="shared" ca="1" si="14"/>
        <v/>
      </c>
      <c r="M79" s="101" t="s">
        <v>1219</v>
      </c>
      <c r="N79" s="98" t="s">
        <v>1220</v>
      </c>
      <c r="P79" s="147">
        <v>13213</v>
      </c>
      <c r="Q79" s="148" t="s">
        <v>2031</v>
      </c>
    </row>
    <row r="80" spans="1:17" ht="24.75" customHeight="1" x14ac:dyDescent="0.25">
      <c r="A80" s="150" t="str">
        <f t="shared" ca="1" si="11"/>
        <v/>
      </c>
      <c r="B80" s="151" t="str">
        <f t="shared" ca="1" si="15"/>
        <v/>
      </c>
      <c r="C80" s="152" t="str">
        <f t="shared" ca="1" si="16"/>
        <v/>
      </c>
      <c r="D80" s="87">
        <f t="shared" ca="1" si="13"/>
        <v>6455</v>
      </c>
      <c r="E80" s="87" t="str">
        <f t="shared" ca="1" si="12"/>
        <v>G6455:K6455</v>
      </c>
      <c r="G80" s="87">
        <f t="shared" si="9"/>
        <v>0</v>
      </c>
      <c r="H80" s="87">
        <v>80</v>
      </c>
      <c r="I80" s="91">
        <v>13214</v>
      </c>
      <c r="J80" s="92" t="s">
        <v>2032</v>
      </c>
      <c r="K80" s="87" t="str">
        <f t="shared" si="10"/>
        <v>132</v>
      </c>
      <c r="L80" s="102" t="str">
        <f t="shared" ca="1" si="14"/>
        <v/>
      </c>
      <c r="M80" s="101" t="s">
        <v>1221</v>
      </c>
      <c r="N80" s="98" t="s">
        <v>1222</v>
      </c>
      <c r="P80" s="147">
        <v>13214</v>
      </c>
      <c r="Q80" s="148" t="s">
        <v>2032</v>
      </c>
    </row>
    <row r="81" spans="1:17" ht="24.75" customHeight="1" x14ac:dyDescent="0.25">
      <c r="A81" s="150" t="str">
        <f t="shared" ca="1" si="11"/>
        <v/>
      </c>
      <c r="B81" s="151" t="str">
        <f t="shared" ca="1" si="15"/>
        <v/>
      </c>
      <c r="C81" s="152" t="str">
        <f t="shared" ca="1" si="16"/>
        <v/>
      </c>
      <c r="D81" s="87">
        <f t="shared" ca="1" si="13"/>
        <v>6455</v>
      </c>
      <c r="E81" s="87" t="str">
        <f t="shared" ca="1" si="12"/>
        <v>G6455:K6455</v>
      </c>
      <c r="G81" s="87">
        <f t="shared" si="9"/>
        <v>0</v>
      </c>
      <c r="H81" s="87">
        <v>81</v>
      </c>
      <c r="I81" s="91">
        <v>13215</v>
      </c>
      <c r="J81" s="92" t="s">
        <v>2033</v>
      </c>
      <c r="K81" s="87" t="str">
        <f t="shared" si="10"/>
        <v>132</v>
      </c>
      <c r="L81" s="102" t="str">
        <f t="shared" ca="1" si="14"/>
        <v/>
      </c>
      <c r="M81" s="101" t="s">
        <v>1223</v>
      </c>
      <c r="N81" s="98" t="s">
        <v>1224</v>
      </c>
      <c r="P81" s="147">
        <v>13215</v>
      </c>
      <c r="Q81" s="148" t="s">
        <v>2033</v>
      </c>
    </row>
    <row r="82" spans="1:17" ht="24.75" customHeight="1" x14ac:dyDescent="0.25">
      <c r="A82" s="150" t="str">
        <f t="shared" ca="1" si="11"/>
        <v/>
      </c>
      <c r="B82" s="151" t="str">
        <f t="shared" ca="1" si="15"/>
        <v/>
      </c>
      <c r="C82" s="152" t="str">
        <f t="shared" ca="1" si="16"/>
        <v/>
      </c>
      <c r="D82" s="87">
        <f t="shared" ca="1" si="13"/>
        <v>6455</v>
      </c>
      <c r="E82" s="87" t="str">
        <f t="shared" ca="1" si="12"/>
        <v>G6455:K6455</v>
      </c>
      <c r="G82" s="87">
        <f t="shared" si="9"/>
        <v>0</v>
      </c>
      <c r="H82" s="87">
        <v>82</v>
      </c>
      <c r="I82" s="91" t="s">
        <v>2034</v>
      </c>
      <c r="J82" s="92" t="s">
        <v>2035</v>
      </c>
      <c r="K82" s="87" t="str">
        <f t="shared" si="10"/>
        <v>132</v>
      </c>
      <c r="L82" s="102" t="str">
        <f t="shared" ca="1" si="14"/>
        <v/>
      </c>
      <c r="M82" s="101" t="s">
        <v>12395</v>
      </c>
      <c r="N82" s="98" t="s">
        <v>1225</v>
      </c>
      <c r="P82" s="145" t="s">
        <v>2034</v>
      </c>
      <c r="Q82" s="146" t="s">
        <v>2035</v>
      </c>
    </row>
    <row r="83" spans="1:17" ht="24.75" customHeight="1" x14ac:dyDescent="0.25">
      <c r="A83" s="150" t="str">
        <f t="shared" ca="1" si="11"/>
        <v/>
      </c>
      <c r="B83" s="151" t="str">
        <f t="shared" ca="1" si="15"/>
        <v/>
      </c>
      <c r="C83" s="152" t="str">
        <f t="shared" ca="1" si="16"/>
        <v/>
      </c>
      <c r="D83" s="87">
        <f t="shared" ca="1" si="13"/>
        <v>6455</v>
      </c>
      <c r="E83" s="87" t="str">
        <f t="shared" ca="1" si="12"/>
        <v>G6455:K6455</v>
      </c>
      <c r="G83" s="87">
        <f t="shared" si="9"/>
        <v>0</v>
      </c>
      <c r="H83" s="87">
        <v>83</v>
      </c>
      <c r="I83" s="91">
        <v>13221</v>
      </c>
      <c r="J83" s="92" t="s">
        <v>2036</v>
      </c>
      <c r="K83" s="87" t="str">
        <f t="shared" si="10"/>
        <v>132</v>
      </c>
      <c r="L83" s="102" t="str">
        <f t="shared" ca="1" si="14"/>
        <v/>
      </c>
      <c r="M83" s="101" t="s">
        <v>1226</v>
      </c>
      <c r="N83" s="98" t="s">
        <v>1227</v>
      </c>
      <c r="P83" s="147">
        <v>13221</v>
      </c>
      <c r="Q83" s="148" t="s">
        <v>2036</v>
      </c>
    </row>
    <row r="84" spans="1:17" ht="24.75" customHeight="1" x14ac:dyDescent="0.25">
      <c r="A84" s="150" t="str">
        <f t="shared" ca="1" si="11"/>
        <v/>
      </c>
      <c r="B84" s="151" t="str">
        <f t="shared" ca="1" si="15"/>
        <v/>
      </c>
      <c r="C84" s="152" t="str">
        <f t="shared" ca="1" si="16"/>
        <v/>
      </c>
      <c r="D84" s="87">
        <f t="shared" ca="1" si="13"/>
        <v>6455</v>
      </c>
      <c r="E84" s="87" t="str">
        <f t="shared" ca="1" si="12"/>
        <v>G6455:K6455</v>
      </c>
      <c r="G84" s="87">
        <f t="shared" si="9"/>
        <v>0</v>
      </c>
      <c r="H84" s="87">
        <v>84</v>
      </c>
      <c r="I84" s="91">
        <v>13222</v>
      </c>
      <c r="J84" s="92" t="s">
        <v>2037</v>
      </c>
      <c r="K84" s="87" t="str">
        <f t="shared" si="10"/>
        <v>132</v>
      </c>
      <c r="L84" s="102" t="str">
        <f t="shared" ca="1" si="14"/>
        <v/>
      </c>
      <c r="M84" s="101" t="s">
        <v>1228</v>
      </c>
      <c r="N84" s="98" t="s">
        <v>1229</v>
      </c>
      <c r="P84" s="147">
        <v>13222</v>
      </c>
      <c r="Q84" s="148" t="s">
        <v>2037</v>
      </c>
    </row>
    <row r="85" spans="1:17" ht="24.75" customHeight="1" x14ac:dyDescent="0.25">
      <c r="A85" s="150" t="str">
        <f t="shared" ca="1" si="11"/>
        <v/>
      </c>
      <c r="B85" s="151" t="str">
        <f t="shared" ca="1" si="15"/>
        <v/>
      </c>
      <c r="C85" s="152" t="str">
        <f t="shared" ca="1" si="16"/>
        <v/>
      </c>
      <c r="D85" s="87">
        <f t="shared" ca="1" si="13"/>
        <v>6455</v>
      </c>
      <c r="E85" s="87" t="str">
        <f t="shared" ca="1" si="12"/>
        <v>G6455:K6455</v>
      </c>
      <c r="G85" s="87">
        <f t="shared" si="9"/>
        <v>0</v>
      </c>
      <c r="H85" s="87">
        <v>85</v>
      </c>
      <c r="I85" s="91">
        <v>13223</v>
      </c>
      <c r="J85" s="92" t="s">
        <v>2038</v>
      </c>
      <c r="K85" s="87" t="str">
        <f t="shared" si="10"/>
        <v>132</v>
      </c>
      <c r="L85" s="102" t="str">
        <f t="shared" ca="1" si="14"/>
        <v/>
      </c>
      <c r="M85" s="101" t="s">
        <v>1230</v>
      </c>
      <c r="N85" s="98" t="s">
        <v>1231</v>
      </c>
      <c r="P85" s="147">
        <v>13223</v>
      </c>
      <c r="Q85" s="148" t="s">
        <v>2038</v>
      </c>
    </row>
    <row r="86" spans="1:17" ht="24.75" customHeight="1" x14ac:dyDescent="0.25">
      <c r="A86" s="150" t="str">
        <f t="shared" ca="1" si="11"/>
        <v/>
      </c>
      <c r="B86" s="151" t="str">
        <f t="shared" ca="1" si="15"/>
        <v/>
      </c>
      <c r="C86" s="152" t="str">
        <f t="shared" ca="1" si="16"/>
        <v/>
      </c>
      <c r="D86" s="87">
        <f t="shared" ca="1" si="13"/>
        <v>6455</v>
      </c>
      <c r="E86" s="87" t="str">
        <f t="shared" ca="1" si="12"/>
        <v>G6455:K6455</v>
      </c>
      <c r="G86" s="87">
        <f t="shared" si="9"/>
        <v>0</v>
      </c>
      <c r="H86" s="87">
        <v>86</v>
      </c>
      <c r="I86" s="91">
        <v>1323</v>
      </c>
      <c r="J86" s="92" t="s">
        <v>2039</v>
      </c>
      <c r="K86" s="87" t="str">
        <f t="shared" si="10"/>
        <v>132</v>
      </c>
      <c r="L86" s="102" t="str">
        <f t="shared" ca="1" si="14"/>
        <v/>
      </c>
      <c r="M86" s="101" t="s">
        <v>1232</v>
      </c>
      <c r="N86" s="98" t="s">
        <v>1233</v>
      </c>
      <c r="P86" s="145">
        <v>1323</v>
      </c>
      <c r="Q86" s="146" t="s">
        <v>2039</v>
      </c>
    </row>
    <row r="87" spans="1:17" ht="24.75" customHeight="1" x14ac:dyDescent="0.25">
      <c r="A87" s="150" t="str">
        <f t="shared" ca="1" si="11"/>
        <v/>
      </c>
      <c r="B87" s="151" t="str">
        <f t="shared" ca="1" si="15"/>
        <v/>
      </c>
      <c r="C87" s="152" t="str">
        <f t="shared" ca="1" si="16"/>
        <v/>
      </c>
      <c r="D87" s="87">
        <f t="shared" ca="1" si="13"/>
        <v>6455</v>
      </c>
      <c r="E87" s="87" t="str">
        <f t="shared" ca="1" si="12"/>
        <v>G6455:K6455</v>
      </c>
      <c r="G87" s="87">
        <f t="shared" si="9"/>
        <v>0</v>
      </c>
      <c r="H87" s="87">
        <v>87</v>
      </c>
      <c r="I87" s="91">
        <v>13231</v>
      </c>
      <c r="J87" s="92" t="s">
        <v>2040</v>
      </c>
      <c r="K87" s="87" t="str">
        <f t="shared" si="10"/>
        <v>132</v>
      </c>
      <c r="L87" s="102" t="str">
        <f t="shared" ca="1" si="14"/>
        <v/>
      </c>
      <c r="M87" s="101" t="s">
        <v>1234</v>
      </c>
      <c r="N87" s="98" t="s">
        <v>1235</v>
      </c>
      <c r="P87" s="147">
        <v>13231</v>
      </c>
      <c r="Q87" s="148" t="s">
        <v>2040</v>
      </c>
    </row>
    <row r="88" spans="1:17" ht="24.75" customHeight="1" x14ac:dyDescent="0.25">
      <c r="A88" s="150" t="str">
        <f t="shared" ca="1" si="11"/>
        <v/>
      </c>
      <c r="B88" s="151" t="str">
        <f t="shared" ca="1" si="15"/>
        <v/>
      </c>
      <c r="C88" s="152" t="str">
        <f t="shared" ca="1" si="16"/>
        <v/>
      </c>
      <c r="D88" s="87">
        <f t="shared" ca="1" si="13"/>
        <v>6455</v>
      </c>
      <c r="E88" s="87" t="str">
        <f t="shared" ca="1" si="12"/>
        <v>G6455:K6455</v>
      </c>
      <c r="G88" s="87">
        <f t="shared" si="9"/>
        <v>0</v>
      </c>
      <c r="H88" s="87">
        <v>88</v>
      </c>
      <c r="I88" s="91">
        <v>13232</v>
      </c>
      <c r="J88" s="92" t="s">
        <v>2041</v>
      </c>
      <c r="K88" s="87" t="str">
        <f t="shared" si="10"/>
        <v>132</v>
      </c>
      <c r="L88" s="102" t="str">
        <f t="shared" ca="1" si="14"/>
        <v/>
      </c>
      <c r="M88" s="101" t="s">
        <v>1236</v>
      </c>
      <c r="N88" s="98" t="s">
        <v>1237</v>
      </c>
      <c r="P88" s="147">
        <v>13232</v>
      </c>
      <c r="Q88" s="148" t="s">
        <v>2041</v>
      </c>
    </row>
    <row r="89" spans="1:17" ht="24.75" customHeight="1" x14ac:dyDescent="0.25">
      <c r="A89" s="150" t="str">
        <f t="shared" ca="1" si="11"/>
        <v/>
      </c>
      <c r="B89" s="151" t="str">
        <f t="shared" ca="1" si="15"/>
        <v/>
      </c>
      <c r="C89" s="152" t="str">
        <f t="shared" ca="1" si="16"/>
        <v/>
      </c>
      <c r="D89" s="87">
        <f t="shared" ca="1" si="13"/>
        <v>6455</v>
      </c>
      <c r="E89" s="87" t="str">
        <f t="shared" ca="1" si="12"/>
        <v>G6455:K6455</v>
      </c>
      <c r="G89" s="87">
        <f t="shared" si="9"/>
        <v>0</v>
      </c>
      <c r="H89" s="87">
        <v>89</v>
      </c>
      <c r="I89" s="91">
        <v>13233</v>
      </c>
      <c r="J89" s="92" t="s">
        <v>2042</v>
      </c>
      <c r="K89" s="87" t="str">
        <f t="shared" si="10"/>
        <v>132</v>
      </c>
      <c r="L89" s="102" t="str">
        <f t="shared" ca="1" si="14"/>
        <v/>
      </c>
      <c r="M89" s="101" t="s">
        <v>1238</v>
      </c>
      <c r="N89" s="98" t="s">
        <v>1239</v>
      </c>
      <c r="P89" s="147">
        <v>13233</v>
      </c>
      <c r="Q89" s="148" t="s">
        <v>2042</v>
      </c>
    </row>
    <row r="90" spans="1:17" ht="24.75" customHeight="1" x14ac:dyDescent="0.25">
      <c r="A90" s="150" t="str">
        <f t="shared" ca="1" si="11"/>
        <v/>
      </c>
      <c r="B90" s="151" t="str">
        <f t="shared" ca="1" si="15"/>
        <v/>
      </c>
      <c r="C90" s="152" t="str">
        <f t="shared" ca="1" si="16"/>
        <v/>
      </c>
      <c r="D90" s="87">
        <f t="shared" ca="1" si="13"/>
        <v>6455</v>
      </c>
      <c r="E90" s="87" t="str">
        <f t="shared" ca="1" si="12"/>
        <v>G6455:K6455</v>
      </c>
      <c r="G90" s="87">
        <f t="shared" si="9"/>
        <v>0</v>
      </c>
      <c r="H90" s="87">
        <v>90</v>
      </c>
      <c r="I90" s="91">
        <v>13234</v>
      </c>
      <c r="J90" s="92" t="s">
        <v>2043</v>
      </c>
      <c r="K90" s="87" t="str">
        <f t="shared" si="10"/>
        <v>132</v>
      </c>
      <c r="L90" s="102" t="str">
        <f t="shared" ca="1" si="14"/>
        <v/>
      </c>
      <c r="M90" s="101" t="s">
        <v>1240</v>
      </c>
      <c r="N90" s="98" t="s">
        <v>1241</v>
      </c>
      <c r="P90" s="147">
        <v>13234</v>
      </c>
      <c r="Q90" s="148" t="s">
        <v>2043</v>
      </c>
    </row>
    <row r="91" spans="1:17" ht="24.75" customHeight="1" x14ac:dyDescent="0.25">
      <c r="A91" s="150" t="str">
        <f t="shared" ca="1" si="11"/>
        <v/>
      </c>
      <c r="B91" s="151" t="str">
        <f t="shared" ca="1" si="15"/>
        <v/>
      </c>
      <c r="C91" s="152" t="str">
        <f t="shared" ca="1" si="16"/>
        <v/>
      </c>
      <c r="D91" s="87">
        <f t="shared" ca="1" si="13"/>
        <v>6455</v>
      </c>
      <c r="E91" s="87" t="str">
        <f t="shared" ca="1" si="12"/>
        <v>G6455:K6455</v>
      </c>
      <c r="G91" s="87">
        <f t="shared" si="9"/>
        <v>0</v>
      </c>
      <c r="H91" s="87">
        <v>91</v>
      </c>
      <c r="I91" s="91">
        <v>13235</v>
      </c>
      <c r="J91" s="92" t="s">
        <v>2044</v>
      </c>
      <c r="K91" s="87" t="str">
        <f t="shared" si="10"/>
        <v>132</v>
      </c>
      <c r="L91" s="102" t="str">
        <f t="shared" ca="1" si="14"/>
        <v/>
      </c>
      <c r="M91" s="101" t="s">
        <v>1242</v>
      </c>
      <c r="N91" s="98" t="s">
        <v>1243</v>
      </c>
      <c r="P91" s="147">
        <v>13235</v>
      </c>
      <c r="Q91" s="148" t="s">
        <v>2044</v>
      </c>
    </row>
    <row r="92" spans="1:17" ht="24.75" customHeight="1" x14ac:dyDescent="0.25">
      <c r="A92" s="150" t="str">
        <f t="shared" ca="1" si="11"/>
        <v/>
      </c>
      <c r="B92" s="151" t="str">
        <f t="shared" ca="1" si="15"/>
        <v/>
      </c>
      <c r="C92" s="152" t="str">
        <f t="shared" ca="1" si="16"/>
        <v/>
      </c>
      <c r="D92" s="87">
        <f t="shared" ca="1" si="13"/>
        <v>6455</v>
      </c>
      <c r="E92" s="87" t="str">
        <f t="shared" ca="1" si="12"/>
        <v>G6455:K6455</v>
      </c>
      <c r="G92" s="87">
        <f t="shared" si="9"/>
        <v>0</v>
      </c>
      <c r="H92" s="87">
        <v>92</v>
      </c>
      <c r="I92" s="91">
        <v>13239</v>
      </c>
      <c r="J92" s="92" t="s">
        <v>2045</v>
      </c>
      <c r="K92" s="87" t="str">
        <f t="shared" si="10"/>
        <v>132</v>
      </c>
      <c r="L92" s="102" t="str">
        <f t="shared" ca="1" si="14"/>
        <v/>
      </c>
      <c r="M92" s="101" t="s">
        <v>1244</v>
      </c>
      <c r="N92" s="98" t="s">
        <v>1245</v>
      </c>
      <c r="P92" s="147">
        <v>13239</v>
      </c>
      <c r="Q92" s="148" t="s">
        <v>2045</v>
      </c>
    </row>
    <row r="93" spans="1:17" ht="24.75" customHeight="1" x14ac:dyDescent="0.25">
      <c r="A93" s="150" t="str">
        <f t="shared" ca="1" si="11"/>
        <v/>
      </c>
      <c r="B93" s="151" t="str">
        <f t="shared" ca="1" si="15"/>
        <v/>
      </c>
      <c r="C93" s="152" t="str">
        <f t="shared" ca="1" si="16"/>
        <v/>
      </c>
      <c r="D93" s="87">
        <f t="shared" ca="1" si="13"/>
        <v>6455</v>
      </c>
      <c r="E93" s="87" t="str">
        <f t="shared" ca="1" si="12"/>
        <v>G6455:K6455</v>
      </c>
      <c r="G93" s="87">
        <f t="shared" si="9"/>
        <v>0</v>
      </c>
      <c r="H93" s="87">
        <v>93</v>
      </c>
      <c r="I93" s="91" t="s">
        <v>2046</v>
      </c>
      <c r="J93" s="92" t="s">
        <v>2047</v>
      </c>
      <c r="K93" s="87" t="str">
        <f t="shared" si="10"/>
        <v>132</v>
      </c>
      <c r="L93" s="102" t="str">
        <f t="shared" ca="1" si="14"/>
        <v/>
      </c>
      <c r="M93" s="101" t="s">
        <v>1246</v>
      </c>
      <c r="N93" s="98" t="s">
        <v>1247</v>
      </c>
      <c r="P93" s="145" t="s">
        <v>2046</v>
      </c>
      <c r="Q93" s="146" t="s">
        <v>2047</v>
      </c>
    </row>
    <row r="94" spans="1:17" ht="24.75" customHeight="1" x14ac:dyDescent="0.25">
      <c r="A94" s="150" t="str">
        <f t="shared" ca="1" si="11"/>
        <v/>
      </c>
      <c r="B94" s="151" t="str">
        <f t="shared" ca="1" si="15"/>
        <v/>
      </c>
      <c r="C94" s="152" t="str">
        <f t="shared" ca="1" si="16"/>
        <v/>
      </c>
      <c r="D94" s="87">
        <f t="shared" ca="1" si="13"/>
        <v>6455</v>
      </c>
      <c r="E94" s="87" t="str">
        <f t="shared" ca="1" si="12"/>
        <v>G6455:K6455</v>
      </c>
      <c r="G94" s="87">
        <f t="shared" si="9"/>
        <v>0</v>
      </c>
      <c r="H94" s="87">
        <v>94</v>
      </c>
      <c r="I94" s="91">
        <v>13241</v>
      </c>
      <c r="J94" s="92" t="s">
        <v>2048</v>
      </c>
      <c r="K94" s="87" t="str">
        <f t="shared" si="10"/>
        <v>132</v>
      </c>
      <c r="L94" s="102" t="str">
        <f t="shared" ca="1" si="14"/>
        <v/>
      </c>
      <c r="M94" s="101" t="s">
        <v>1248</v>
      </c>
      <c r="N94" s="98" t="s">
        <v>1249</v>
      </c>
      <c r="P94" s="147">
        <v>13241</v>
      </c>
      <c r="Q94" s="148" t="s">
        <v>2048</v>
      </c>
    </row>
    <row r="95" spans="1:17" ht="24.75" customHeight="1" x14ac:dyDescent="0.25">
      <c r="A95" s="150" t="str">
        <f t="shared" ca="1" si="11"/>
        <v/>
      </c>
      <c r="B95" s="151" t="str">
        <f t="shared" ca="1" si="15"/>
        <v/>
      </c>
      <c r="C95" s="152" t="str">
        <f t="shared" ca="1" si="16"/>
        <v/>
      </c>
      <c r="D95" s="87">
        <f t="shared" ca="1" si="13"/>
        <v>6455</v>
      </c>
      <c r="E95" s="87" t="str">
        <f t="shared" ca="1" si="12"/>
        <v>G6455:K6455</v>
      </c>
      <c r="G95" s="87">
        <f t="shared" si="9"/>
        <v>0</v>
      </c>
      <c r="H95" s="87">
        <v>95</v>
      </c>
      <c r="I95" s="91">
        <v>13242</v>
      </c>
      <c r="J95" s="92" t="s">
        <v>2049</v>
      </c>
      <c r="K95" s="87" t="str">
        <f t="shared" si="10"/>
        <v>132</v>
      </c>
      <c r="L95" s="102" t="str">
        <f t="shared" ca="1" si="14"/>
        <v/>
      </c>
      <c r="M95" s="101" t="s">
        <v>1250</v>
      </c>
      <c r="N95" s="98" t="s">
        <v>1251</v>
      </c>
      <c r="P95" s="147">
        <v>13242</v>
      </c>
      <c r="Q95" s="148" t="s">
        <v>2049</v>
      </c>
    </row>
    <row r="96" spans="1:17" ht="24.75" customHeight="1" x14ac:dyDescent="0.25">
      <c r="A96" s="150" t="str">
        <f t="shared" ca="1" si="11"/>
        <v/>
      </c>
      <c r="B96" s="151" t="str">
        <f t="shared" ca="1" si="15"/>
        <v/>
      </c>
      <c r="C96" s="152" t="str">
        <f t="shared" ca="1" si="16"/>
        <v/>
      </c>
      <c r="D96" s="87">
        <f t="shared" ca="1" si="13"/>
        <v>6455</v>
      </c>
      <c r="E96" s="87" t="str">
        <f t="shared" ca="1" si="12"/>
        <v>G6455:K6455</v>
      </c>
      <c r="G96" s="87">
        <f t="shared" si="9"/>
        <v>0</v>
      </c>
      <c r="H96" s="87">
        <v>96</v>
      </c>
      <c r="I96" s="91">
        <v>13243</v>
      </c>
      <c r="J96" s="92" t="s">
        <v>2050</v>
      </c>
      <c r="K96" s="87" t="str">
        <f t="shared" si="10"/>
        <v>132</v>
      </c>
      <c r="L96" s="102" t="str">
        <f t="shared" ca="1" si="14"/>
        <v/>
      </c>
      <c r="M96" s="101" t="s">
        <v>1252</v>
      </c>
      <c r="N96" s="98" t="s">
        <v>1253</v>
      </c>
      <c r="P96" s="147">
        <v>13243</v>
      </c>
      <c r="Q96" s="148" t="s">
        <v>2050</v>
      </c>
    </row>
    <row r="97" spans="1:17" ht="24.75" customHeight="1" x14ac:dyDescent="0.25">
      <c r="A97" s="150" t="str">
        <f t="shared" ca="1" si="11"/>
        <v/>
      </c>
      <c r="B97" s="151" t="str">
        <f t="shared" ca="1" si="15"/>
        <v/>
      </c>
      <c r="C97" s="152" t="str">
        <f t="shared" ca="1" si="16"/>
        <v/>
      </c>
      <c r="D97" s="87">
        <f t="shared" ca="1" si="13"/>
        <v>6455</v>
      </c>
      <c r="E97" s="87" t="str">
        <f t="shared" ca="1" si="12"/>
        <v>G6455:K6455</v>
      </c>
      <c r="G97" s="87">
        <f t="shared" si="9"/>
        <v>0</v>
      </c>
      <c r="H97" s="87">
        <v>97</v>
      </c>
      <c r="I97" s="91">
        <v>13244</v>
      </c>
      <c r="J97" s="92" t="s">
        <v>2051</v>
      </c>
      <c r="K97" s="87" t="str">
        <f t="shared" si="10"/>
        <v>132</v>
      </c>
      <c r="L97" s="102" t="str">
        <f t="shared" ca="1" si="14"/>
        <v/>
      </c>
      <c r="M97" s="101" t="s">
        <v>1254</v>
      </c>
      <c r="N97" s="98" t="s">
        <v>1255</v>
      </c>
      <c r="P97" s="147">
        <v>13244</v>
      </c>
      <c r="Q97" s="148" t="s">
        <v>2051</v>
      </c>
    </row>
    <row r="98" spans="1:17" ht="24.75" customHeight="1" x14ac:dyDescent="0.25">
      <c r="A98" s="150" t="str">
        <f t="shared" ca="1" si="11"/>
        <v/>
      </c>
      <c r="B98" s="151" t="str">
        <f t="shared" ca="1" si="15"/>
        <v/>
      </c>
      <c r="C98" s="152" t="str">
        <f t="shared" ca="1" si="16"/>
        <v/>
      </c>
      <c r="D98" s="87">
        <f t="shared" ca="1" si="13"/>
        <v>6455</v>
      </c>
      <c r="E98" s="87" t="str">
        <f t="shared" ca="1" si="12"/>
        <v>G6455:K6455</v>
      </c>
      <c r="G98" s="87">
        <f t="shared" si="9"/>
        <v>0</v>
      </c>
      <c r="H98" s="87">
        <v>98</v>
      </c>
      <c r="I98" s="91">
        <v>13245</v>
      </c>
      <c r="J98" s="92" t="s">
        <v>2052</v>
      </c>
      <c r="K98" s="87" t="str">
        <f t="shared" si="10"/>
        <v>132</v>
      </c>
      <c r="L98" s="102" t="str">
        <f t="shared" ca="1" si="14"/>
        <v/>
      </c>
      <c r="M98" s="101" t="s">
        <v>1256</v>
      </c>
      <c r="N98" s="98" t="s">
        <v>1257</v>
      </c>
      <c r="P98" s="147">
        <v>13245</v>
      </c>
      <c r="Q98" s="148" t="s">
        <v>2052</v>
      </c>
    </row>
    <row r="99" spans="1:17" ht="24.75" customHeight="1" x14ac:dyDescent="0.25">
      <c r="A99" s="150" t="str">
        <f t="shared" ca="1" si="11"/>
        <v/>
      </c>
      <c r="B99" s="151" t="str">
        <f t="shared" ca="1" si="15"/>
        <v/>
      </c>
      <c r="C99" s="152" t="str">
        <f t="shared" ca="1" si="16"/>
        <v/>
      </c>
      <c r="D99" s="87">
        <f t="shared" ca="1" si="13"/>
        <v>6455</v>
      </c>
      <c r="E99" s="87" t="str">
        <f t="shared" ca="1" si="12"/>
        <v>G6455:K6455</v>
      </c>
      <c r="G99" s="87">
        <f t="shared" si="9"/>
        <v>0</v>
      </c>
      <c r="H99" s="87">
        <v>99</v>
      </c>
      <c r="I99" s="91">
        <v>13249</v>
      </c>
      <c r="J99" s="92" t="s">
        <v>2053</v>
      </c>
      <c r="K99" s="87" t="str">
        <f t="shared" si="10"/>
        <v>132</v>
      </c>
      <c r="L99" s="102" t="str">
        <f t="shared" ca="1" si="14"/>
        <v/>
      </c>
      <c r="M99" s="101" t="s">
        <v>12396</v>
      </c>
      <c r="N99" s="98" t="s">
        <v>1258</v>
      </c>
      <c r="P99" s="147">
        <v>13249</v>
      </c>
      <c r="Q99" s="148" t="s">
        <v>2053</v>
      </c>
    </row>
    <row r="100" spans="1:17" ht="24.75" customHeight="1" x14ac:dyDescent="0.25">
      <c r="A100" s="150" t="str">
        <f t="shared" ca="1" si="11"/>
        <v/>
      </c>
      <c r="B100" s="151" t="str">
        <f t="shared" ca="1" si="15"/>
        <v/>
      </c>
      <c r="C100" s="152" t="str">
        <f t="shared" ca="1" si="16"/>
        <v/>
      </c>
      <c r="D100" s="87">
        <f t="shared" ca="1" si="13"/>
        <v>6455</v>
      </c>
      <c r="E100" s="87" t="str">
        <f t="shared" ca="1" si="12"/>
        <v>G6455:K6455</v>
      </c>
      <c r="G100" s="87">
        <f t="shared" si="9"/>
        <v>0</v>
      </c>
      <c r="H100" s="87">
        <v>100</v>
      </c>
      <c r="I100" s="91" t="s">
        <v>1079</v>
      </c>
      <c r="J100" s="92" t="s">
        <v>1080</v>
      </c>
      <c r="K100" s="87" t="str">
        <f t="shared" si="10"/>
        <v>133</v>
      </c>
      <c r="L100" s="102" t="str">
        <f t="shared" ca="1" si="14"/>
        <v/>
      </c>
      <c r="M100" s="101" t="s">
        <v>1259</v>
      </c>
      <c r="N100" s="98" t="s">
        <v>1260</v>
      </c>
      <c r="P100" s="143" t="s">
        <v>1079</v>
      </c>
      <c r="Q100" s="144" t="s">
        <v>1080</v>
      </c>
    </row>
    <row r="101" spans="1:17" ht="24.75" customHeight="1" x14ac:dyDescent="0.25">
      <c r="A101" s="150" t="str">
        <f t="shared" ca="1" si="11"/>
        <v/>
      </c>
      <c r="B101" s="151" t="str">
        <f t="shared" ca="1" si="15"/>
        <v/>
      </c>
      <c r="C101" s="152" t="str">
        <f t="shared" ca="1" si="16"/>
        <v/>
      </c>
      <c r="D101" s="87">
        <f t="shared" ca="1" si="13"/>
        <v>6455</v>
      </c>
      <c r="E101" s="87" t="str">
        <f t="shared" ca="1" si="12"/>
        <v>G6455:K6455</v>
      </c>
      <c r="G101" s="87">
        <f t="shared" si="9"/>
        <v>0</v>
      </c>
      <c r="H101" s="87">
        <v>101</v>
      </c>
      <c r="I101" s="91" t="s">
        <v>2054</v>
      </c>
      <c r="J101" s="92" t="s">
        <v>1080</v>
      </c>
      <c r="K101" s="87" t="str">
        <f t="shared" si="10"/>
        <v>133</v>
      </c>
      <c r="L101" s="102" t="str">
        <f t="shared" ca="1" si="14"/>
        <v/>
      </c>
      <c r="M101" s="101" t="s">
        <v>1261</v>
      </c>
      <c r="N101" s="98" t="s">
        <v>1262</v>
      </c>
      <c r="P101" s="145" t="s">
        <v>2054</v>
      </c>
      <c r="Q101" s="146" t="s">
        <v>1080</v>
      </c>
    </row>
    <row r="102" spans="1:17" ht="24.75" customHeight="1" x14ac:dyDescent="0.25">
      <c r="A102" s="150" t="str">
        <f t="shared" ca="1" si="11"/>
        <v/>
      </c>
      <c r="B102" s="151" t="str">
        <f t="shared" ca="1" si="15"/>
        <v/>
      </c>
      <c r="C102" s="152" t="str">
        <f t="shared" ca="1" si="16"/>
        <v/>
      </c>
      <c r="D102" s="87">
        <f t="shared" ca="1" si="13"/>
        <v>6455</v>
      </c>
      <c r="E102" s="87" t="str">
        <f t="shared" ca="1" si="12"/>
        <v>G6455:K6455</v>
      </c>
      <c r="G102" s="87">
        <f t="shared" si="9"/>
        <v>0</v>
      </c>
      <c r="H102" s="87">
        <v>102</v>
      </c>
      <c r="I102" s="91">
        <v>13301</v>
      </c>
      <c r="J102" s="92" t="s">
        <v>2055</v>
      </c>
      <c r="K102" s="87" t="str">
        <f t="shared" si="10"/>
        <v>133</v>
      </c>
      <c r="L102" s="102" t="str">
        <f t="shared" ca="1" si="14"/>
        <v/>
      </c>
      <c r="M102" s="101" t="s">
        <v>1263</v>
      </c>
      <c r="N102" s="98" t="s">
        <v>1264</v>
      </c>
      <c r="P102" s="147">
        <v>13301</v>
      </c>
      <c r="Q102" s="148" t="s">
        <v>2055</v>
      </c>
    </row>
    <row r="103" spans="1:17" ht="24.75" customHeight="1" x14ac:dyDescent="0.25">
      <c r="A103" s="150" t="str">
        <f t="shared" ca="1" si="11"/>
        <v/>
      </c>
      <c r="B103" s="151" t="str">
        <f t="shared" ca="1" si="15"/>
        <v/>
      </c>
      <c r="C103" s="152" t="str">
        <f t="shared" ca="1" si="16"/>
        <v/>
      </c>
      <c r="D103" s="87">
        <f t="shared" ca="1" si="13"/>
        <v>6455</v>
      </c>
      <c r="E103" s="87" t="str">
        <f t="shared" ca="1" si="12"/>
        <v>G6455:K6455</v>
      </c>
      <c r="G103" s="87">
        <f t="shared" si="9"/>
        <v>0</v>
      </c>
      <c r="H103" s="87">
        <v>103</v>
      </c>
      <c r="I103" s="91">
        <v>13302</v>
      </c>
      <c r="J103" s="92" t="s">
        <v>2056</v>
      </c>
      <c r="K103" s="87" t="str">
        <f t="shared" si="10"/>
        <v>133</v>
      </c>
      <c r="L103" s="102" t="str">
        <f t="shared" ca="1" si="14"/>
        <v/>
      </c>
      <c r="M103" s="101" t="s">
        <v>12397</v>
      </c>
      <c r="N103" s="98" t="s">
        <v>1265</v>
      </c>
      <c r="P103" s="147">
        <v>13302</v>
      </c>
      <c r="Q103" s="148" t="s">
        <v>2056</v>
      </c>
    </row>
    <row r="104" spans="1:17" ht="24.75" customHeight="1" x14ac:dyDescent="0.25">
      <c r="A104" s="150" t="str">
        <f t="shared" ca="1" si="11"/>
        <v/>
      </c>
      <c r="B104" s="151" t="str">
        <f t="shared" ca="1" si="15"/>
        <v/>
      </c>
      <c r="C104" s="152" t="str">
        <f t="shared" ca="1" si="16"/>
        <v/>
      </c>
      <c r="D104" s="87">
        <f t="shared" ca="1" si="13"/>
        <v>6455</v>
      </c>
      <c r="E104" s="87" t="str">
        <f t="shared" ca="1" si="12"/>
        <v>G6455:K6455</v>
      </c>
      <c r="G104" s="87">
        <f t="shared" si="9"/>
        <v>0</v>
      </c>
      <c r="H104" s="87">
        <v>104</v>
      </c>
      <c r="I104" s="91">
        <v>13303</v>
      </c>
      <c r="J104" s="92" t="s">
        <v>2057</v>
      </c>
      <c r="K104" s="87" t="str">
        <f t="shared" si="10"/>
        <v>133</v>
      </c>
      <c r="L104" s="102" t="str">
        <f t="shared" ca="1" si="14"/>
        <v/>
      </c>
      <c r="M104" s="101" t="s">
        <v>1266</v>
      </c>
      <c r="N104" s="98" t="s">
        <v>1267</v>
      </c>
      <c r="P104" s="147">
        <v>13303</v>
      </c>
      <c r="Q104" s="148" t="s">
        <v>2057</v>
      </c>
    </row>
    <row r="105" spans="1:17" ht="24.75" customHeight="1" x14ac:dyDescent="0.25">
      <c r="A105" s="150" t="str">
        <f t="shared" ca="1" si="11"/>
        <v/>
      </c>
      <c r="B105" s="151" t="str">
        <f t="shared" ca="1" si="15"/>
        <v/>
      </c>
      <c r="C105" s="152" t="str">
        <f t="shared" ca="1" si="16"/>
        <v/>
      </c>
      <c r="D105" s="87">
        <f t="shared" ca="1" si="13"/>
        <v>6455</v>
      </c>
      <c r="E105" s="87" t="str">
        <f t="shared" ca="1" si="12"/>
        <v>G6455:K6455</v>
      </c>
      <c r="G105" s="87">
        <f t="shared" si="9"/>
        <v>0</v>
      </c>
      <c r="H105" s="87">
        <v>105</v>
      </c>
      <c r="I105" s="91">
        <v>13309</v>
      </c>
      <c r="J105" s="92" t="s">
        <v>2058</v>
      </c>
      <c r="K105" s="87" t="str">
        <f t="shared" si="10"/>
        <v>133</v>
      </c>
      <c r="L105" s="102" t="str">
        <f t="shared" ca="1" si="14"/>
        <v/>
      </c>
      <c r="M105" s="101" t="s">
        <v>1268</v>
      </c>
      <c r="N105" s="98" t="s">
        <v>1269</v>
      </c>
      <c r="P105" s="147">
        <v>13309</v>
      </c>
      <c r="Q105" s="148" t="s">
        <v>2058</v>
      </c>
    </row>
    <row r="106" spans="1:17" ht="24.75" customHeight="1" x14ac:dyDescent="0.25">
      <c r="A106" s="150" t="str">
        <f t="shared" ca="1" si="11"/>
        <v/>
      </c>
      <c r="B106" s="151" t="str">
        <f t="shared" ca="1" si="15"/>
        <v/>
      </c>
      <c r="C106" s="152" t="str">
        <f t="shared" ca="1" si="16"/>
        <v/>
      </c>
      <c r="D106" s="87">
        <f t="shared" ca="1" si="13"/>
        <v>6455</v>
      </c>
      <c r="E106" s="87" t="str">
        <f t="shared" ca="1" si="12"/>
        <v>G6455:K6455</v>
      </c>
      <c r="G106" s="87">
        <f t="shared" si="9"/>
        <v>0</v>
      </c>
      <c r="H106" s="87">
        <v>106</v>
      </c>
      <c r="I106" s="91" t="s">
        <v>1081</v>
      </c>
      <c r="J106" s="92" t="s">
        <v>1082</v>
      </c>
      <c r="K106" s="87" t="str">
        <f t="shared" si="10"/>
        <v>134</v>
      </c>
      <c r="L106" s="102" t="str">
        <f t="shared" ca="1" si="14"/>
        <v/>
      </c>
      <c r="M106" s="101" t="s">
        <v>1270</v>
      </c>
      <c r="N106" s="98" t="s">
        <v>1271</v>
      </c>
      <c r="P106" s="143" t="s">
        <v>1081</v>
      </c>
      <c r="Q106" s="144" t="s">
        <v>1082</v>
      </c>
    </row>
    <row r="107" spans="1:17" ht="24.75" customHeight="1" x14ac:dyDescent="0.25">
      <c r="A107" s="150" t="str">
        <f t="shared" ca="1" si="11"/>
        <v/>
      </c>
      <c r="B107" s="151" t="str">
        <f t="shared" ca="1" si="15"/>
        <v/>
      </c>
      <c r="C107" s="152" t="str">
        <f t="shared" ca="1" si="16"/>
        <v/>
      </c>
      <c r="D107" s="87">
        <f t="shared" ca="1" si="13"/>
        <v>6455</v>
      </c>
      <c r="E107" s="87" t="str">
        <f t="shared" ca="1" si="12"/>
        <v>G6455:K6455</v>
      </c>
      <c r="G107" s="87">
        <f t="shared" si="9"/>
        <v>0</v>
      </c>
      <c r="H107" s="87">
        <v>107</v>
      </c>
      <c r="I107" s="91">
        <v>1341</v>
      </c>
      <c r="J107" s="92" t="s">
        <v>2059</v>
      </c>
      <c r="K107" s="87" t="str">
        <f t="shared" si="10"/>
        <v>134</v>
      </c>
      <c r="L107" s="102" t="str">
        <f t="shared" ca="1" si="14"/>
        <v/>
      </c>
      <c r="M107" s="101" t="s">
        <v>1272</v>
      </c>
      <c r="N107" s="98" t="s">
        <v>1273</v>
      </c>
      <c r="P107" s="145">
        <v>1341</v>
      </c>
      <c r="Q107" s="146" t="s">
        <v>2059</v>
      </c>
    </row>
    <row r="108" spans="1:17" ht="24.75" customHeight="1" x14ac:dyDescent="0.25">
      <c r="A108" s="150" t="str">
        <f t="shared" ca="1" si="11"/>
        <v/>
      </c>
      <c r="B108" s="151" t="str">
        <f t="shared" ca="1" si="15"/>
        <v/>
      </c>
      <c r="C108" s="152" t="str">
        <f t="shared" ca="1" si="16"/>
        <v/>
      </c>
      <c r="D108" s="87">
        <f t="shared" ca="1" si="13"/>
        <v>6455</v>
      </c>
      <c r="E108" s="87" t="str">
        <f t="shared" ca="1" si="12"/>
        <v>G6455:K6455</v>
      </c>
      <c r="G108" s="87">
        <f t="shared" si="9"/>
        <v>0</v>
      </c>
      <c r="H108" s="87">
        <v>108</v>
      </c>
      <c r="I108" s="91">
        <v>13411</v>
      </c>
      <c r="J108" s="92" t="s">
        <v>2060</v>
      </c>
      <c r="K108" s="87" t="str">
        <f t="shared" si="10"/>
        <v>134</v>
      </c>
      <c r="L108" s="102" t="str">
        <f t="shared" ca="1" si="14"/>
        <v/>
      </c>
      <c r="M108" s="101" t="s">
        <v>1274</v>
      </c>
      <c r="N108" s="98" t="s">
        <v>1275</v>
      </c>
      <c r="P108" s="147">
        <v>13411</v>
      </c>
      <c r="Q108" s="148" t="s">
        <v>2060</v>
      </c>
    </row>
    <row r="109" spans="1:17" ht="24.75" customHeight="1" x14ac:dyDescent="0.25">
      <c r="A109" s="150" t="str">
        <f t="shared" ca="1" si="11"/>
        <v/>
      </c>
      <c r="B109" s="151" t="str">
        <f t="shared" ca="1" si="15"/>
        <v/>
      </c>
      <c r="C109" s="152" t="str">
        <f t="shared" ca="1" si="16"/>
        <v/>
      </c>
      <c r="D109" s="87">
        <f t="shared" ca="1" si="13"/>
        <v>6455</v>
      </c>
      <c r="E109" s="87" t="str">
        <f t="shared" ca="1" si="12"/>
        <v>G6455:K6455</v>
      </c>
      <c r="G109" s="87">
        <f t="shared" si="9"/>
        <v>0</v>
      </c>
      <c r="H109" s="87">
        <v>109</v>
      </c>
      <c r="I109" s="91">
        <v>13412</v>
      </c>
      <c r="J109" s="92" t="s">
        <v>2061</v>
      </c>
      <c r="K109" s="87" t="str">
        <f t="shared" si="10"/>
        <v>134</v>
      </c>
      <c r="L109" s="102" t="str">
        <f t="shared" ca="1" si="14"/>
        <v/>
      </c>
      <c r="M109" s="101" t="s">
        <v>1276</v>
      </c>
      <c r="N109" s="98" t="s">
        <v>1277</v>
      </c>
      <c r="P109" s="147">
        <v>13412</v>
      </c>
      <c r="Q109" s="148" t="s">
        <v>2061</v>
      </c>
    </row>
    <row r="110" spans="1:17" ht="24.75" customHeight="1" x14ac:dyDescent="0.25">
      <c r="A110" s="150" t="str">
        <f t="shared" ca="1" si="11"/>
        <v/>
      </c>
      <c r="B110" s="151" t="str">
        <f t="shared" ca="1" si="15"/>
        <v/>
      </c>
      <c r="C110" s="152" t="str">
        <f t="shared" ca="1" si="16"/>
        <v/>
      </c>
      <c r="D110" s="87">
        <f t="shared" ca="1" si="13"/>
        <v>6455</v>
      </c>
      <c r="E110" s="87" t="str">
        <f t="shared" ca="1" si="12"/>
        <v>G6455:K6455</v>
      </c>
      <c r="G110" s="87">
        <f t="shared" si="9"/>
        <v>0</v>
      </c>
      <c r="H110" s="87">
        <v>110</v>
      </c>
      <c r="I110" s="91">
        <v>13413</v>
      </c>
      <c r="J110" s="92" t="s">
        <v>2062</v>
      </c>
      <c r="K110" s="87" t="str">
        <f t="shared" si="10"/>
        <v>134</v>
      </c>
      <c r="L110" s="102" t="str">
        <f t="shared" ca="1" si="14"/>
        <v/>
      </c>
      <c r="M110" s="101" t="s">
        <v>1278</v>
      </c>
      <c r="N110" s="98" t="s">
        <v>1279</v>
      </c>
      <c r="P110" s="147">
        <v>13413</v>
      </c>
      <c r="Q110" s="148" t="s">
        <v>2062</v>
      </c>
    </row>
    <row r="111" spans="1:17" ht="24.75" customHeight="1" x14ac:dyDescent="0.25">
      <c r="A111" s="150" t="str">
        <f t="shared" ca="1" si="11"/>
        <v/>
      </c>
      <c r="B111" s="151" t="str">
        <f t="shared" ca="1" si="15"/>
        <v/>
      </c>
      <c r="C111" s="152" t="str">
        <f t="shared" ca="1" si="16"/>
        <v/>
      </c>
      <c r="D111" s="87">
        <f t="shared" ca="1" si="13"/>
        <v>6455</v>
      </c>
      <c r="E111" s="87" t="str">
        <f t="shared" ca="1" si="12"/>
        <v>G6455:K6455</v>
      </c>
      <c r="G111" s="87">
        <f t="shared" si="9"/>
        <v>0</v>
      </c>
      <c r="H111" s="87">
        <v>111</v>
      </c>
      <c r="I111" s="91" t="s">
        <v>2063</v>
      </c>
      <c r="J111" s="92" t="s">
        <v>2064</v>
      </c>
      <c r="K111" s="87" t="str">
        <f t="shared" si="10"/>
        <v>134</v>
      </c>
      <c r="L111" s="102" t="str">
        <f t="shared" ca="1" si="14"/>
        <v/>
      </c>
      <c r="M111" s="101" t="s">
        <v>1280</v>
      </c>
      <c r="N111" s="98" t="s">
        <v>1281</v>
      </c>
      <c r="P111" s="145" t="s">
        <v>2063</v>
      </c>
      <c r="Q111" s="146" t="s">
        <v>2064</v>
      </c>
    </row>
    <row r="112" spans="1:17" ht="24.75" customHeight="1" x14ac:dyDescent="0.25">
      <c r="A112" s="150" t="str">
        <f t="shared" ca="1" si="11"/>
        <v/>
      </c>
      <c r="B112" s="151" t="str">
        <f t="shared" ca="1" si="15"/>
        <v/>
      </c>
      <c r="C112" s="152" t="str">
        <f t="shared" ca="1" si="16"/>
        <v/>
      </c>
      <c r="D112" s="87">
        <f t="shared" ca="1" si="13"/>
        <v>6455</v>
      </c>
      <c r="E112" s="87" t="str">
        <f t="shared" ca="1" si="12"/>
        <v>G6455:K6455</v>
      </c>
      <c r="G112" s="87">
        <f t="shared" si="9"/>
        <v>0</v>
      </c>
      <c r="H112" s="87">
        <v>112</v>
      </c>
      <c r="I112" s="91">
        <v>13421</v>
      </c>
      <c r="J112" s="92" t="s">
        <v>2065</v>
      </c>
      <c r="K112" s="87" t="str">
        <f t="shared" si="10"/>
        <v>134</v>
      </c>
      <c r="L112" s="102" t="str">
        <f t="shared" ca="1" si="14"/>
        <v/>
      </c>
      <c r="M112" s="101" t="s">
        <v>1282</v>
      </c>
      <c r="N112" s="98" t="s">
        <v>1283</v>
      </c>
      <c r="P112" s="147">
        <v>13421</v>
      </c>
      <c r="Q112" s="148" t="s">
        <v>2065</v>
      </c>
    </row>
    <row r="113" spans="1:17" ht="24.75" customHeight="1" x14ac:dyDescent="0.25">
      <c r="A113" s="150" t="str">
        <f t="shared" ca="1" si="11"/>
        <v/>
      </c>
      <c r="B113" s="151" t="str">
        <f t="shared" ca="1" si="15"/>
        <v/>
      </c>
      <c r="C113" s="152" t="str">
        <f t="shared" ca="1" si="16"/>
        <v/>
      </c>
      <c r="D113" s="87">
        <f t="shared" ca="1" si="13"/>
        <v>6455</v>
      </c>
      <c r="E113" s="87" t="str">
        <f t="shared" ca="1" si="12"/>
        <v>G6455:K6455</v>
      </c>
      <c r="G113" s="87">
        <f t="shared" si="9"/>
        <v>0</v>
      </c>
      <c r="H113" s="87">
        <v>113</v>
      </c>
      <c r="I113" s="91">
        <v>13422</v>
      </c>
      <c r="J113" s="92" t="s">
        <v>2066</v>
      </c>
      <c r="K113" s="87" t="str">
        <f t="shared" si="10"/>
        <v>134</v>
      </c>
      <c r="L113" s="102" t="str">
        <f t="shared" ca="1" si="14"/>
        <v/>
      </c>
      <c r="M113" s="101" t="s">
        <v>1284</v>
      </c>
      <c r="N113" s="98" t="s">
        <v>1285</v>
      </c>
      <c r="P113" s="147">
        <v>13422</v>
      </c>
      <c r="Q113" s="148" t="s">
        <v>2066</v>
      </c>
    </row>
    <row r="114" spans="1:17" ht="24.75" customHeight="1" x14ac:dyDescent="0.25">
      <c r="A114" s="150" t="str">
        <f t="shared" ca="1" si="11"/>
        <v/>
      </c>
      <c r="B114" s="151" t="str">
        <f t="shared" ca="1" si="15"/>
        <v/>
      </c>
      <c r="C114" s="152" t="str">
        <f t="shared" ca="1" si="16"/>
        <v/>
      </c>
      <c r="D114" s="87">
        <f t="shared" ca="1" si="13"/>
        <v>6455</v>
      </c>
      <c r="E114" s="87" t="str">
        <f t="shared" ca="1" si="12"/>
        <v>G6455:K6455</v>
      </c>
      <c r="G114" s="87">
        <f t="shared" si="9"/>
        <v>0</v>
      </c>
      <c r="H114" s="87">
        <v>114</v>
      </c>
      <c r="I114" s="91">
        <v>13423</v>
      </c>
      <c r="J114" s="92" t="s">
        <v>2067</v>
      </c>
      <c r="K114" s="87" t="str">
        <f t="shared" si="10"/>
        <v>134</v>
      </c>
      <c r="L114" s="102" t="str">
        <f t="shared" ca="1" si="14"/>
        <v/>
      </c>
      <c r="M114" s="101" t="s">
        <v>1286</v>
      </c>
      <c r="N114" s="98" t="s">
        <v>1287</v>
      </c>
      <c r="P114" s="147">
        <v>13423</v>
      </c>
      <c r="Q114" s="148" t="s">
        <v>2067</v>
      </c>
    </row>
    <row r="115" spans="1:17" ht="24.75" customHeight="1" x14ac:dyDescent="0.25">
      <c r="A115" s="150" t="str">
        <f t="shared" ca="1" si="11"/>
        <v/>
      </c>
      <c r="B115" s="151" t="str">
        <f t="shared" ca="1" si="15"/>
        <v/>
      </c>
      <c r="C115" s="152" t="str">
        <f t="shared" ca="1" si="16"/>
        <v/>
      </c>
      <c r="D115" s="87">
        <f t="shared" ca="1" si="13"/>
        <v>6455</v>
      </c>
      <c r="E115" s="87" t="str">
        <f t="shared" ca="1" si="12"/>
        <v>G6455:K6455</v>
      </c>
      <c r="G115" s="87">
        <f t="shared" si="9"/>
        <v>0</v>
      </c>
      <c r="H115" s="87">
        <v>115</v>
      </c>
      <c r="I115" s="91">
        <v>13424</v>
      </c>
      <c r="J115" s="92" t="s">
        <v>2068</v>
      </c>
      <c r="K115" s="87" t="str">
        <f t="shared" si="10"/>
        <v>134</v>
      </c>
      <c r="L115" s="102" t="str">
        <f t="shared" ca="1" si="14"/>
        <v/>
      </c>
      <c r="M115" s="101" t="s">
        <v>1288</v>
      </c>
      <c r="N115" s="98" t="s">
        <v>1289</v>
      </c>
      <c r="P115" s="147">
        <v>13424</v>
      </c>
      <c r="Q115" s="148" t="s">
        <v>2068</v>
      </c>
    </row>
    <row r="116" spans="1:17" ht="24.75" customHeight="1" x14ac:dyDescent="0.25">
      <c r="A116" s="150" t="str">
        <f t="shared" ca="1" si="11"/>
        <v/>
      </c>
      <c r="B116" s="151" t="str">
        <f t="shared" ca="1" si="15"/>
        <v/>
      </c>
      <c r="C116" s="152" t="str">
        <f t="shared" ca="1" si="16"/>
        <v/>
      </c>
      <c r="D116" s="87">
        <f t="shared" ca="1" si="13"/>
        <v>6455</v>
      </c>
      <c r="E116" s="87" t="str">
        <f t="shared" ca="1" si="12"/>
        <v>G6455:K6455</v>
      </c>
      <c r="G116" s="87">
        <f t="shared" si="9"/>
        <v>0</v>
      </c>
      <c r="H116" s="87">
        <v>116</v>
      </c>
      <c r="I116" s="91">
        <v>13425</v>
      </c>
      <c r="J116" s="92" t="s">
        <v>2069</v>
      </c>
      <c r="K116" s="87" t="str">
        <f t="shared" si="10"/>
        <v>134</v>
      </c>
      <c r="L116" s="102" t="str">
        <f t="shared" ca="1" si="14"/>
        <v/>
      </c>
      <c r="M116" s="101" t="s">
        <v>1290</v>
      </c>
      <c r="N116" s="98" t="s">
        <v>1291</v>
      </c>
      <c r="P116" s="147">
        <v>13425</v>
      </c>
      <c r="Q116" s="148" t="s">
        <v>2069</v>
      </c>
    </row>
    <row r="117" spans="1:17" ht="24.75" customHeight="1" x14ac:dyDescent="0.25">
      <c r="A117" s="150" t="str">
        <f t="shared" ca="1" si="11"/>
        <v/>
      </c>
      <c r="B117" s="151" t="str">
        <f t="shared" ca="1" si="15"/>
        <v/>
      </c>
      <c r="C117" s="152" t="str">
        <f t="shared" ca="1" si="16"/>
        <v/>
      </c>
      <c r="D117" s="87">
        <f t="shared" ca="1" si="13"/>
        <v>6455</v>
      </c>
      <c r="E117" s="87" t="str">
        <f t="shared" ca="1" si="12"/>
        <v>G6455:K6455</v>
      </c>
      <c r="G117" s="87">
        <f t="shared" si="9"/>
        <v>0</v>
      </c>
      <c r="H117" s="87">
        <v>117</v>
      </c>
      <c r="I117" s="91">
        <v>13429</v>
      </c>
      <c r="J117" s="92" t="s">
        <v>2070</v>
      </c>
      <c r="K117" s="87" t="str">
        <f t="shared" si="10"/>
        <v>134</v>
      </c>
      <c r="L117" s="102" t="str">
        <f t="shared" ca="1" si="14"/>
        <v/>
      </c>
      <c r="M117" s="101" t="s">
        <v>1292</v>
      </c>
      <c r="N117" s="98" t="s">
        <v>1293</v>
      </c>
      <c r="P117" s="147">
        <v>13429</v>
      </c>
      <c r="Q117" s="148" t="s">
        <v>2070</v>
      </c>
    </row>
    <row r="118" spans="1:17" ht="24.75" customHeight="1" x14ac:dyDescent="0.25">
      <c r="A118" s="150" t="str">
        <f t="shared" ca="1" si="11"/>
        <v/>
      </c>
      <c r="B118" s="151" t="str">
        <f t="shared" ca="1" si="15"/>
        <v/>
      </c>
      <c r="C118" s="152" t="str">
        <f t="shared" ca="1" si="16"/>
        <v/>
      </c>
      <c r="D118" s="87">
        <f t="shared" ca="1" si="13"/>
        <v>6455</v>
      </c>
      <c r="E118" s="87" t="str">
        <f t="shared" ca="1" si="12"/>
        <v>G6455:K6455</v>
      </c>
      <c r="G118" s="87">
        <f t="shared" si="9"/>
        <v>0</v>
      </c>
      <c r="H118" s="87">
        <v>118</v>
      </c>
      <c r="I118" s="91" t="s">
        <v>2071</v>
      </c>
      <c r="J118" s="92" t="s">
        <v>2072</v>
      </c>
      <c r="K118" s="87" t="str">
        <f t="shared" si="10"/>
        <v>134</v>
      </c>
      <c r="L118" s="102" t="str">
        <f t="shared" ca="1" si="14"/>
        <v/>
      </c>
      <c r="M118" s="101" t="s">
        <v>1294</v>
      </c>
      <c r="N118" s="98" t="s">
        <v>1295</v>
      </c>
      <c r="P118" s="145" t="s">
        <v>2071</v>
      </c>
      <c r="Q118" s="146" t="s">
        <v>2072</v>
      </c>
    </row>
    <row r="119" spans="1:17" ht="24.75" customHeight="1" x14ac:dyDescent="0.25">
      <c r="A119" s="150" t="str">
        <f t="shared" ca="1" si="11"/>
        <v/>
      </c>
      <c r="B119" s="151" t="str">
        <f t="shared" ca="1" si="15"/>
        <v/>
      </c>
      <c r="C119" s="152" t="str">
        <f t="shared" ca="1" si="16"/>
        <v/>
      </c>
      <c r="D119" s="87">
        <f t="shared" ca="1" si="13"/>
        <v>6455</v>
      </c>
      <c r="E119" s="87" t="str">
        <f t="shared" ca="1" si="12"/>
        <v>G6455:K6455</v>
      </c>
      <c r="G119" s="87">
        <f t="shared" si="9"/>
        <v>0</v>
      </c>
      <c r="H119" s="87">
        <v>119</v>
      </c>
      <c r="I119" s="91">
        <v>13431</v>
      </c>
      <c r="J119" s="92" t="s">
        <v>2073</v>
      </c>
      <c r="K119" s="87" t="str">
        <f t="shared" si="10"/>
        <v>134</v>
      </c>
      <c r="L119" s="102" t="str">
        <f t="shared" ca="1" si="14"/>
        <v/>
      </c>
      <c r="M119" s="101" t="s">
        <v>1296</v>
      </c>
      <c r="N119" s="98" t="s">
        <v>1297</v>
      </c>
      <c r="P119" s="147">
        <v>13431</v>
      </c>
      <c r="Q119" s="148" t="s">
        <v>2073</v>
      </c>
    </row>
    <row r="120" spans="1:17" ht="24.75" customHeight="1" x14ac:dyDescent="0.25">
      <c r="A120" s="150" t="str">
        <f t="shared" ca="1" si="11"/>
        <v/>
      </c>
      <c r="B120" s="151" t="str">
        <f t="shared" ca="1" si="15"/>
        <v/>
      </c>
      <c r="C120" s="152" t="str">
        <f t="shared" ca="1" si="16"/>
        <v/>
      </c>
      <c r="D120" s="87">
        <f t="shared" ca="1" si="13"/>
        <v>6455</v>
      </c>
      <c r="E120" s="87" t="str">
        <f t="shared" ca="1" si="12"/>
        <v>G6455:K6455</v>
      </c>
      <c r="G120" s="87">
        <f t="shared" si="9"/>
        <v>0</v>
      </c>
      <c r="H120" s="87">
        <v>120</v>
      </c>
      <c r="I120" s="91">
        <v>13432</v>
      </c>
      <c r="J120" s="92" t="s">
        <v>2074</v>
      </c>
      <c r="K120" s="87" t="str">
        <f t="shared" si="10"/>
        <v>134</v>
      </c>
      <c r="L120" s="102" t="str">
        <f t="shared" ca="1" si="14"/>
        <v/>
      </c>
      <c r="M120" s="101" t="s">
        <v>1298</v>
      </c>
      <c r="N120" s="98" t="s">
        <v>1299</v>
      </c>
      <c r="P120" s="147">
        <v>13432</v>
      </c>
      <c r="Q120" s="148" t="s">
        <v>2074</v>
      </c>
    </row>
    <row r="121" spans="1:17" ht="24.75" customHeight="1" x14ac:dyDescent="0.25">
      <c r="A121" s="150" t="str">
        <f t="shared" ca="1" si="11"/>
        <v/>
      </c>
      <c r="B121" s="151" t="str">
        <f t="shared" ca="1" si="15"/>
        <v/>
      </c>
      <c r="C121" s="152" t="str">
        <f t="shared" ca="1" si="16"/>
        <v/>
      </c>
      <c r="D121" s="87">
        <f t="shared" ca="1" si="13"/>
        <v>6455</v>
      </c>
      <c r="E121" s="87" t="str">
        <f t="shared" ca="1" si="12"/>
        <v>G6455:K6455</v>
      </c>
      <c r="G121" s="87">
        <f t="shared" si="9"/>
        <v>0</v>
      </c>
      <c r="H121" s="87">
        <v>121</v>
      </c>
      <c r="I121" s="91">
        <v>13433</v>
      </c>
      <c r="J121" s="92" t="s">
        <v>2075</v>
      </c>
      <c r="K121" s="87" t="str">
        <f t="shared" si="10"/>
        <v>134</v>
      </c>
      <c r="L121" s="102" t="str">
        <f t="shared" ca="1" si="14"/>
        <v/>
      </c>
      <c r="M121" s="101" t="s">
        <v>1300</v>
      </c>
      <c r="N121" s="98" t="s">
        <v>1301</v>
      </c>
      <c r="P121" s="147">
        <v>13433</v>
      </c>
      <c r="Q121" s="148" t="s">
        <v>2075</v>
      </c>
    </row>
    <row r="122" spans="1:17" ht="24.75" customHeight="1" x14ac:dyDescent="0.25">
      <c r="A122" s="150" t="str">
        <f t="shared" ca="1" si="11"/>
        <v/>
      </c>
      <c r="B122" s="151" t="str">
        <f t="shared" ca="1" si="15"/>
        <v/>
      </c>
      <c r="C122" s="152" t="str">
        <f t="shared" ca="1" si="16"/>
        <v/>
      </c>
      <c r="D122" s="87">
        <f t="shared" ca="1" si="13"/>
        <v>6455</v>
      </c>
      <c r="E122" s="87" t="str">
        <f t="shared" ca="1" si="12"/>
        <v>G6455:K6455</v>
      </c>
      <c r="G122" s="87">
        <f t="shared" si="9"/>
        <v>0</v>
      </c>
      <c r="H122" s="87">
        <v>122</v>
      </c>
      <c r="I122" s="91">
        <v>13434</v>
      </c>
      <c r="J122" s="92" t="s">
        <v>2076</v>
      </c>
      <c r="K122" s="87" t="str">
        <f t="shared" si="10"/>
        <v>134</v>
      </c>
      <c r="L122" s="102" t="str">
        <f t="shared" ca="1" si="14"/>
        <v/>
      </c>
      <c r="M122" s="101" t="s">
        <v>1302</v>
      </c>
      <c r="N122" s="98" t="s">
        <v>1303</v>
      </c>
      <c r="P122" s="147">
        <v>13434</v>
      </c>
      <c r="Q122" s="148" t="s">
        <v>2076</v>
      </c>
    </row>
    <row r="123" spans="1:17" ht="24.75" customHeight="1" x14ac:dyDescent="0.25">
      <c r="A123" s="150" t="str">
        <f t="shared" ca="1" si="11"/>
        <v/>
      </c>
      <c r="B123" s="151" t="str">
        <f t="shared" ca="1" si="15"/>
        <v/>
      </c>
      <c r="C123" s="152" t="str">
        <f t="shared" ca="1" si="16"/>
        <v/>
      </c>
      <c r="D123" s="87">
        <f t="shared" ca="1" si="13"/>
        <v>6455</v>
      </c>
      <c r="E123" s="87" t="str">
        <f t="shared" ca="1" si="12"/>
        <v>G6455:K6455</v>
      </c>
      <c r="G123" s="87">
        <f t="shared" si="9"/>
        <v>0</v>
      </c>
      <c r="H123" s="87">
        <v>123</v>
      </c>
      <c r="I123" s="91">
        <v>13439</v>
      </c>
      <c r="J123" s="92" t="s">
        <v>2077</v>
      </c>
      <c r="K123" s="87" t="str">
        <f t="shared" si="10"/>
        <v>134</v>
      </c>
      <c r="L123" s="102" t="str">
        <f t="shared" ca="1" si="14"/>
        <v/>
      </c>
      <c r="M123" s="101" t="s">
        <v>1304</v>
      </c>
      <c r="N123" s="98" t="s">
        <v>1305</v>
      </c>
      <c r="P123" s="147">
        <v>13439</v>
      </c>
      <c r="Q123" s="148" t="s">
        <v>2077</v>
      </c>
    </row>
    <row r="124" spans="1:17" ht="24.75" customHeight="1" x14ac:dyDescent="0.25">
      <c r="A124" s="150" t="str">
        <f t="shared" ca="1" si="11"/>
        <v/>
      </c>
      <c r="B124" s="151" t="str">
        <f t="shared" ca="1" si="15"/>
        <v/>
      </c>
      <c r="C124" s="152" t="str">
        <f t="shared" ca="1" si="16"/>
        <v/>
      </c>
      <c r="D124" s="87">
        <f t="shared" ca="1" si="13"/>
        <v>6455</v>
      </c>
      <c r="E124" s="87" t="str">
        <f t="shared" ca="1" si="12"/>
        <v>G6455:K6455</v>
      </c>
      <c r="G124" s="87">
        <f t="shared" si="9"/>
        <v>0</v>
      </c>
      <c r="H124" s="87">
        <v>124</v>
      </c>
      <c r="I124" s="91" t="s">
        <v>2078</v>
      </c>
      <c r="J124" s="92" t="s">
        <v>2079</v>
      </c>
      <c r="K124" s="87" t="str">
        <f t="shared" si="10"/>
        <v>134</v>
      </c>
      <c r="L124" s="102" t="str">
        <f t="shared" ca="1" si="14"/>
        <v/>
      </c>
      <c r="M124" s="101" t="s">
        <v>1306</v>
      </c>
      <c r="N124" s="98" t="s">
        <v>1307</v>
      </c>
      <c r="P124" s="145" t="s">
        <v>2078</v>
      </c>
      <c r="Q124" s="146" t="s">
        <v>2079</v>
      </c>
    </row>
    <row r="125" spans="1:17" ht="24.75" customHeight="1" x14ac:dyDescent="0.25">
      <c r="A125" s="150" t="str">
        <f t="shared" ca="1" si="11"/>
        <v/>
      </c>
      <c r="B125" s="151" t="str">
        <f t="shared" ca="1" si="15"/>
        <v/>
      </c>
      <c r="C125" s="152" t="str">
        <f t="shared" ca="1" si="16"/>
        <v/>
      </c>
      <c r="D125" s="87">
        <f t="shared" ca="1" si="13"/>
        <v>6455</v>
      </c>
      <c r="E125" s="87" t="str">
        <f t="shared" ca="1" si="12"/>
        <v>G6455:K6455</v>
      </c>
      <c r="G125" s="87">
        <f t="shared" si="9"/>
        <v>0</v>
      </c>
      <c r="H125" s="87">
        <v>125</v>
      </c>
      <c r="I125" s="91">
        <v>13441</v>
      </c>
      <c r="J125" s="92" t="s">
        <v>2080</v>
      </c>
      <c r="K125" s="87" t="str">
        <f t="shared" si="10"/>
        <v>134</v>
      </c>
      <c r="L125" s="102" t="str">
        <f t="shared" ca="1" si="14"/>
        <v/>
      </c>
      <c r="M125" s="101" t="s">
        <v>1308</v>
      </c>
      <c r="N125" s="98" t="s">
        <v>1309</v>
      </c>
      <c r="P125" s="147">
        <v>13441</v>
      </c>
      <c r="Q125" s="148" t="s">
        <v>2080</v>
      </c>
    </row>
    <row r="126" spans="1:17" ht="24.75" customHeight="1" x14ac:dyDescent="0.25">
      <c r="A126" s="150" t="str">
        <f t="shared" ca="1" si="11"/>
        <v/>
      </c>
      <c r="B126" s="151" t="str">
        <f t="shared" ca="1" si="15"/>
        <v/>
      </c>
      <c r="C126" s="152" t="str">
        <f t="shared" ca="1" si="16"/>
        <v/>
      </c>
      <c r="D126" s="87">
        <f t="shared" ca="1" si="13"/>
        <v>6455</v>
      </c>
      <c r="E126" s="87" t="str">
        <f t="shared" ca="1" si="12"/>
        <v>G6455:K6455</v>
      </c>
      <c r="G126" s="87">
        <f t="shared" si="9"/>
        <v>0</v>
      </c>
      <c r="H126" s="87">
        <v>126</v>
      </c>
      <c r="I126" s="91">
        <v>13442</v>
      </c>
      <c r="J126" s="92" t="s">
        <v>2081</v>
      </c>
      <c r="K126" s="87" t="str">
        <f t="shared" si="10"/>
        <v>134</v>
      </c>
      <c r="L126" s="102" t="str">
        <f t="shared" ca="1" si="14"/>
        <v/>
      </c>
      <c r="M126" s="101" t="s">
        <v>1310</v>
      </c>
      <c r="N126" s="98" t="s">
        <v>1311</v>
      </c>
      <c r="P126" s="147">
        <v>13442</v>
      </c>
      <c r="Q126" s="148" t="s">
        <v>2081</v>
      </c>
    </row>
    <row r="127" spans="1:17" ht="24.75" customHeight="1" x14ac:dyDescent="0.25">
      <c r="A127" s="150" t="str">
        <f t="shared" ca="1" si="11"/>
        <v/>
      </c>
      <c r="B127" s="151" t="str">
        <f t="shared" ca="1" si="15"/>
        <v/>
      </c>
      <c r="C127" s="152" t="str">
        <f t="shared" ca="1" si="16"/>
        <v/>
      </c>
      <c r="D127" s="87">
        <f t="shared" ca="1" si="13"/>
        <v>6455</v>
      </c>
      <c r="E127" s="87" t="str">
        <f t="shared" ca="1" si="12"/>
        <v>G6455:K6455</v>
      </c>
      <c r="G127" s="87">
        <f t="shared" si="9"/>
        <v>0</v>
      </c>
      <c r="H127" s="87">
        <v>127</v>
      </c>
      <c r="I127" s="91">
        <v>13443</v>
      </c>
      <c r="J127" s="92" t="s">
        <v>2082</v>
      </c>
      <c r="K127" s="87" t="str">
        <f t="shared" si="10"/>
        <v>134</v>
      </c>
      <c r="L127" s="102" t="str">
        <f t="shared" ca="1" si="14"/>
        <v/>
      </c>
      <c r="M127" s="101" t="s">
        <v>1312</v>
      </c>
      <c r="N127" s="98" t="s">
        <v>1313</v>
      </c>
      <c r="P127" s="147">
        <v>13443</v>
      </c>
      <c r="Q127" s="148" t="s">
        <v>2082</v>
      </c>
    </row>
    <row r="128" spans="1:17" ht="24.75" customHeight="1" x14ac:dyDescent="0.25">
      <c r="A128" s="150" t="str">
        <f t="shared" ca="1" si="11"/>
        <v/>
      </c>
      <c r="B128" s="151" t="str">
        <f t="shared" ca="1" si="15"/>
        <v/>
      </c>
      <c r="C128" s="152" t="str">
        <f t="shared" ca="1" si="16"/>
        <v/>
      </c>
      <c r="D128" s="87">
        <f t="shared" ca="1" si="13"/>
        <v>6455</v>
      </c>
      <c r="E128" s="87" t="str">
        <f t="shared" ca="1" si="12"/>
        <v>G6455:K6455</v>
      </c>
      <c r="G128" s="87">
        <f t="shared" si="9"/>
        <v>0</v>
      </c>
      <c r="H128" s="87">
        <v>128</v>
      </c>
      <c r="I128" s="91" t="s">
        <v>2083</v>
      </c>
      <c r="J128" s="92" t="s">
        <v>2084</v>
      </c>
      <c r="K128" s="87" t="str">
        <f t="shared" si="10"/>
        <v>134</v>
      </c>
      <c r="L128" s="102" t="str">
        <f t="shared" ca="1" si="14"/>
        <v/>
      </c>
      <c r="M128" s="101" t="s">
        <v>1314</v>
      </c>
      <c r="N128" s="98" t="s">
        <v>1315</v>
      </c>
      <c r="P128" s="145" t="s">
        <v>2083</v>
      </c>
      <c r="Q128" s="146" t="s">
        <v>2084</v>
      </c>
    </row>
    <row r="129" spans="1:17" ht="24.75" customHeight="1" x14ac:dyDescent="0.25">
      <c r="A129" s="150" t="str">
        <f t="shared" ca="1" si="11"/>
        <v/>
      </c>
      <c r="B129" s="151" t="str">
        <f t="shared" ca="1" si="15"/>
        <v/>
      </c>
      <c r="C129" s="152" t="str">
        <f t="shared" ca="1" si="16"/>
        <v/>
      </c>
      <c r="D129" s="87">
        <f t="shared" ca="1" si="13"/>
        <v>6455</v>
      </c>
      <c r="E129" s="87" t="str">
        <f t="shared" ca="1" si="12"/>
        <v>G6455:K6455</v>
      </c>
      <c r="G129" s="87">
        <f t="shared" si="9"/>
        <v>0</v>
      </c>
      <c r="H129" s="87">
        <v>129</v>
      </c>
      <c r="I129" s="91">
        <v>13451</v>
      </c>
      <c r="J129" s="92" t="s">
        <v>2085</v>
      </c>
      <c r="K129" s="87" t="str">
        <f t="shared" si="10"/>
        <v>134</v>
      </c>
      <c r="L129" s="102" t="str">
        <f t="shared" ca="1" si="14"/>
        <v/>
      </c>
      <c r="M129" s="101" t="s">
        <v>3990</v>
      </c>
      <c r="N129" s="98" t="s">
        <v>3989</v>
      </c>
      <c r="P129" s="147">
        <v>13451</v>
      </c>
      <c r="Q129" s="148" t="s">
        <v>2085</v>
      </c>
    </row>
    <row r="130" spans="1:17" ht="24.75" customHeight="1" x14ac:dyDescent="0.25">
      <c r="A130" s="150" t="str">
        <f t="shared" ca="1" si="11"/>
        <v/>
      </c>
      <c r="B130" s="151" t="str">
        <f t="shared" ca="1" si="15"/>
        <v/>
      </c>
      <c r="C130" s="152" t="str">
        <f t="shared" ca="1" si="16"/>
        <v/>
      </c>
      <c r="D130" s="87">
        <f t="shared" ca="1" si="13"/>
        <v>6455</v>
      </c>
      <c r="E130" s="87" t="str">
        <f t="shared" ca="1" si="12"/>
        <v>G6455:K6455</v>
      </c>
      <c r="G130" s="87">
        <f t="shared" ref="G130:G193" si="17">IF(ISERR(SEARCH($G$1,J130)),0,1)</f>
        <v>0</v>
      </c>
      <c r="H130" s="87">
        <v>130</v>
      </c>
      <c r="I130" s="91">
        <v>13452</v>
      </c>
      <c r="J130" s="92" t="s">
        <v>2086</v>
      </c>
      <c r="K130" s="87" t="str">
        <f t="shared" si="10"/>
        <v>134</v>
      </c>
      <c r="L130" s="102" t="str">
        <f t="shared" ca="1" si="14"/>
        <v/>
      </c>
      <c r="M130" s="101" t="s">
        <v>4000</v>
      </c>
      <c r="N130" s="98" t="s">
        <v>3999</v>
      </c>
      <c r="P130" s="147">
        <v>13452</v>
      </c>
      <c r="Q130" s="148" t="s">
        <v>2086</v>
      </c>
    </row>
    <row r="131" spans="1:17" ht="24.75" customHeight="1" x14ac:dyDescent="0.25">
      <c r="A131" s="150" t="str">
        <f t="shared" ca="1" si="11"/>
        <v/>
      </c>
      <c r="B131" s="151" t="str">
        <f t="shared" ca="1" si="15"/>
        <v/>
      </c>
      <c r="C131" s="152" t="str">
        <f t="shared" ca="1" si="16"/>
        <v/>
      </c>
      <c r="D131" s="87">
        <f t="shared" ca="1" si="13"/>
        <v>6455</v>
      </c>
      <c r="E131" s="87" t="str">
        <f t="shared" ca="1" si="12"/>
        <v>G6455:K6455</v>
      </c>
      <c r="G131" s="87">
        <f t="shared" si="17"/>
        <v>0</v>
      </c>
      <c r="H131" s="87">
        <v>131</v>
      </c>
      <c r="I131" s="91">
        <v>13453</v>
      </c>
      <c r="J131" s="92" t="s">
        <v>2087</v>
      </c>
      <c r="K131" s="87" t="str">
        <f t="shared" ref="K131:K194" si="18">IF(LEN(LEFT(I131,3))&lt;3,"Prosím, zvolte podrobnější úroveň.",LEFT(I131,3))</f>
        <v>134</v>
      </c>
      <c r="L131" s="102" t="str">
        <f t="shared" ca="1" si="14"/>
        <v/>
      </c>
      <c r="M131" s="101" t="s">
        <v>4005</v>
      </c>
      <c r="N131" s="98" t="s">
        <v>4004</v>
      </c>
      <c r="P131" s="147">
        <v>13453</v>
      </c>
      <c r="Q131" s="148" t="s">
        <v>2087</v>
      </c>
    </row>
    <row r="132" spans="1:17" ht="24.75" customHeight="1" thickBot="1" x14ac:dyDescent="0.3">
      <c r="A132" s="150" t="str">
        <f t="shared" ca="1" si="11"/>
        <v/>
      </c>
      <c r="B132" s="151" t="str">
        <f t="shared" ca="1" si="15"/>
        <v/>
      </c>
      <c r="C132" s="152" t="str">
        <f t="shared" ca="1" si="16"/>
        <v/>
      </c>
      <c r="D132" s="87">
        <f t="shared" ca="1" si="13"/>
        <v>6455</v>
      </c>
      <c r="E132" s="87" t="str">
        <f t="shared" ca="1" si="12"/>
        <v>G6455:K6455</v>
      </c>
      <c r="G132" s="87">
        <f t="shared" si="17"/>
        <v>0</v>
      </c>
      <c r="H132" s="87">
        <v>132</v>
      </c>
      <c r="I132" s="91">
        <v>13454</v>
      </c>
      <c r="J132" s="92" t="s">
        <v>2088</v>
      </c>
      <c r="K132" s="87" t="str">
        <f t="shared" si="18"/>
        <v>134</v>
      </c>
      <c r="L132" s="102" t="str">
        <f t="shared" ca="1" si="14"/>
        <v/>
      </c>
      <c r="M132" s="106" t="s">
        <v>12414</v>
      </c>
      <c r="N132" s="107"/>
      <c r="P132" s="147">
        <v>13454</v>
      </c>
      <c r="Q132" s="148" t="s">
        <v>2088</v>
      </c>
    </row>
    <row r="133" spans="1:17" ht="24.75" customHeight="1" x14ac:dyDescent="0.25">
      <c r="A133" s="150" t="str">
        <f t="shared" ca="1" si="11"/>
        <v/>
      </c>
      <c r="B133" s="151" t="str">
        <f t="shared" ca="1" si="15"/>
        <v/>
      </c>
      <c r="C133" s="152" t="str">
        <f t="shared" ca="1" si="16"/>
        <v/>
      </c>
      <c r="D133" s="87">
        <f t="shared" ca="1" si="13"/>
        <v>6455</v>
      </c>
      <c r="E133" s="87" t="str">
        <f t="shared" ca="1" si="12"/>
        <v>G6455:K6455</v>
      </c>
      <c r="G133" s="87">
        <f t="shared" si="17"/>
        <v>0</v>
      </c>
      <c r="H133" s="87">
        <v>133</v>
      </c>
      <c r="I133" s="91">
        <v>13455</v>
      </c>
      <c r="J133" s="92" t="s">
        <v>2089</v>
      </c>
      <c r="K133" s="87" t="str">
        <f t="shared" si="18"/>
        <v>134</v>
      </c>
      <c r="L133" s="102" t="str">
        <f t="shared" ca="1" si="14"/>
        <v/>
      </c>
      <c r="P133" s="147">
        <v>13455</v>
      </c>
      <c r="Q133" s="148" t="s">
        <v>2089</v>
      </c>
    </row>
    <row r="134" spans="1:17" ht="24.75" customHeight="1" x14ac:dyDescent="0.25">
      <c r="A134" s="150" t="str">
        <f t="shared" ca="1" si="11"/>
        <v/>
      </c>
      <c r="B134" s="151" t="str">
        <f t="shared" ca="1" si="15"/>
        <v/>
      </c>
      <c r="C134" s="152" t="str">
        <f t="shared" ca="1" si="16"/>
        <v/>
      </c>
      <c r="D134" s="87">
        <f t="shared" ca="1" si="13"/>
        <v>6455</v>
      </c>
      <c r="E134" s="87" t="str">
        <f t="shared" ca="1" si="12"/>
        <v>G6455:K6455</v>
      </c>
      <c r="G134" s="87">
        <f t="shared" si="17"/>
        <v>0</v>
      </c>
      <c r="H134" s="87">
        <v>134</v>
      </c>
      <c r="I134" s="91">
        <v>13456</v>
      </c>
      <c r="J134" s="92" t="s">
        <v>2090</v>
      </c>
      <c r="K134" s="87" t="str">
        <f t="shared" si="18"/>
        <v>134</v>
      </c>
      <c r="L134" s="102" t="str">
        <f t="shared" ca="1" si="14"/>
        <v/>
      </c>
      <c r="P134" s="147">
        <v>13456</v>
      </c>
      <c r="Q134" s="148" t="s">
        <v>2090</v>
      </c>
    </row>
    <row r="135" spans="1:17" ht="24.75" customHeight="1" x14ac:dyDescent="0.25">
      <c r="A135" s="150" t="str">
        <f t="shared" ca="1" si="11"/>
        <v/>
      </c>
      <c r="B135" s="151" t="str">
        <f t="shared" ca="1" si="15"/>
        <v/>
      </c>
      <c r="C135" s="152" t="str">
        <f t="shared" ca="1" si="16"/>
        <v/>
      </c>
      <c r="D135" s="87">
        <f t="shared" ca="1" si="13"/>
        <v>6455</v>
      </c>
      <c r="E135" s="87" t="str">
        <f t="shared" ca="1" si="12"/>
        <v>G6455:K6455</v>
      </c>
      <c r="G135" s="87">
        <f t="shared" si="17"/>
        <v>0</v>
      </c>
      <c r="H135" s="87">
        <v>135</v>
      </c>
      <c r="I135" s="91">
        <v>13459</v>
      </c>
      <c r="J135" s="92" t="s">
        <v>2091</v>
      </c>
      <c r="K135" s="87" t="str">
        <f t="shared" si="18"/>
        <v>134</v>
      </c>
      <c r="L135" s="102" t="str">
        <f t="shared" ca="1" si="14"/>
        <v/>
      </c>
      <c r="P135" s="147">
        <v>13459</v>
      </c>
      <c r="Q135" s="148" t="s">
        <v>2091</v>
      </c>
    </row>
    <row r="136" spans="1:17" ht="24.75" customHeight="1" x14ac:dyDescent="0.25">
      <c r="A136" s="150" t="str">
        <f t="shared" ca="1" si="11"/>
        <v/>
      </c>
      <c r="B136" s="151" t="str">
        <f t="shared" ca="1" si="15"/>
        <v/>
      </c>
      <c r="C136" s="152" t="str">
        <f t="shared" ca="1" si="16"/>
        <v/>
      </c>
      <c r="D136" s="87">
        <f t="shared" ca="1" si="13"/>
        <v>6455</v>
      </c>
      <c r="E136" s="87" t="str">
        <f t="shared" ca="1" si="12"/>
        <v>G6455:K6455</v>
      </c>
      <c r="G136" s="87">
        <f t="shared" si="17"/>
        <v>0</v>
      </c>
      <c r="H136" s="87">
        <v>136</v>
      </c>
      <c r="I136" s="91" t="s">
        <v>2092</v>
      </c>
      <c r="J136" s="92" t="s">
        <v>2093</v>
      </c>
      <c r="K136" s="87" t="str">
        <f t="shared" si="18"/>
        <v>134</v>
      </c>
      <c r="L136" s="102" t="str">
        <f t="shared" ca="1" si="14"/>
        <v/>
      </c>
      <c r="P136" s="145" t="s">
        <v>2092</v>
      </c>
      <c r="Q136" s="146" t="s">
        <v>2093</v>
      </c>
    </row>
    <row r="137" spans="1:17" ht="24.75" customHeight="1" x14ac:dyDescent="0.25">
      <c r="A137" s="150" t="str">
        <f t="shared" ca="1" si="11"/>
        <v/>
      </c>
      <c r="B137" s="151" t="str">
        <f t="shared" ca="1" si="15"/>
        <v/>
      </c>
      <c r="C137" s="152" t="str">
        <f t="shared" ca="1" si="16"/>
        <v/>
      </c>
      <c r="D137" s="87">
        <f t="shared" ca="1" si="13"/>
        <v>6455</v>
      </c>
      <c r="E137" s="87" t="str">
        <f t="shared" ca="1" si="12"/>
        <v>G6455:K6455</v>
      </c>
      <c r="G137" s="87">
        <f t="shared" si="17"/>
        <v>0</v>
      </c>
      <c r="H137" s="87">
        <v>137</v>
      </c>
      <c r="I137" s="91">
        <v>13461</v>
      </c>
      <c r="J137" s="92" t="s">
        <v>2094</v>
      </c>
      <c r="K137" s="87" t="str">
        <f t="shared" si="18"/>
        <v>134</v>
      </c>
      <c r="L137" s="102" t="str">
        <f t="shared" ca="1" si="14"/>
        <v/>
      </c>
      <c r="P137" s="147">
        <v>13461</v>
      </c>
      <c r="Q137" s="148" t="s">
        <v>2094</v>
      </c>
    </row>
    <row r="138" spans="1:17" ht="24.75" customHeight="1" x14ac:dyDescent="0.25">
      <c r="A138" s="150" t="str">
        <f t="shared" ca="1" si="11"/>
        <v/>
      </c>
      <c r="B138" s="151" t="str">
        <f t="shared" ca="1" si="15"/>
        <v/>
      </c>
      <c r="C138" s="152" t="str">
        <f t="shared" ca="1" si="16"/>
        <v/>
      </c>
      <c r="D138" s="87">
        <f t="shared" ca="1" si="13"/>
        <v>6455</v>
      </c>
      <c r="E138" s="87" t="str">
        <f t="shared" ca="1" si="12"/>
        <v>G6455:K6455</v>
      </c>
      <c r="G138" s="87">
        <f t="shared" si="17"/>
        <v>0</v>
      </c>
      <c r="H138" s="87">
        <v>138</v>
      </c>
      <c r="I138" s="91">
        <v>13462</v>
      </c>
      <c r="J138" s="92" t="s">
        <v>2095</v>
      </c>
      <c r="K138" s="87" t="str">
        <f t="shared" si="18"/>
        <v>134</v>
      </c>
      <c r="L138" s="102" t="str">
        <f t="shared" ca="1" si="14"/>
        <v/>
      </c>
      <c r="P138" s="147">
        <v>13462</v>
      </c>
      <c r="Q138" s="148" t="s">
        <v>2095</v>
      </c>
    </row>
    <row r="139" spans="1:17" ht="24.75" customHeight="1" x14ac:dyDescent="0.25">
      <c r="A139" s="150" t="str">
        <f t="shared" ref="A139:A202" ca="1" si="19">IFERROR(CONCATENATE(L139,"  ",VLOOKUP(L139,$M$1:$N$132,2,FALSE)),"")</f>
        <v/>
      </c>
      <c r="B139" s="151" t="str">
        <f t="shared" ca="1" si="15"/>
        <v/>
      </c>
      <c r="C139" s="152" t="str">
        <f t="shared" ca="1" si="16"/>
        <v/>
      </c>
      <c r="D139" s="87">
        <f t="shared" ca="1" si="13"/>
        <v>6455</v>
      </c>
      <c r="E139" s="87" t="str">
        <f t="shared" ref="E139:E202" ca="1" si="20">CONCATENATE("G",D139,":","K",$H$6455)</f>
        <v>G6455:K6455</v>
      </c>
      <c r="G139" s="87">
        <f t="shared" si="17"/>
        <v>0</v>
      </c>
      <c r="H139" s="87">
        <v>139</v>
      </c>
      <c r="I139" s="91" t="s">
        <v>2096</v>
      </c>
      <c r="J139" s="92" t="s">
        <v>2097</v>
      </c>
      <c r="K139" s="87" t="str">
        <f t="shared" si="18"/>
        <v>134</v>
      </c>
      <c r="L139" s="102" t="str">
        <f t="shared" ca="1" si="14"/>
        <v/>
      </c>
      <c r="P139" s="145" t="s">
        <v>2096</v>
      </c>
      <c r="Q139" s="146" t="s">
        <v>2097</v>
      </c>
    </row>
    <row r="140" spans="1:17" ht="24.75" customHeight="1" x14ac:dyDescent="0.25">
      <c r="A140" s="150" t="str">
        <f t="shared" ca="1" si="19"/>
        <v/>
      </c>
      <c r="B140" s="151" t="str">
        <f t="shared" ca="1" si="15"/>
        <v/>
      </c>
      <c r="C140" s="152" t="str">
        <f t="shared" ca="1" si="16"/>
        <v/>
      </c>
      <c r="D140" s="87">
        <f t="shared" ref="D140:D203" ca="1" si="21">IFERROR(VLOOKUP(1,INDIRECT(E139),2,FALSE)+1,6455)</f>
        <v>6455</v>
      </c>
      <c r="E140" s="87" t="str">
        <f t="shared" ca="1" si="20"/>
        <v>G6455:K6455</v>
      </c>
      <c r="G140" s="87">
        <f t="shared" si="17"/>
        <v>0</v>
      </c>
      <c r="H140" s="87">
        <v>140</v>
      </c>
      <c r="I140" s="91">
        <v>13491</v>
      </c>
      <c r="J140" s="92" t="s">
        <v>2098</v>
      </c>
      <c r="K140" s="87" t="str">
        <f t="shared" si="18"/>
        <v>134</v>
      </c>
      <c r="L140" s="102" t="str">
        <f t="shared" ref="L140:L203" ca="1" si="22">IFERROR(VLOOKUP(1,INDIRECT(E139),5,FALSE),"")</f>
        <v/>
      </c>
      <c r="P140" s="147">
        <v>13491</v>
      </c>
      <c r="Q140" s="148" t="s">
        <v>2098</v>
      </c>
    </row>
    <row r="141" spans="1:17" ht="24.75" customHeight="1" x14ac:dyDescent="0.25">
      <c r="A141" s="150" t="str">
        <f t="shared" ca="1" si="19"/>
        <v/>
      </c>
      <c r="B141" s="151" t="str">
        <f t="shared" ref="B141:B204" ca="1" si="23">IFERROR(VLOOKUP(1,INDIRECT(E140),4,FALSE),"")</f>
        <v/>
      </c>
      <c r="C141" s="152" t="str">
        <f t="shared" ref="C141:C204" ca="1" si="24">IFERROR(VLOOKUP(1,INDIRECT(E140),3,FALSE),"")</f>
        <v/>
      </c>
      <c r="D141" s="87">
        <f t="shared" ca="1" si="21"/>
        <v>6455</v>
      </c>
      <c r="E141" s="87" t="str">
        <f t="shared" ca="1" si="20"/>
        <v>G6455:K6455</v>
      </c>
      <c r="G141" s="87">
        <f t="shared" si="17"/>
        <v>0</v>
      </c>
      <c r="H141" s="87">
        <v>141</v>
      </c>
      <c r="I141" s="91">
        <v>13492</v>
      </c>
      <c r="J141" s="92" t="s">
        <v>2099</v>
      </c>
      <c r="K141" s="87" t="str">
        <f t="shared" si="18"/>
        <v>134</v>
      </c>
      <c r="L141" s="102" t="str">
        <f t="shared" ca="1" si="22"/>
        <v/>
      </c>
      <c r="P141" s="147">
        <v>13492</v>
      </c>
      <c r="Q141" s="148" t="s">
        <v>2099</v>
      </c>
    </row>
    <row r="142" spans="1:17" ht="24.75" customHeight="1" x14ac:dyDescent="0.25">
      <c r="A142" s="150" t="str">
        <f t="shared" ca="1" si="19"/>
        <v/>
      </c>
      <c r="B142" s="151" t="str">
        <f t="shared" ca="1" si="23"/>
        <v/>
      </c>
      <c r="C142" s="152" t="str">
        <f t="shared" ca="1" si="24"/>
        <v/>
      </c>
      <c r="D142" s="87">
        <f t="shared" ca="1" si="21"/>
        <v>6455</v>
      </c>
      <c r="E142" s="87" t="str">
        <f t="shared" ca="1" si="20"/>
        <v>G6455:K6455</v>
      </c>
      <c r="G142" s="87">
        <f t="shared" si="17"/>
        <v>0</v>
      </c>
      <c r="H142" s="87">
        <v>142</v>
      </c>
      <c r="I142" s="91">
        <v>13493</v>
      </c>
      <c r="J142" s="92" t="s">
        <v>2100</v>
      </c>
      <c r="K142" s="87" t="str">
        <f t="shared" si="18"/>
        <v>134</v>
      </c>
      <c r="L142" s="102" t="str">
        <f t="shared" ca="1" si="22"/>
        <v/>
      </c>
      <c r="P142" s="147">
        <v>13493</v>
      </c>
      <c r="Q142" s="156" t="s">
        <v>2100</v>
      </c>
    </row>
    <row r="143" spans="1:17" ht="24.75" customHeight="1" x14ac:dyDescent="0.25">
      <c r="A143" s="150" t="str">
        <f t="shared" ca="1" si="19"/>
        <v/>
      </c>
      <c r="B143" s="151" t="str">
        <f t="shared" ca="1" si="23"/>
        <v/>
      </c>
      <c r="C143" s="152" t="str">
        <f t="shared" ca="1" si="24"/>
        <v/>
      </c>
      <c r="D143" s="87">
        <f t="shared" ca="1" si="21"/>
        <v>6455</v>
      </c>
      <c r="E143" s="87" t="str">
        <f t="shared" ca="1" si="20"/>
        <v>G6455:K6455</v>
      </c>
      <c r="G143" s="87">
        <f t="shared" si="17"/>
        <v>0</v>
      </c>
      <c r="H143" s="87">
        <v>143</v>
      </c>
      <c r="I143" s="91">
        <v>13494</v>
      </c>
      <c r="J143" s="92" t="s">
        <v>2101</v>
      </c>
      <c r="K143" s="87" t="str">
        <f t="shared" si="18"/>
        <v>134</v>
      </c>
      <c r="L143" s="102" t="str">
        <f t="shared" ca="1" si="22"/>
        <v/>
      </c>
      <c r="P143" s="147">
        <v>13494</v>
      </c>
      <c r="Q143" s="156" t="s">
        <v>2101</v>
      </c>
    </row>
    <row r="144" spans="1:17" ht="24.75" customHeight="1" x14ac:dyDescent="0.25">
      <c r="A144" s="150" t="str">
        <f t="shared" ca="1" si="19"/>
        <v/>
      </c>
      <c r="B144" s="151" t="str">
        <f t="shared" ca="1" si="23"/>
        <v/>
      </c>
      <c r="C144" s="152" t="str">
        <f t="shared" ca="1" si="24"/>
        <v/>
      </c>
      <c r="D144" s="87">
        <f t="shared" ca="1" si="21"/>
        <v>6455</v>
      </c>
      <c r="E144" s="87" t="str">
        <f t="shared" ca="1" si="20"/>
        <v>G6455:K6455</v>
      </c>
      <c r="G144" s="87">
        <f t="shared" si="17"/>
        <v>0</v>
      </c>
      <c r="H144" s="87">
        <v>144</v>
      </c>
      <c r="I144" s="91">
        <v>13495</v>
      </c>
      <c r="J144" s="92" t="s">
        <v>2102</v>
      </c>
      <c r="K144" s="87" t="str">
        <f t="shared" si="18"/>
        <v>134</v>
      </c>
      <c r="L144" s="102" t="str">
        <f t="shared" ca="1" si="22"/>
        <v/>
      </c>
      <c r="P144" s="147">
        <v>13495</v>
      </c>
      <c r="Q144" s="148" t="s">
        <v>2102</v>
      </c>
    </row>
    <row r="145" spans="1:17" ht="24.75" customHeight="1" x14ac:dyDescent="0.25">
      <c r="A145" s="150" t="str">
        <f t="shared" ca="1" si="19"/>
        <v/>
      </c>
      <c r="B145" s="151" t="str">
        <f t="shared" ca="1" si="23"/>
        <v/>
      </c>
      <c r="C145" s="152" t="str">
        <f t="shared" ca="1" si="24"/>
        <v/>
      </c>
      <c r="D145" s="87">
        <f t="shared" ca="1" si="21"/>
        <v>6455</v>
      </c>
      <c r="E145" s="87" t="str">
        <f t="shared" ca="1" si="20"/>
        <v>G6455:K6455</v>
      </c>
      <c r="G145" s="87">
        <f t="shared" si="17"/>
        <v>0</v>
      </c>
      <c r="H145" s="87">
        <v>145</v>
      </c>
      <c r="I145" s="91">
        <v>13499</v>
      </c>
      <c r="J145" s="92" t="s">
        <v>2103</v>
      </c>
      <c r="K145" s="87" t="str">
        <f t="shared" si="18"/>
        <v>134</v>
      </c>
      <c r="L145" s="102" t="str">
        <f t="shared" ca="1" si="22"/>
        <v/>
      </c>
      <c r="P145" s="147">
        <v>13499</v>
      </c>
      <c r="Q145" s="148" t="s">
        <v>2103</v>
      </c>
    </row>
    <row r="146" spans="1:17" ht="24.75" customHeight="1" x14ac:dyDescent="0.25">
      <c r="A146" s="150" t="str">
        <f t="shared" ca="1" si="19"/>
        <v/>
      </c>
      <c r="B146" s="151" t="str">
        <f t="shared" ca="1" si="23"/>
        <v/>
      </c>
      <c r="C146" s="152" t="str">
        <f t="shared" ca="1" si="24"/>
        <v/>
      </c>
      <c r="D146" s="87">
        <f t="shared" ca="1" si="21"/>
        <v>6455</v>
      </c>
      <c r="E146" s="87" t="str">
        <f t="shared" ca="1" si="20"/>
        <v>G6455:K6455</v>
      </c>
      <c r="G146" s="87">
        <f t="shared" si="17"/>
        <v>0</v>
      </c>
      <c r="H146" s="87">
        <v>146</v>
      </c>
      <c r="I146" s="91" t="s">
        <v>2104</v>
      </c>
      <c r="J146" s="92" t="s">
        <v>2105</v>
      </c>
      <c r="K146" s="87" t="str">
        <f t="shared" si="18"/>
        <v>Prosím, zvolte podrobnější úroveň.</v>
      </c>
      <c r="L146" s="102" t="str">
        <f t="shared" ca="1" si="22"/>
        <v/>
      </c>
      <c r="P146" s="141" t="s">
        <v>2104</v>
      </c>
      <c r="Q146" s="142" t="s">
        <v>2105</v>
      </c>
    </row>
    <row r="147" spans="1:17" ht="24.75" customHeight="1" x14ac:dyDescent="0.25">
      <c r="A147" s="150" t="str">
        <f t="shared" ca="1" si="19"/>
        <v/>
      </c>
      <c r="B147" s="151" t="str">
        <f t="shared" ca="1" si="23"/>
        <v/>
      </c>
      <c r="C147" s="152" t="str">
        <f t="shared" ca="1" si="24"/>
        <v/>
      </c>
      <c r="D147" s="87">
        <f t="shared" ca="1" si="21"/>
        <v>6455</v>
      </c>
      <c r="E147" s="87" t="str">
        <f t="shared" ca="1" si="20"/>
        <v>G6455:K6455</v>
      </c>
      <c r="G147" s="87">
        <f t="shared" si="17"/>
        <v>0</v>
      </c>
      <c r="H147" s="87">
        <v>147</v>
      </c>
      <c r="I147" s="91" t="s">
        <v>1083</v>
      </c>
      <c r="J147" s="92" t="s">
        <v>1084</v>
      </c>
      <c r="K147" s="87" t="str">
        <f t="shared" si="18"/>
        <v>141</v>
      </c>
      <c r="L147" s="102" t="str">
        <f t="shared" ca="1" si="22"/>
        <v/>
      </c>
      <c r="P147" s="143" t="s">
        <v>1083</v>
      </c>
      <c r="Q147" s="144" t="s">
        <v>1084</v>
      </c>
    </row>
    <row r="148" spans="1:17" ht="24.75" customHeight="1" x14ac:dyDescent="0.25">
      <c r="A148" s="150" t="str">
        <f t="shared" ca="1" si="19"/>
        <v/>
      </c>
      <c r="B148" s="151" t="str">
        <f t="shared" ca="1" si="23"/>
        <v/>
      </c>
      <c r="C148" s="152" t="str">
        <f t="shared" ca="1" si="24"/>
        <v/>
      </c>
      <c r="D148" s="87">
        <f t="shared" ca="1" si="21"/>
        <v>6455</v>
      </c>
      <c r="E148" s="87" t="str">
        <f t="shared" ca="1" si="20"/>
        <v>G6455:K6455</v>
      </c>
      <c r="G148" s="87">
        <f t="shared" si="17"/>
        <v>0</v>
      </c>
      <c r="H148" s="87">
        <v>148</v>
      </c>
      <c r="I148" s="91" t="s">
        <v>2106</v>
      </c>
      <c r="J148" s="92" t="s">
        <v>2107</v>
      </c>
      <c r="K148" s="87" t="str">
        <f t="shared" si="18"/>
        <v>141</v>
      </c>
      <c r="L148" s="102" t="str">
        <f t="shared" ca="1" si="22"/>
        <v/>
      </c>
      <c r="P148" s="145" t="s">
        <v>2106</v>
      </c>
      <c r="Q148" s="146" t="s">
        <v>2107</v>
      </c>
    </row>
    <row r="149" spans="1:17" ht="24.75" customHeight="1" x14ac:dyDescent="0.25">
      <c r="A149" s="150" t="str">
        <f t="shared" ca="1" si="19"/>
        <v/>
      </c>
      <c r="B149" s="151" t="str">
        <f t="shared" ca="1" si="23"/>
        <v/>
      </c>
      <c r="C149" s="152" t="str">
        <f t="shared" ca="1" si="24"/>
        <v/>
      </c>
      <c r="D149" s="87">
        <f t="shared" ca="1" si="21"/>
        <v>6455</v>
      </c>
      <c r="E149" s="87" t="str">
        <f t="shared" ca="1" si="20"/>
        <v>G6455:K6455</v>
      </c>
      <c r="G149" s="87">
        <f t="shared" si="17"/>
        <v>0</v>
      </c>
      <c r="H149" s="87">
        <v>149</v>
      </c>
      <c r="I149" s="91">
        <v>14111</v>
      </c>
      <c r="J149" s="92" t="s">
        <v>2108</v>
      </c>
      <c r="K149" s="87" t="str">
        <f t="shared" si="18"/>
        <v>141</v>
      </c>
      <c r="L149" s="102" t="str">
        <f t="shared" ca="1" si="22"/>
        <v/>
      </c>
      <c r="P149" s="147">
        <v>14111</v>
      </c>
      <c r="Q149" s="148" t="s">
        <v>2108</v>
      </c>
    </row>
    <row r="150" spans="1:17" ht="24.75" customHeight="1" x14ac:dyDescent="0.25">
      <c r="A150" s="150" t="str">
        <f t="shared" ca="1" si="19"/>
        <v/>
      </c>
      <c r="B150" s="151" t="str">
        <f t="shared" ca="1" si="23"/>
        <v/>
      </c>
      <c r="C150" s="152" t="str">
        <f t="shared" ca="1" si="24"/>
        <v/>
      </c>
      <c r="D150" s="87">
        <f t="shared" ca="1" si="21"/>
        <v>6455</v>
      </c>
      <c r="E150" s="87" t="str">
        <f t="shared" ca="1" si="20"/>
        <v>G6455:K6455</v>
      </c>
      <c r="G150" s="87">
        <f t="shared" si="17"/>
        <v>0</v>
      </c>
      <c r="H150" s="87">
        <v>150</v>
      </c>
      <c r="I150" s="91">
        <v>14112</v>
      </c>
      <c r="J150" s="92" t="s">
        <v>2109</v>
      </c>
      <c r="K150" s="87" t="str">
        <f t="shared" si="18"/>
        <v>141</v>
      </c>
      <c r="L150" s="102" t="str">
        <f t="shared" ca="1" si="22"/>
        <v/>
      </c>
      <c r="P150" s="147">
        <v>14112</v>
      </c>
      <c r="Q150" s="148" t="s">
        <v>2109</v>
      </c>
    </row>
    <row r="151" spans="1:17" ht="24.75" customHeight="1" x14ac:dyDescent="0.25">
      <c r="A151" s="150" t="str">
        <f t="shared" ca="1" si="19"/>
        <v/>
      </c>
      <c r="B151" s="151" t="str">
        <f t="shared" ca="1" si="23"/>
        <v/>
      </c>
      <c r="C151" s="152" t="str">
        <f t="shared" ca="1" si="24"/>
        <v/>
      </c>
      <c r="D151" s="87">
        <f t="shared" ca="1" si="21"/>
        <v>6455</v>
      </c>
      <c r="E151" s="87" t="str">
        <f t="shared" ca="1" si="20"/>
        <v>G6455:K6455</v>
      </c>
      <c r="G151" s="87">
        <f t="shared" si="17"/>
        <v>0</v>
      </c>
      <c r="H151" s="87">
        <v>151</v>
      </c>
      <c r="I151" s="91">
        <v>14113</v>
      </c>
      <c r="J151" s="92" t="s">
        <v>2110</v>
      </c>
      <c r="K151" s="87" t="str">
        <f t="shared" si="18"/>
        <v>141</v>
      </c>
      <c r="L151" s="102" t="str">
        <f t="shared" ca="1" si="22"/>
        <v/>
      </c>
      <c r="P151" s="147">
        <v>14113</v>
      </c>
      <c r="Q151" s="148" t="s">
        <v>2110</v>
      </c>
    </row>
    <row r="152" spans="1:17" ht="24.75" customHeight="1" x14ac:dyDescent="0.25">
      <c r="A152" s="150" t="str">
        <f t="shared" ca="1" si="19"/>
        <v/>
      </c>
      <c r="B152" s="151" t="str">
        <f t="shared" ca="1" si="23"/>
        <v/>
      </c>
      <c r="C152" s="152" t="str">
        <f t="shared" ca="1" si="24"/>
        <v/>
      </c>
      <c r="D152" s="87">
        <f t="shared" ca="1" si="21"/>
        <v>6455</v>
      </c>
      <c r="E152" s="87" t="str">
        <f t="shared" ca="1" si="20"/>
        <v>G6455:K6455</v>
      </c>
      <c r="G152" s="87">
        <f t="shared" si="17"/>
        <v>0</v>
      </c>
      <c r="H152" s="87">
        <v>152</v>
      </c>
      <c r="I152" s="91">
        <v>14119</v>
      </c>
      <c r="J152" s="92" t="s">
        <v>2111</v>
      </c>
      <c r="K152" s="87" t="str">
        <f t="shared" si="18"/>
        <v>141</v>
      </c>
      <c r="L152" s="102" t="str">
        <f t="shared" ca="1" si="22"/>
        <v/>
      </c>
      <c r="P152" s="147">
        <v>14119</v>
      </c>
      <c r="Q152" s="148" t="s">
        <v>2111</v>
      </c>
    </row>
    <row r="153" spans="1:17" ht="24.75" customHeight="1" x14ac:dyDescent="0.25">
      <c r="A153" s="150" t="str">
        <f t="shared" ca="1" si="19"/>
        <v/>
      </c>
      <c r="B153" s="151" t="str">
        <f t="shared" ca="1" si="23"/>
        <v/>
      </c>
      <c r="C153" s="152" t="str">
        <f t="shared" ca="1" si="24"/>
        <v/>
      </c>
      <c r="D153" s="87">
        <f t="shared" ca="1" si="21"/>
        <v>6455</v>
      </c>
      <c r="E153" s="87" t="str">
        <f t="shared" ca="1" si="20"/>
        <v>G6455:K6455</v>
      </c>
      <c r="G153" s="87">
        <f t="shared" si="17"/>
        <v>0</v>
      </c>
      <c r="H153" s="87">
        <v>153</v>
      </c>
      <c r="I153" s="91" t="s">
        <v>2112</v>
      </c>
      <c r="J153" s="92" t="s">
        <v>2113</v>
      </c>
      <c r="K153" s="87" t="str">
        <f t="shared" si="18"/>
        <v>141</v>
      </c>
      <c r="L153" s="102" t="str">
        <f t="shared" ca="1" si="22"/>
        <v/>
      </c>
      <c r="P153" s="145" t="s">
        <v>2112</v>
      </c>
      <c r="Q153" s="146" t="s">
        <v>2113</v>
      </c>
    </row>
    <row r="154" spans="1:17" ht="24.75" customHeight="1" x14ac:dyDescent="0.25">
      <c r="A154" s="150" t="str">
        <f t="shared" ca="1" si="19"/>
        <v/>
      </c>
      <c r="B154" s="151" t="str">
        <f t="shared" ca="1" si="23"/>
        <v/>
      </c>
      <c r="C154" s="152" t="str">
        <f t="shared" ca="1" si="24"/>
        <v/>
      </c>
      <c r="D154" s="87">
        <f t="shared" ca="1" si="21"/>
        <v>6455</v>
      </c>
      <c r="E154" s="87" t="str">
        <f t="shared" ca="1" si="20"/>
        <v>G6455:K6455</v>
      </c>
      <c r="G154" s="87">
        <f t="shared" si="17"/>
        <v>0</v>
      </c>
      <c r="H154" s="87">
        <v>154</v>
      </c>
      <c r="I154" s="91">
        <v>14121</v>
      </c>
      <c r="J154" s="92" t="s">
        <v>2114</v>
      </c>
      <c r="K154" s="87" t="str">
        <f t="shared" si="18"/>
        <v>141</v>
      </c>
      <c r="L154" s="102" t="str">
        <f t="shared" ca="1" si="22"/>
        <v/>
      </c>
      <c r="P154" s="147">
        <v>14121</v>
      </c>
      <c r="Q154" s="148" t="s">
        <v>2114</v>
      </c>
    </row>
    <row r="155" spans="1:17" ht="24.75" customHeight="1" x14ac:dyDescent="0.25">
      <c r="A155" s="150" t="str">
        <f t="shared" ca="1" si="19"/>
        <v/>
      </c>
      <c r="B155" s="151" t="str">
        <f t="shared" ca="1" si="23"/>
        <v/>
      </c>
      <c r="C155" s="152" t="str">
        <f t="shared" ca="1" si="24"/>
        <v/>
      </c>
      <c r="D155" s="87">
        <f t="shared" ca="1" si="21"/>
        <v>6455</v>
      </c>
      <c r="E155" s="87" t="str">
        <f t="shared" ca="1" si="20"/>
        <v>G6455:K6455</v>
      </c>
      <c r="G155" s="87">
        <f t="shared" si="17"/>
        <v>0</v>
      </c>
      <c r="H155" s="87">
        <v>155</v>
      </c>
      <c r="I155" s="91">
        <v>14122</v>
      </c>
      <c r="J155" s="92" t="s">
        <v>2115</v>
      </c>
      <c r="K155" s="87" t="str">
        <f t="shared" si="18"/>
        <v>141</v>
      </c>
      <c r="L155" s="102" t="str">
        <f t="shared" ca="1" si="22"/>
        <v/>
      </c>
      <c r="P155" s="147">
        <v>14122</v>
      </c>
      <c r="Q155" s="148" t="s">
        <v>2115</v>
      </c>
    </row>
    <row r="156" spans="1:17" ht="24.75" customHeight="1" x14ac:dyDescent="0.25">
      <c r="A156" s="150" t="str">
        <f t="shared" ca="1" si="19"/>
        <v/>
      </c>
      <c r="B156" s="151" t="str">
        <f t="shared" ca="1" si="23"/>
        <v/>
      </c>
      <c r="C156" s="152" t="str">
        <f t="shared" ca="1" si="24"/>
        <v/>
      </c>
      <c r="D156" s="87">
        <f t="shared" ca="1" si="21"/>
        <v>6455</v>
      </c>
      <c r="E156" s="87" t="str">
        <f t="shared" ca="1" si="20"/>
        <v>G6455:K6455</v>
      </c>
      <c r="G156" s="87">
        <f t="shared" si="17"/>
        <v>0</v>
      </c>
      <c r="H156" s="87">
        <v>156</v>
      </c>
      <c r="I156" s="91">
        <v>14123</v>
      </c>
      <c r="J156" s="92" t="s">
        <v>2116</v>
      </c>
      <c r="K156" s="87" t="str">
        <f t="shared" si="18"/>
        <v>141</v>
      </c>
      <c r="L156" s="102" t="str">
        <f t="shared" ca="1" si="22"/>
        <v/>
      </c>
      <c r="P156" s="147">
        <v>14123</v>
      </c>
      <c r="Q156" s="148" t="s">
        <v>2116</v>
      </c>
    </row>
    <row r="157" spans="1:17" ht="24.75" customHeight="1" x14ac:dyDescent="0.25">
      <c r="A157" s="150" t="str">
        <f t="shared" ca="1" si="19"/>
        <v/>
      </c>
      <c r="B157" s="151" t="str">
        <f t="shared" ca="1" si="23"/>
        <v/>
      </c>
      <c r="C157" s="152" t="str">
        <f t="shared" ca="1" si="24"/>
        <v/>
      </c>
      <c r="D157" s="87">
        <f t="shared" ca="1" si="21"/>
        <v>6455</v>
      </c>
      <c r="E157" s="87" t="str">
        <f t="shared" ca="1" si="20"/>
        <v>G6455:K6455</v>
      </c>
      <c r="G157" s="87">
        <f t="shared" si="17"/>
        <v>0</v>
      </c>
      <c r="H157" s="87">
        <v>157</v>
      </c>
      <c r="I157" s="91">
        <v>14124</v>
      </c>
      <c r="J157" s="92" t="s">
        <v>2117</v>
      </c>
      <c r="K157" s="87" t="str">
        <f t="shared" si="18"/>
        <v>141</v>
      </c>
      <c r="L157" s="102" t="str">
        <f t="shared" ca="1" si="22"/>
        <v/>
      </c>
      <c r="P157" s="147">
        <v>14124</v>
      </c>
      <c r="Q157" s="148" t="s">
        <v>2117</v>
      </c>
    </row>
    <row r="158" spans="1:17" ht="24.75" customHeight="1" x14ac:dyDescent="0.25">
      <c r="A158" s="150" t="str">
        <f t="shared" ca="1" si="19"/>
        <v/>
      </c>
      <c r="B158" s="151" t="str">
        <f t="shared" ca="1" si="23"/>
        <v/>
      </c>
      <c r="C158" s="152" t="str">
        <f t="shared" ca="1" si="24"/>
        <v/>
      </c>
      <c r="D158" s="87">
        <f t="shared" ca="1" si="21"/>
        <v>6455</v>
      </c>
      <c r="E158" s="87" t="str">
        <f t="shared" ca="1" si="20"/>
        <v>G6455:K6455</v>
      </c>
      <c r="G158" s="87">
        <f t="shared" si="17"/>
        <v>0</v>
      </c>
      <c r="H158" s="87">
        <v>158</v>
      </c>
      <c r="I158" s="91">
        <v>14125</v>
      </c>
      <c r="J158" s="92" t="s">
        <v>2118</v>
      </c>
      <c r="K158" s="87" t="str">
        <f t="shared" si="18"/>
        <v>141</v>
      </c>
      <c r="L158" s="102" t="str">
        <f t="shared" ca="1" si="22"/>
        <v/>
      </c>
      <c r="P158" s="147">
        <v>14125</v>
      </c>
      <c r="Q158" s="148" t="s">
        <v>2118</v>
      </c>
    </row>
    <row r="159" spans="1:17" ht="24.75" customHeight="1" x14ac:dyDescent="0.25">
      <c r="A159" s="150" t="str">
        <f t="shared" ca="1" si="19"/>
        <v/>
      </c>
      <c r="B159" s="151" t="str">
        <f t="shared" ca="1" si="23"/>
        <v/>
      </c>
      <c r="C159" s="152" t="str">
        <f t="shared" ca="1" si="24"/>
        <v/>
      </c>
      <c r="D159" s="87">
        <f t="shared" ca="1" si="21"/>
        <v>6455</v>
      </c>
      <c r="E159" s="87" t="str">
        <f t="shared" ca="1" si="20"/>
        <v>G6455:K6455</v>
      </c>
      <c r="G159" s="87">
        <f t="shared" si="17"/>
        <v>0</v>
      </c>
      <c r="H159" s="87">
        <v>159</v>
      </c>
      <c r="I159" s="91">
        <v>14126</v>
      </c>
      <c r="J159" s="92" t="s">
        <v>2119</v>
      </c>
      <c r="K159" s="87" t="str">
        <f t="shared" si="18"/>
        <v>141</v>
      </c>
      <c r="L159" s="102" t="str">
        <f t="shared" ca="1" si="22"/>
        <v/>
      </c>
      <c r="P159" s="147">
        <v>14126</v>
      </c>
      <c r="Q159" s="148" t="s">
        <v>2119</v>
      </c>
    </row>
    <row r="160" spans="1:17" ht="24.75" customHeight="1" x14ac:dyDescent="0.25">
      <c r="A160" s="150" t="str">
        <f t="shared" ca="1" si="19"/>
        <v/>
      </c>
      <c r="B160" s="151" t="str">
        <f t="shared" ca="1" si="23"/>
        <v/>
      </c>
      <c r="C160" s="152" t="str">
        <f t="shared" ca="1" si="24"/>
        <v/>
      </c>
      <c r="D160" s="87">
        <f t="shared" ca="1" si="21"/>
        <v>6455</v>
      </c>
      <c r="E160" s="87" t="str">
        <f t="shared" ca="1" si="20"/>
        <v>G6455:K6455</v>
      </c>
      <c r="G160" s="87">
        <f t="shared" si="17"/>
        <v>0</v>
      </c>
      <c r="H160" s="87">
        <v>160</v>
      </c>
      <c r="I160" s="91">
        <v>14129</v>
      </c>
      <c r="J160" s="92" t="s">
        <v>2120</v>
      </c>
      <c r="K160" s="87" t="str">
        <f t="shared" si="18"/>
        <v>141</v>
      </c>
      <c r="L160" s="102" t="str">
        <f t="shared" ca="1" si="22"/>
        <v/>
      </c>
      <c r="P160" s="147">
        <v>14129</v>
      </c>
      <c r="Q160" s="148" t="s">
        <v>2120</v>
      </c>
    </row>
    <row r="161" spans="1:17" ht="24.75" customHeight="1" x14ac:dyDescent="0.25">
      <c r="A161" s="150" t="str">
        <f t="shared" ca="1" si="19"/>
        <v/>
      </c>
      <c r="B161" s="151" t="str">
        <f t="shared" ca="1" si="23"/>
        <v/>
      </c>
      <c r="C161" s="152" t="str">
        <f t="shared" ca="1" si="24"/>
        <v/>
      </c>
      <c r="D161" s="87">
        <f t="shared" ca="1" si="21"/>
        <v>6455</v>
      </c>
      <c r="E161" s="87" t="str">
        <f t="shared" ca="1" si="20"/>
        <v>G6455:K6455</v>
      </c>
      <c r="G161" s="87">
        <f t="shared" si="17"/>
        <v>0</v>
      </c>
      <c r="H161" s="87">
        <v>161</v>
      </c>
      <c r="I161" s="91" t="s">
        <v>1085</v>
      </c>
      <c r="J161" s="92" t="s">
        <v>1086</v>
      </c>
      <c r="K161" s="87" t="str">
        <f t="shared" si="18"/>
        <v>142</v>
      </c>
      <c r="L161" s="102" t="str">
        <f t="shared" ca="1" si="22"/>
        <v/>
      </c>
      <c r="P161" s="143" t="s">
        <v>1085</v>
      </c>
      <c r="Q161" s="144" t="s">
        <v>1086</v>
      </c>
    </row>
    <row r="162" spans="1:17" ht="24.75" customHeight="1" x14ac:dyDescent="0.25">
      <c r="A162" s="150" t="str">
        <f t="shared" ca="1" si="19"/>
        <v/>
      </c>
      <c r="B162" s="151" t="str">
        <f t="shared" ca="1" si="23"/>
        <v/>
      </c>
      <c r="C162" s="152" t="str">
        <f t="shared" ca="1" si="24"/>
        <v/>
      </c>
      <c r="D162" s="87">
        <f t="shared" ca="1" si="21"/>
        <v>6455</v>
      </c>
      <c r="E162" s="87" t="str">
        <f t="shared" ca="1" si="20"/>
        <v>G6455:K6455</v>
      </c>
      <c r="G162" s="87">
        <f t="shared" si="17"/>
        <v>0</v>
      </c>
      <c r="H162" s="87">
        <v>162</v>
      </c>
      <c r="I162" s="91" t="s">
        <v>2121</v>
      </c>
      <c r="J162" s="92" t="s">
        <v>1086</v>
      </c>
      <c r="K162" s="87" t="str">
        <f t="shared" si="18"/>
        <v>142</v>
      </c>
      <c r="L162" s="102" t="str">
        <f t="shared" ca="1" si="22"/>
        <v/>
      </c>
      <c r="P162" s="145" t="s">
        <v>2121</v>
      </c>
      <c r="Q162" s="146" t="s">
        <v>1086</v>
      </c>
    </row>
    <row r="163" spans="1:17" ht="24.75" customHeight="1" x14ac:dyDescent="0.25">
      <c r="A163" s="150" t="str">
        <f t="shared" ca="1" si="19"/>
        <v/>
      </c>
      <c r="B163" s="151" t="str">
        <f t="shared" ca="1" si="23"/>
        <v/>
      </c>
      <c r="C163" s="152" t="str">
        <f t="shared" ca="1" si="24"/>
        <v/>
      </c>
      <c r="D163" s="87">
        <f t="shared" ca="1" si="21"/>
        <v>6455</v>
      </c>
      <c r="E163" s="87" t="str">
        <f t="shared" ca="1" si="20"/>
        <v>G6455:K6455</v>
      </c>
      <c r="G163" s="87">
        <f t="shared" si="17"/>
        <v>0</v>
      </c>
      <c r="H163" s="87">
        <v>163</v>
      </c>
      <c r="I163" s="91">
        <v>14201</v>
      </c>
      <c r="J163" s="92" t="s">
        <v>2122</v>
      </c>
      <c r="K163" s="87" t="str">
        <f t="shared" si="18"/>
        <v>142</v>
      </c>
      <c r="L163" s="102" t="str">
        <f t="shared" ca="1" si="22"/>
        <v/>
      </c>
      <c r="P163" s="147">
        <v>14201</v>
      </c>
      <c r="Q163" s="148" t="s">
        <v>2122</v>
      </c>
    </row>
    <row r="164" spans="1:17" ht="24.75" customHeight="1" x14ac:dyDescent="0.25">
      <c r="A164" s="150" t="str">
        <f t="shared" ca="1" si="19"/>
        <v/>
      </c>
      <c r="B164" s="151" t="str">
        <f t="shared" ca="1" si="23"/>
        <v/>
      </c>
      <c r="C164" s="152" t="str">
        <f t="shared" ca="1" si="24"/>
        <v/>
      </c>
      <c r="D164" s="87">
        <f t="shared" ca="1" si="21"/>
        <v>6455</v>
      </c>
      <c r="E164" s="87" t="str">
        <f t="shared" ca="1" si="20"/>
        <v>G6455:K6455</v>
      </c>
      <c r="G164" s="87">
        <f t="shared" si="17"/>
        <v>0</v>
      </c>
      <c r="H164" s="87">
        <v>164</v>
      </c>
      <c r="I164" s="91">
        <v>14202</v>
      </c>
      <c r="J164" s="92" t="s">
        <v>1497</v>
      </c>
      <c r="K164" s="87" t="str">
        <f t="shared" si="18"/>
        <v>142</v>
      </c>
      <c r="L164" s="102" t="str">
        <f t="shared" ca="1" si="22"/>
        <v/>
      </c>
      <c r="P164" s="147">
        <v>14202</v>
      </c>
      <c r="Q164" s="148" t="s">
        <v>1497</v>
      </c>
    </row>
    <row r="165" spans="1:17" ht="24.75" customHeight="1" x14ac:dyDescent="0.25">
      <c r="A165" s="150" t="str">
        <f t="shared" ca="1" si="19"/>
        <v/>
      </c>
      <c r="B165" s="151" t="str">
        <f t="shared" ca="1" si="23"/>
        <v/>
      </c>
      <c r="C165" s="152" t="str">
        <f t="shared" ca="1" si="24"/>
        <v/>
      </c>
      <c r="D165" s="87">
        <f t="shared" ca="1" si="21"/>
        <v>6455</v>
      </c>
      <c r="E165" s="87" t="str">
        <f t="shared" ca="1" si="20"/>
        <v>G6455:K6455</v>
      </c>
      <c r="G165" s="87">
        <f t="shared" si="17"/>
        <v>0</v>
      </c>
      <c r="H165" s="87">
        <v>165</v>
      </c>
      <c r="I165" s="91" t="s">
        <v>1087</v>
      </c>
      <c r="J165" s="92" t="s">
        <v>1088</v>
      </c>
      <c r="K165" s="87" t="str">
        <f t="shared" si="18"/>
        <v>143</v>
      </c>
      <c r="L165" s="102" t="str">
        <f t="shared" ca="1" si="22"/>
        <v/>
      </c>
      <c r="P165" s="143" t="s">
        <v>1087</v>
      </c>
      <c r="Q165" s="144" t="s">
        <v>1088</v>
      </c>
    </row>
    <row r="166" spans="1:17" ht="24.75" customHeight="1" x14ac:dyDescent="0.25">
      <c r="A166" s="150" t="str">
        <f t="shared" ca="1" si="19"/>
        <v/>
      </c>
      <c r="B166" s="151" t="str">
        <f t="shared" ca="1" si="23"/>
        <v/>
      </c>
      <c r="C166" s="152" t="str">
        <f t="shared" ca="1" si="24"/>
        <v/>
      </c>
      <c r="D166" s="87">
        <f t="shared" ca="1" si="21"/>
        <v>6455</v>
      </c>
      <c r="E166" s="87" t="str">
        <f t="shared" ca="1" si="20"/>
        <v>G6455:K6455</v>
      </c>
      <c r="G166" s="87">
        <f t="shared" si="17"/>
        <v>0</v>
      </c>
      <c r="H166" s="87">
        <v>166</v>
      </c>
      <c r="I166" s="91" t="s">
        <v>2123</v>
      </c>
      <c r="J166" s="92" t="s">
        <v>1498</v>
      </c>
      <c r="K166" s="87" t="str">
        <f t="shared" si="18"/>
        <v>143</v>
      </c>
      <c r="L166" s="102" t="str">
        <f t="shared" ca="1" si="22"/>
        <v/>
      </c>
      <c r="P166" s="145" t="s">
        <v>2123</v>
      </c>
      <c r="Q166" s="146" t="s">
        <v>1498</v>
      </c>
    </row>
    <row r="167" spans="1:17" ht="24.75" customHeight="1" x14ac:dyDescent="0.25">
      <c r="A167" s="150" t="str">
        <f t="shared" ca="1" si="19"/>
        <v/>
      </c>
      <c r="B167" s="151" t="str">
        <f t="shared" ca="1" si="23"/>
        <v/>
      </c>
      <c r="C167" s="152" t="str">
        <f t="shared" ca="1" si="24"/>
        <v/>
      </c>
      <c r="D167" s="87">
        <f t="shared" ca="1" si="21"/>
        <v>6455</v>
      </c>
      <c r="E167" s="87" t="str">
        <f t="shared" ca="1" si="20"/>
        <v>G6455:K6455</v>
      </c>
      <c r="G167" s="87">
        <f t="shared" si="17"/>
        <v>0</v>
      </c>
      <c r="H167" s="87">
        <v>167</v>
      </c>
      <c r="I167" s="91">
        <v>14311</v>
      </c>
      <c r="J167" s="92" t="s">
        <v>2124</v>
      </c>
      <c r="K167" s="87" t="str">
        <f t="shared" si="18"/>
        <v>143</v>
      </c>
      <c r="L167" s="102" t="str">
        <f t="shared" ca="1" si="22"/>
        <v/>
      </c>
      <c r="P167" s="147">
        <v>14311</v>
      </c>
      <c r="Q167" s="148" t="s">
        <v>2124</v>
      </c>
    </row>
    <row r="168" spans="1:17" ht="24.75" customHeight="1" x14ac:dyDescent="0.25">
      <c r="A168" s="150" t="str">
        <f t="shared" ca="1" si="19"/>
        <v/>
      </c>
      <c r="B168" s="151" t="str">
        <f t="shared" ca="1" si="23"/>
        <v/>
      </c>
      <c r="C168" s="152" t="str">
        <f t="shared" ca="1" si="24"/>
        <v/>
      </c>
      <c r="D168" s="87">
        <f t="shared" ca="1" si="21"/>
        <v>6455</v>
      </c>
      <c r="E168" s="87" t="str">
        <f t="shared" ca="1" si="20"/>
        <v>G6455:K6455</v>
      </c>
      <c r="G168" s="87">
        <f t="shared" si="17"/>
        <v>0</v>
      </c>
      <c r="H168" s="87">
        <v>168</v>
      </c>
      <c r="I168" s="91">
        <v>14312</v>
      </c>
      <c r="J168" s="92" t="s">
        <v>2125</v>
      </c>
      <c r="K168" s="87" t="str">
        <f t="shared" si="18"/>
        <v>143</v>
      </c>
      <c r="L168" s="102" t="str">
        <f t="shared" ca="1" si="22"/>
        <v/>
      </c>
      <c r="P168" s="147">
        <v>14312</v>
      </c>
      <c r="Q168" s="148" t="s">
        <v>2125</v>
      </c>
    </row>
    <row r="169" spans="1:17" ht="24.75" customHeight="1" x14ac:dyDescent="0.25">
      <c r="A169" s="150" t="str">
        <f t="shared" ca="1" si="19"/>
        <v/>
      </c>
      <c r="B169" s="151" t="str">
        <f t="shared" ca="1" si="23"/>
        <v/>
      </c>
      <c r="C169" s="152" t="str">
        <f t="shared" ca="1" si="24"/>
        <v/>
      </c>
      <c r="D169" s="87">
        <f t="shared" ca="1" si="21"/>
        <v>6455</v>
      </c>
      <c r="E169" s="87" t="str">
        <f t="shared" ca="1" si="20"/>
        <v>G6455:K6455</v>
      </c>
      <c r="G169" s="87">
        <f t="shared" si="17"/>
        <v>0</v>
      </c>
      <c r="H169" s="87">
        <v>169</v>
      </c>
      <c r="I169" s="91">
        <v>14313</v>
      </c>
      <c r="J169" s="92" t="s">
        <v>2126</v>
      </c>
      <c r="K169" s="87" t="str">
        <f t="shared" si="18"/>
        <v>143</v>
      </c>
      <c r="L169" s="102" t="str">
        <f t="shared" ca="1" si="22"/>
        <v/>
      </c>
      <c r="P169" s="147">
        <v>14313</v>
      </c>
      <c r="Q169" s="148" t="s">
        <v>2126</v>
      </c>
    </row>
    <row r="170" spans="1:17" ht="24.75" customHeight="1" x14ac:dyDescent="0.25">
      <c r="A170" s="150" t="str">
        <f t="shared" ca="1" si="19"/>
        <v/>
      </c>
      <c r="B170" s="151" t="str">
        <f t="shared" ca="1" si="23"/>
        <v/>
      </c>
      <c r="C170" s="152" t="str">
        <f t="shared" ca="1" si="24"/>
        <v/>
      </c>
      <c r="D170" s="87">
        <f t="shared" ca="1" si="21"/>
        <v>6455</v>
      </c>
      <c r="E170" s="87" t="str">
        <f t="shared" ca="1" si="20"/>
        <v>G6455:K6455</v>
      </c>
      <c r="G170" s="87">
        <f t="shared" si="17"/>
        <v>0</v>
      </c>
      <c r="H170" s="87">
        <v>170</v>
      </c>
      <c r="I170" s="91">
        <v>14314</v>
      </c>
      <c r="J170" s="92" t="s">
        <v>2127</v>
      </c>
      <c r="K170" s="87" t="str">
        <f t="shared" si="18"/>
        <v>143</v>
      </c>
      <c r="L170" s="102" t="str">
        <f t="shared" ca="1" si="22"/>
        <v/>
      </c>
      <c r="P170" s="147">
        <v>14314</v>
      </c>
      <c r="Q170" s="148" t="s">
        <v>2127</v>
      </c>
    </row>
    <row r="171" spans="1:17" ht="24.75" customHeight="1" x14ac:dyDescent="0.25">
      <c r="A171" s="150" t="str">
        <f t="shared" ca="1" si="19"/>
        <v/>
      </c>
      <c r="B171" s="151" t="str">
        <f t="shared" ca="1" si="23"/>
        <v/>
      </c>
      <c r="C171" s="152" t="str">
        <f t="shared" ca="1" si="24"/>
        <v/>
      </c>
      <c r="D171" s="87">
        <f t="shared" ca="1" si="21"/>
        <v>6455</v>
      </c>
      <c r="E171" s="87" t="str">
        <f t="shared" ca="1" si="20"/>
        <v>G6455:K6455</v>
      </c>
      <c r="G171" s="87">
        <f t="shared" si="17"/>
        <v>0</v>
      </c>
      <c r="H171" s="87">
        <v>171</v>
      </c>
      <c r="I171" s="91">
        <v>14319</v>
      </c>
      <c r="J171" s="92" t="s">
        <v>2128</v>
      </c>
      <c r="K171" s="87" t="str">
        <f t="shared" si="18"/>
        <v>143</v>
      </c>
      <c r="L171" s="102" t="str">
        <f t="shared" ca="1" si="22"/>
        <v/>
      </c>
      <c r="P171" s="147">
        <v>14319</v>
      </c>
      <c r="Q171" s="148" t="s">
        <v>2128</v>
      </c>
    </row>
    <row r="172" spans="1:17" ht="24.75" customHeight="1" x14ac:dyDescent="0.25">
      <c r="A172" s="150" t="str">
        <f t="shared" ca="1" si="19"/>
        <v/>
      </c>
      <c r="B172" s="151" t="str">
        <f t="shared" ca="1" si="23"/>
        <v/>
      </c>
      <c r="C172" s="152" t="str">
        <f t="shared" ca="1" si="24"/>
        <v/>
      </c>
      <c r="D172" s="87">
        <f t="shared" ca="1" si="21"/>
        <v>6455</v>
      </c>
      <c r="E172" s="87" t="str">
        <f t="shared" ca="1" si="20"/>
        <v>G6455:K6455</v>
      </c>
      <c r="G172" s="87">
        <f t="shared" si="17"/>
        <v>0</v>
      </c>
      <c r="H172" s="87">
        <v>172</v>
      </c>
      <c r="I172" s="91" t="s">
        <v>2129</v>
      </c>
      <c r="J172" s="109" t="s">
        <v>1499</v>
      </c>
      <c r="K172" s="87" t="str">
        <f t="shared" si="18"/>
        <v>143</v>
      </c>
      <c r="L172" s="102" t="str">
        <f t="shared" ca="1" si="22"/>
        <v/>
      </c>
      <c r="P172" s="145" t="s">
        <v>2129</v>
      </c>
      <c r="Q172" s="159" t="s">
        <v>1499</v>
      </c>
    </row>
    <row r="173" spans="1:17" ht="24.75" customHeight="1" x14ac:dyDescent="0.25">
      <c r="A173" s="150" t="str">
        <f t="shared" ca="1" si="19"/>
        <v/>
      </c>
      <c r="B173" s="151" t="str">
        <f t="shared" ca="1" si="23"/>
        <v/>
      </c>
      <c r="C173" s="152" t="str">
        <f t="shared" ca="1" si="24"/>
        <v/>
      </c>
      <c r="D173" s="87">
        <f t="shared" ca="1" si="21"/>
        <v>6455</v>
      </c>
      <c r="E173" s="87" t="str">
        <f t="shared" ca="1" si="20"/>
        <v>G6455:K6455</v>
      </c>
      <c r="G173" s="87">
        <f t="shared" si="17"/>
        <v>0</v>
      </c>
      <c r="H173" s="87">
        <v>173</v>
      </c>
      <c r="I173" s="91">
        <v>14391</v>
      </c>
      <c r="J173" s="92" t="s">
        <v>2130</v>
      </c>
      <c r="K173" s="87" t="str">
        <f t="shared" si="18"/>
        <v>143</v>
      </c>
      <c r="L173" s="102" t="str">
        <f t="shared" ca="1" si="22"/>
        <v/>
      </c>
      <c r="P173" s="147">
        <v>14391</v>
      </c>
      <c r="Q173" s="148" t="s">
        <v>2130</v>
      </c>
    </row>
    <row r="174" spans="1:17" ht="24.75" customHeight="1" x14ac:dyDescent="0.25">
      <c r="A174" s="150" t="str">
        <f t="shared" ca="1" si="19"/>
        <v/>
      </c>
      <c r="B174" s="151" t="str">
        <f t="shared" ca="1" si="23"/>
        <v/>
      </c>
      <c r="C174" s="152" t="str">
        <f t="shared" ca="1" si="24"/>
        <v/>
      </c>
      <c r="D174" s="87">
        <f t="shared" ca="1" si="21"/>
        <v>6455</v>
      </c>
      <c r="E174" s="87" t="str">
        <f t="shared" ca="1" si="20"/>
        <v>G6455:K6455</v>
      </c>
      <c r="G174" s="87">
        <f t="shared" si="17"/>
        <v>0</v>
      </c>
      <c r="H174" s="87">
        <v>174</v>
      </c>
      <c r="I174" s="91">
        <v>14392</v>
      </c>
      <c r="J174" s="92" t="s">
        <v>2131</v>
      </c>
      <c r="K174" s="87" t="str">
        <f t="shared" si="18"/>
        <v>143</v>
      </c>
      <c r="L174" s="102" t="str">
        <f t="shared" ca="1" si="22"/>
        <v/>
      </c>
      <c r="P174" s="147">
        <v>14392</v>
      </c>
      <c r="Q174" s="148" t="s">
        <v>2131</v>
      </c>
    </row>
    <row r="175" spans="1:17" ht="24.75" customHeight="1" x14ac:dyDescent="0.25">
      <c r="A175" s="150" t="str">
        <f t="shared" ca="1" si="19"/>
        <v/>
      </c>
      <c r="B175" s="151" t="str">
        <f t="shared" ca="1" si="23"/>
        <v/>
      </c>
      <c r="C175" s="152" t="str">
        <f t="shared" ca="1" si="24"/>
        <v/>
      </c>
      <c r="D175" s="87">
        <f t="shared" ca="1" si="21"/>
        <v>6455</v>
      </c>
      <c r="E175" s="87" t="str">
        <f t="shared" ca="1" si="20"/>
        <v>G6455:K6455</v>
      </c>
      <c r="G175" s="87">
        <f t="shared" si="17"/>
        <v>0</v>
      </c>
      <c r="H175" s="87">
        <v>175</v>
      </c>
      <c r="I175" s="91">
        <v>14393</v>
      </c>
      <c r="J175" s="92" t="s">
        <v>2132</v>
      </c>
      <c r="K175" s="87" t="str">
        <f t="shared" si="18"/>
        <v>143</v>
      </c>
      <c r="L175" s="102" t="str">
        <f t="shared" ca="1" si="22"/>
        <v/>
      </c>
      <c r="P175" s="147">
        <v>14393</v>
      </c>
      <c r="Q175" s="148" t="s">
        <v>2132</v>
      </c>
    </row>
    <row r="176" spans="1:17" ht="24.75" customHeight="1" x14ac:dyDescent="0.25">
      <c r="A176" s="150" t="str">
        <f t="shared" ca="1" si="19"/>
        <v/>
      </c>
      <c r="B176" s="151" t="str">
        <f t="shared" ca="1" si="23"/>
        <v/>
      </c>
      <c r="C176" s="152" t="str">
        <f t="shared" ca="1" si="24"/>
        <v/>
      </c>
      <c r="D176" s="87">
        <f t="shared" ca="1" si="21"/>
        <v>6455</v>
      </c>
      <c r="E176" s="87" t="str">
        <f t="shared" ca="1" si="20"/>
        <v>G6455:K6455</v>
      </c>
      <c r="G176" s="87">
        <f t="shared" si="17"/>
        <v>0</v>
      </c>
      <c r="H176" s="87">
        <v>176</v>
      </c>
      <c r="I176" s="91">
        <v>14394</v>
      </c>
      <c r="J176" s="92" t="s">
        <v>2133</v>
      </c>
      <c r="K176" s="87" t="str">
        <f t="shared" si="18"/>
        <v>143</v>
      </c>
      <c r="L176" s="102" t="str">
        <f t="shared" ca="1" si="22"/>
        <v/>
      </c>
      <c r="P176" s="147">
        <v>14394</v>
      </c>
      <c r="Q176" s="148" t="s">
        <v>2133</v>
      </c>
    </row>
    <row r="177" spans="1:17" ht="24.75" customHeight="1" x14ac:dyDescent="0.25">
      <c r="A177" s="150" t="str">
        <f t="shared" ca="1" si="19"/>
        <v/>
      </c>
      <c r="B177" s="151" t="str">
        <f t="shared" ca="1" si="23"/>
        <v/>
      </c>
      <c r="C177" s="152" t="str">
        <f t="shared" ca="1" si="24"/>
        <v/>
      </c>
      <c r="D177" s="87">
        <f t="shared" ca="1" si="21"/>
        <v>6455</v>
      </c>
      <c r="E177" s="87" t="str">
        <f t="shared" ca="1" si="20"/>
        <v>G6455:K6455</v>
      </c>
      <c r="G177" s="87">
        <f t="shared" si="17"/>
        <v>0</v>
      </c>
      <c r="H177" s="87">
        <v>177</v>
      </c>
      <c r="I177" s="91">
        <v>14395</v>
      </c>
      <c r="J177" s="92" t="s">
        <v>2134</v>
      </c>
      <c r="K177" s="87" t="str">
        <f t="shared" si="18"/>
        <v>143</v>
      </c>
      <c r="L177" s="102" t="str">
        <f t="shared" ca="1" si="22"/>
        <v/>
      </c>
      <c r="P177" s="147">
        <v>14395</v>
      </c>
      <c r="Q177" s="148" t="s">
        <v>2134</v>
      </c>
    </row>
    <row r="178" spans="1:17" ht="24.75" customHeight="1" x14ac:dyDescent="0.25">
      <c r="A178" s="150" t="str">
        <f t="shared" ca="1" si="19"/>
        <v/>
      </c>
      <c r="B178" s="151" t="str">
        <f t="shared" ca="1" si="23"/>
        <v/>
      </c>
      <c r="C178" s="152" t="str">
        <f t="shared" ca="1" si="24"/>
        <v/>
      </c>
      <c r="D178" s="87">
        <f t="shared" ca="1" si="21"/>
        <v>6455</v>
      </c>
      <c r="E178" s="87" t="str">
        <f t="shared" ca="1" si="20"/>
        <v>G6455:K6455</v>
      </c>
      <c r="G178" s="87">
        <f t="shared" si="17"/>
        <v>0</v>
      </c>
      <c r="H178" s="87">
        <v>178</v>
      </c>
      <c r="I178" s="91">
        <v>14399</v>
      </c>
      <c r="J178" s="92" t="s">
        <v>2135</v>
      </c>
      <c r="K178" s="87" t="str">
        <f t="shared" si="18"/>
        <v>143</v>
      </c>
      <c r="L178" s="102" t="str">
        <f t="shared" ca="1" si="22"/>
        <v/>
      </c>
      <c r="P178" s="147">
        <v>14399</v>
      </c>
      <c r="Q178" s="148" t="s">
        <v>2135</v>
      </c>
    </row>
    <row r="179" spans="1:17" ht="24.75" customHeight="1" x14ac:dyDescent="0.25">
      <c r="A179" s="150" t="str">
        <f t="shared" ca="1" si="19"/>
        <v/>
      </c>
      <c r="B179" s="151" t="str">
        <f t="shared" ca="1" si="23"/>
        <v/>
      </c>
      <c r="C179" s="152" t="str">
        <f t="shared" ca="1" si="24"/>
        <v/>
      </c>
      <c r="D179" s="87">
        <f t="shared" ca="1" si="21"/>
        <v>6455</v>
      </c>
      <c r="E179" s="87" t="str">
        <f t="shared" ca="1" si="20"/>
        <v>G6455:K6455</v>
      </c>
      <c r="G179" s="87">
        <f t="shared" si="17"/>
        <v>0</v>
      </c>
      <c r="H179" s="87">
        <v>179</v>
      </c>
      <c r="I179" s="91" t="s">
        <v>2136</v>
      </c>
      <c r="J179" s="92" t="s">
        <v>2137</v>
      </c>
      <c r="K179" s="87" t="str">
        <f t="shared" si="18"/>
        <v>Prosím, zvolte podrobnější úroveň.</v>
      </c>
      <c r="L179" s="102" t="str">
        <f t="shared" ca="1" si="22"/>
        <v/>
      </c>
      <c r="P179" s="139" t="s">
        <v>2136</v>
      </c>
      <c r="Q179" s="140" t="s">
        <v>2137</v>
      </c>
    </row>
    <row r="180" spans="1:17" ht="24.75" customHeight="1" x14ac:dyDescent="0.25">
      <c r="A180" s="150" t="str">
        <f t="shared" ca="1" si="19"/>
        <v/>
      </c>
      <c r="B180" s="151" t="str">
        <f t="shared" ca="1" si="23"/>
        <v/>
      </c>
      <c r="C180" s="152" t="str">
        <f t="shared" ca="1" si="24"/>
        <v/>
      </c>
      <c r="D180" s="87">
        <f t="shared" ca="1" si="21"/>
        <v>6455</v>
      </c>
      <c r="E180" s="87" t="str">
        <f t="shared" ca="1" si="20"/>
        <v>G6455:K6455</v>
      </c>
      <c r="G180" s="87">
        <f t="shared" si="17"/>
        <v>0</v>
      </c>
      <c r="H180" s="87">
        <v>180</v>
      </c>
      <c r="I180" s="91" t="s">
        <v>2138</v>
      </c>
      <c r="J180" s="92" t="s">
        <v>2139</v>
      </c>
      <c r="K180" s="87" t="str">
        <f t="shared" si="18"/>
        <v>Prosím, zvolte podrobnější úroveň.</v>
      </c>
      <c r="L180" s="102" t="str">
        <f t="shared" ca="1" si="22"/>
        <v/>
      </c>
      <c r="P180" s="141" t="s">
        <v>2138</v>
      </c>
      <c r="Q180" s="142" t="s">
        <v>2139</v>
      </c>
    </row>
    <row r="181" spans="1:17" ht="24.75" customHeight="1" x14ac:dyDescent="0.25">
      <c r="A181" s="150" t="str">
        <f t="shared" ca="1" si="19"/>
        <v/>
      </c>
      <c r="B181" s="151" t="str">
        <f t="shared" ca="1" si="23"/>
        <v/>
      </c>
      <c r="C181" s="152" t="str">
        <f t="shared" ca="1" si="24"/>
        <v/>
      </c>
      <c r="D181" s="87">
        <f t="shared" ca="1" si="21"/>
        <v>6455</v>
      </c>
      <c r="E181" s="87" t="str">
        <f t="shared" ca="1" si="20"/>
        <v>G6455:K6455</v>
      </c>
      <c r="G181" s="87">
        <f t="shared" si="17"/>
        <v>0</v>
      </c>
      <c r="H181" s="87">
        <v>181</v>
      </c>
      <c r="I181" s="91" t="s">
        <v>1089</v>
      </c>
      <c r="J181" s="92" t="s">
        <v>1090</v>
      </c>
      <c r="K181" s="87" t="str">
        <f t="shared" si="18"/>
        <v>211</v>
      </c>
      <c r="L181" s="102" t="str">
        <f t="shared" ca="1" si="22"/>
        <v/>
      </c>
      <c r="P181" s="143" t="s">
        <v>1089</v>
      </c>
      <c r="Q181" s="144" t="s">
        <v>1090</v>
      </c>
    </row>
    <row r="182" spans="1:17" ht="24.75" customHeight="1" x14ac:dyDescent="0.25">
      <c r="A182" s="150" t="str">
        <f t="shared" ca="1" si="19"/>
        <v/>
      </c>
      <c r="B182" s="151" t="str">
        <f t="shared" ca="1" si="23"/>
        <v/>
      </c>
      <c r="C182" s="152" t="str">
        <f t="shared" ca="1" si="24"/>
        <v/>
      </c>
      <c r="D182" s="87">
        <f t="shared" ca="1" si="21"/>
        <v>6455</v>
      </c>
      <c r="E182" s="87" t="str">
        <f t="shared" ca="1" si="20"/>
        <v>G6455:K6455</v>
      </c>
      <c r="G182" s="87">
        <f t="shared" si="17"/>
        <v>0</v>
      </c>
      <c r="H182" s="87">
        <v>182</v>
      </c>
      <c r="I182" s="91" t="s">
        <v>2140</v>
      </c>
      <c r="J182" s="92" t="s">
        <v>2141</v>
      </c>
      <c r="K182" s="87" t="str">
        <f t="shared" si="18"/>
        <v>211</v>
      </c>
      <c r="L182" s="102" t="str">
        <f t="shared" ca="1" si="22"/>
        <v/>
      </c>
      <c r="P182" s="145" t="s">
        <v>2140</v>
      </c>
      <c r="Q182" s="146" t="s">
        <v>2141</v>
      </c>
    </row>
    <row r="183" spans="1:17" ht="24.75" customHeight="1" x14ac:dyDescent="0.25">
      <c r="A183" s="150" t="str">
        <f t="shared" ca="1" si="19"/>
        <v/>
      </c>
      <c r="B183" s="151" t="str">
        <f t="shared" ca="1" si="23"/>
        <v/>
      </c>
      <c r="C183" s="152" t="str">
        <f t="shared" ca="1" si="24"/>
        <v/>
      </c>
      <c r="D183" s="87">
        <f t="shared" ca="1" si="21"/>
        <v>6455</v>
      </c>
      <c r="E183" s="87" t="str">
        <f t="shared" ca="1" si="20"/>
        <v>G6455:K6455</v>
      </c>
      <c r="G183" s="87">
        <f t="shared" si="17"/>
        <v>0</v>
      </c>
      <c r="H183" s="87">
        <v>183</v>
      </c>
      <c r="I183" s="91">
        <v>21111</v>
      </c>
      <c r="J183" s="92" t="s">
        <v>1500</v>
      </c>
      <c r="K183" s="87" t="str">
        <f t="shared" si="18"/>
        <v>211</v>
      </c>
      <c r="L183" s="102" t="str">
        <f t="shared" ca="1" si="22"/>
        <v/>
      </c>
      <c r="P183" s="147">
        <v>21111</v>
      </c>
      <c r="Q183" s="148" t="s">
        <v>1500</v>
      </c>
    </row>
    <row r="184" spans="1:17" ht="24.75" customHeight="1" x14ac:dyDescent="0.25">
      <c r="A184" s="150" t="str">
        <f t="shared" ca="1" si="19"/>
        <v/>
      </c>
      <c r="B184" s="151" t="str">
        <f t="shared" ca="1" si="23"/>
        <v/>
      </c>
      <c r="C184" s="152" t="str">
        <f t="shared" ca="1" si="24"/>
        <v/>
      </c>
      <c r="D184" s="87">
        <f t="shared" ca="1" si="21"/>
        <v>6455</v>
      </c>
      <c r="E184" s="87" t="str">
        <f t="shared" ca="1" si="20"/>
        <v>G6455:K6455</v>
      </c>
      <c r="G184" s="87">
        <f t="shared" si="17"/>
        <v>0</v>
      </c>
      <c r="H184" s="87">
        <v>184</v>
      </c>
      <c r="I184" s="91">
        <v>21112</v>
      </c>
      <c r="J184" s="92" t="s">
        <v>1501</v>
      </c>
      <c r="K184" s="87" t="str">
        <f t="shared" si="18"/>
        <v>211</v>
      </c>
      <c r="L184" s="102" t="str">
        <f t="shared" ca="1" si="22"/>
        <v/>
      </c>
      <c r="P184" s="147">
        <v>21112</v>
      </c>
      <c r="Q184" s="148" t="s">
        <v>1501</v>
      </c>
    </row>
    <row r="185" spans="1:17" ht="24.75" customHeight="1" x14ac:dyDescent="0.25">
      <c r="A185" s="150" t="str">
        <f t="shared" ca="1" si="19"/>
        <v/>
      </c>
      <c r="B185" s="151" t="str">
        <f t="shared" ca="1" si="23"/>
        <v/>
      </c>
      <c r="C185" s="152" t="str">
        <f t="shared" ca="1" si="24"/>
        <v/>
      </c>
      <c r="D185" s="87">
        <f t="shared" ca="1" si="21"/>
        <v>6455</v>
      </c>
      <c r="E185" s="87" t="str">
        <f t="shared" ca="1" si="20"/>
        <v>G6455:K6455</v>
      </c>
      <c r="G185" s="87">
        <f t="shared" si="17"/>
        <v>0</v>
      </c>
      <c r="H185" s="87">
        <v>185</v>
      </c>
      <c r="I185" s="91">
        <v>21113</v>
      </c>
      <c r="J185" s="92" t="s">
        <v>1502</v>
      </c>
      <c r="K185" s="87" t="str">
        <f t="shared" si="18"/>
        <v>211</v>
      </c>
      <c r="L185" s="102" t="str">
        <f t="shared" ca="1" si="22"/>
        <v/>
      </c>
      <c r="P185" s="147">
        <v>21113</v>
      </c>
      <c r="Q185" s="148" t="s">
        <v>1502</v>
      </c>
    </row>
    <row r="186" spans="1:17" ht="24.75" customHeight="1" x14ac:dyDescent="0.25">
      <c r="A186" s="150" t="str">
        <f t="shared" ca="1" si="19"/>
        <v/>
      </c>
      <c r="B186" s="151" t="str">
        <f t="shared" ca="1" si="23"/>
        <v/>
      </c>
      <c r="C186" s="152" t="str">
        <f t="shared" ca="1" si="24"/>
        <v/>
      </c>
      <c r="D186" s="87">
        <f t="shared" ca="1" si="21"/>
        <v>6455</v>
      </c>
      <c r="E186" s="87" t="str">
        <f t="shared" ca="1" si="20"/>
        <v>G6455:K6455</v>
      </c>
      <c r="G186" s="87">
        <f t="shared" si="17"/>
        <v>0</v>
      </c>
      <c r="H186" s="87">
        <v>186</v>
      </c>
      <c r="I186" s="91">
        <v>21114</v>
      </c>
      <c r="J186" s="92" t="s">
        <v>1503</v>
      </c>
      <c r="K186" s="87" t="str">
        <f t="shared" si="18"/>
        <v>211</v>
      </c>
      <c r="L186" s="102" t="str">
        <f t="shared" ca="1" si="22"/>
        <v/>
      </c>
      <c r="P186" s="147">
        <v>21114</v>
      </c>
      <c r="Q186" s="148" t="s">
        <v>1503</v>
      </c>
    </row>
    <row r="187" spans="1:17" ht="24.75" customHeight="1" x14ac:dyDescent="0.25">
      <c r="A187" s="150" t="str">
        <f t="shared" ca="1" si="19"/>
        <v/>
      </c>
      <c r="B187" s="151" t="str">
        <f t="shared" ca="1" si="23"/>
        <v/>
      </c>
      <c r="C187" s="152" t="str">
        <f t="shared" ca="1" si="24"/>
        <v/>
      </c>
      <c r="D187" s="87">
        <f t="shared" ca="1" si="21"/>
        <v>6455</v>
      </c>
      <c r="E187" s="87" t="str">
        <f t="shared" ca="1" si="20"/>
        <v>G6455:K6455</v>
      </c>
      <c r="G187" s="87">
        <f t="shared" si="17"/>
        <v>0</v>
      </c>
      <c r="H187" s="87">
        <v>187</v>
      </c>
      <c r="I187" s="91">
        <v>21119</v>
      </c>
      <c r="J187" s="92" t="s">
        <v>1504</v>
      </c>
      <c r="K187" s="87" t="str">
        <f t="shared" si="18"/>
        <v>211</v>
      </c>
      <c r="L187" s="102" t="str">
        <f t="shared" ca="1" si="22"/>
        <v/>
      </c>
      <c r="P187" s="147">
        <v>21119</v>
      </c>
      <c r="Q187" s="148" t="s">
        <v>1504</v>
      </c>
    </row>
    <row r="188" spans="1:17" ht="24.75" customHeight="1" x14ac:dyDescent="0.25">
      <c r="A188" s="150" t="str">
        <f t="shared" ca="1" si="19"/>
        <v/>
      </c>
      <c r="B188" s="151" t="str">
        <f t="shared" ca="1" si="23"/>
        <v/>
      </c>
      <c r="C188" s="152" t="str">
        <f t="shared" ca="1" si="24"/>
        <v/>
      </c>
      <c r="D188" s="87">
        <f t="shared" ca="1" si="21"/>
        <v>6455</v>
      </c>
      <c r="E188" s="87" t="str">
        <f t="shared" ca="1" si="20"/>
        <v>G6455:K6455</v>
      </c>
      <c r="G188" s="87">
        <f t="shared" si="17"/>
        <v>0</v>
      </c>
      <c r="H188" s="87">
        <v>188</v>
      </c>
      <c r="I188" s="91" t="s">
        <v>2142</v>
      </c>
      <c r="J188" s="92" t="s">
        <v>1505</v>
      </c>
      <c r="K188" s="87" t="str">
        <f t="shared" si="18"/>
        <v>211</v>
      </c>
      <c r="L188" s="102" t="str">
        <f t="shared" ca="1" si="22"/>
        <v/>
      </c>
      <c r="P188" s="145" t="s">
        <v>2142</v>
      </c>
      <c r="Q188" s="146" t="s">
        <v>1505</v>
      </c>
    </row>
    <row r="189" spans="1:17" ht="24.75" customHeight="1" x14ac:dyDescent="0.25">
      <c r="A189" s="150" t="str">
        <f t="shared" ca="1" si="19"/>
        <v/>
      </c>
      <c r="B189" s="151" t="str">
        <f t="shared" ca="1" si="23"/>
        <v/>
      </c>
      <c r="C189" s="152" t="str">
        <f t="shared" ca="1" si="24"/>
        <v/>
      </c>
      <c r="D189" s="87">
        <f t="shared" ca="1" si="21"/>
        <v>6455</v>
      </c>
      <c r="E189" s="87" t="str">
        <f t="shared" ca="1" si="20"/>
        <v>G6455:K6455</v>
      </c>
      <c r="G189" s="87">
        <f t="shared" si="17"/>
        <v>0</v>
      </c>
      <c r="H189" s="87">
        <v>189</v>
      </c>
      <c r="I189" s="91">
        <v>21120</v>
      </c>
      <c r="J189" s="92" t="s">
        <v>1505</v>
      </c>
      <c r="K189" s="87" t="str">
        <f t="shared" si="18"/>
        <v>211</v>
      </c>
      <c r="L189" s="102" t="str">
        <f t="shared" ca="1" si="22"/>
        <v/>
      </c>
      <c r="P189" s="147">
        <v>21120</v>
      </c>
      <c r="Q189" s="148" t="s">
        <v>1505</v>
      </c>
    </row>
    <row r="190" spans="1:17" ht="24.75" customHeight="1" x14ac:dyDescent="0.25">
      <c r="A190" s="150" t="str">
        <f t="shared" ca="1" si="19"/>
        <v/>
      </c>
      <c r="B190" s="151" t="str">
        <f t="shared" ca="1" si="23"/>
        <v/>
      </c>
      <c r="C190" s="152" t="str">
        <f t="shared" ca="1" si="24"/>
        <v/>
      </c>
      <c r="D190" s="87">
        <f t="shared" ca="1" si="21"/>
        <v>6455</v>
      </c>
      <c r="E190" s="87" t="str">
        <f t="shared" ca="1" si="20"/>
        <v>G6455:K6455</v>
      </c>
      <c r="G190" s="87">
        <f t="shared" si="17"/>
        <v>0</v>
      </c>
      <c r="H190" s="87">
        <v>190</v>
      </c>
      <c r="I190" s="91" t="s">
        <v>2143</v>
      </c>
      <c r="J190" s="92" t="s">
        <v>2144</v>
      </c>
      <c r="K190" s="87" t="str">
        <f t="shared" si="18"/>
        <v>211</v>
      </c>
      <c r="L190" s="102" t="str">
        <f t="shared" ca="1" si="22"/>
        <v/>
      </c>
      <c r="P190" s="145" t="s">
        <v>2143</v>
      </c>
      <c r="Q190" s="146" t="s">
        <v>2144</v>
      </c>
    </row>
    <row r="191" spans="1:17" ht="24.75" customHeight="1" x14ac:dyDescent="0.25">
      <c r="A191" s="150" t="str">
        <f t="shared" ca="1" si="19"/>
        <v/>
      </c>
      <c r="B191" s="151" t="str">
        <f t="shared" ca="1" si="23"/>
        <v/>
      </c>
      <c r="C191" s="152" t="str">
        <f t="shared" ca="1" si="24"/>
        <v/>
      </c>
      <c r="D191" s="87">
        <f t="shared" ca="1" si="21"/>
        <v>6455</v>
      </c>
      <c r="E191" s="87" t="str">
        <f t="shared" ca="1" si="20"/>
        <v>G6455:K6455</v>
      </c>
      <c r="G191" s="87">
        <f t="shared" si="17"/>
        <v>0</v>
      </c>
      <c r="H191" s="87">
        <v>191</v>
      </c>
      <c r="I191" s="91">
        <v>21131</v>
      </c>
      <c r="J191" s="92" t="s">
        <v>2145</v>
      </c>
      <c r="K191" s="87" t="str">
        <f t="shared" si="18"/>
        <v>211</v>
      </c>
      <c r="L191" s="102" t="str">
        <f t="shared" ca="1" si="22"/>
        <v/>
      </c>
      <c r="P191" s="147">
        <v>21131</v>
      </c>
      <c r="Q191" s="148" t="s">
        <v>2145</v>
      </c>
    </row>
    <row r="192" spans="1:17" ht="24.75" customHeight="1" x14ac:dyDescent="0.25">
      <c r="A192" s="150" t="str">
        <f t="shared" ca="1" si="19"/>
        <v/>
      </c>
      <c r="B192" s="151" t="str">
        <f t="shared" ca="1" si="23"/>
        <v/>
      </c>
      <c r="C192" s="152" t="str">
        <f t="shared" ca="1" si="24"/>
        <v/>
      </c>
      <c r="D192" s="87">
        <f t="shared" ca="1" si="21"/>
        <v>6455</v>
      </c>
      <c r="E192" s="87" t="str">
        <f t="shared" ca="1" si="20"/>
        <v>G6455:K6455</v>
      </c>
      <c r="G192" s="87">
        <f t="shared" si="17"/>
        <v>0</v>
      </c>
      <c r="H192" s="87">
        <v>192</v>
      </c>
      <c r="I192" s="91">
        <v>21132</v>
      </c>
      <c r="J192" s="92" t="s">
        <v>2146</v>
      </c>
      <c r="K192" s="87" t="str">
        <f t="shared" si="18"/>
        <v>211</v>
      </c>
      <c r="L192" s="102" t="str">
        <f t="shared" ca="1" si="22"/>
        <v/>
      </c>
      <c r="P192" s="147">
        <v>21132</v>
      </c>
      <c r="Q192" s="148" t="s">
        <v>2146</v>
      </c>
    </row>
    <row r="193" spans="1:17" ht="24.75" customHeight="1" x14ac:dyDescent="0.25">
      <c r="A193" s="150" t="str">
        <f t="shared" ca="1" si="19"/>
        <v/>
      </c>
      <c r="B193" s="151" t="str">
        <f t="shared" ca="1" si="23"/>
        <v/>
      </c>
      <c r="C193" s="152" t="str">
        <f t="shared" ca="1" si="24"/>
        <v/>
      </c>
      <c r="D193" s="87">
        <f t="shared" ca="1" si="21"/>
        <v>6455</v>
      </c>
      <c r="E193" s="87" t="str">
        <f t="shared" ca="1" si="20"/>
        <v>G6455:K6455</v>
      </c>
      <c r="G193" s="87">
        <f t="shared" si="17"/>
        <v>0</v>
      </c>
      <c r="H193" s="87">
        <v>193</v>
      </c>
      <c r="I193" s="91">
        <v>21133</v>
      </c>
      <c r="J193" s="92" t="s">
        <v>2147</v>
      </c>
      <c r="K193" s="87" t="str">
        <f t="shared" si="18"/>
        <v>211</v>
      </c>
      <c r="L193" s="102" t="str">
        <f t="shared" ca="1" si="22"/>
        <v/>
      </c>
      <c r="P193" s="147">
        <v>21133</v>
      </c>
      <c r="Q193" s="148" t="s">
        <v>2147</v>
      </c>
    </row>
    <row r="194" spans="1:17" ht="24.75" customHeight="1" x14ac:dyDescent="0.25">
      <c r="A194" s="150" t="str">
        <f t="shared" ca="1" si="19"/>
        <v/>
      </c>
      <c r="B194" s="151" t="str">
        <f t="shared" ca="1" si="23"/>
        <v/>
      </c>
      <c r="C194" s="152" t="str">
        <f t="shared" ca="1" si="24"/>
        <v/>
      </c>
      <c r="D194" s="87">
        <f t="shared" ca="1" si="21"/>
        <v>6455</v>
      </c>
      <c r="E194" s="87" t="str">
        <f t="shared" ca="1" si="20"/>
        <v>G6455:K6455</v>
      </c>
      <c r="G194" s="87">
        <f t="shared" ref="G194:G257" si="25">IF(ISERR(SEARCH($G$1,J194)),0,1)</f>
        <v>0</v>
      </c>
      <c r="H194" s="87">
        <v>194</v>
      </c>
      <c r="I194" s="91">
        <v>21134</v>
      </c>
      <c r="J194" s="92" t="s">
        <v>2148</v>
      </c>
      <c r="K194" s="87" t="str">
        <f t="shared" si="18"/>
        <v>211</v>
      </c>
      <c r="L194" s="102" t="str">
        <f t="shared" ca="1" si="22"/>
        <v/>
      </c>
      <c r="P194" s="147">
        <v>21134</v>
      </c>
      <c r="Q194" s="148" t="s">
        <v>2148</v>
      </c>
    </row>
    <row r="195" spans="1:17" ht="24.75" customHeight="1" x14ac:dyDescent="0.25">
      <c r="A195" s="150" t="str">
        <f t="shared" ca="1" si="19"/>
        <v/>
      </c>
      <c r="B195" s="151" t="str">
        <f t="shared" ca="1" si="23"/>
        <v/>
      </c>
      <c r="C195" s="152" t="str">
        <f t="shared" ca="1" si="24"/>
        <v/>
      </c>
      <c r="D195" s="87">
        <f t="shared" ca="1" si="21"/>
        <v>6455</v>
      </c>
      <c r="E195" s="87" t="str">
        <f t="shared" ca="1" si="20"/>
        <v>G6455:K6455</v>
      </c>
      <c r="G195" s="87">
        <f t="shared" si="25"/>
        <v>0</v>
      </c>
      <c r="H195" s="87">
        <v>195</v>
      </c>
      <c r="I195" s="91">
        <v>21135</v>
      </c>
      <c r="J195" s="92" t="s">
        <v>2149</v>
      </c>
      <c r="K195" s="87" t="str">
        <f t="shared" ref="K195:K258" si="26">IF(LEN(LEFT(I195,3))&lt;3,"Prosím, zvolte podrobnější úroveň.",LEFT(I195,3))</f>
        <v>211</v>
      </c>
      <c r="L195" s="102" t="str">
        <f t="shared" ca="1" si="22"/>
        <v/>
      </c>
      <c r="P195" s="147">
        <v>21135</v>
      </c>
      <c r="Q195" s="148" t="s">
        <v>2149</v>
      </c>
    </row>
    <row r="196" spans="1:17" ht="24.75" customHeight="1" x14ac:dyDescent="0.25">
      <c r="A196" s="150" t="str">
        <f t="shared" ca="1" si="19"/>
        <v/>
      </c>
      <c r="B196" s="151" t="str">
        <f t="shared" ca="1" si="23"/>
        <v/>
      </c>
      <c r="C196" s="152" t="str">
        <f t="shared" ca="1" si="24"/>
        <v/>
      </c>
      <c r="D196" s="87">
        <f t="shared" ca="1" si="21"/>
        <v>6455</v>
      </c>
      <c r="E196" s="87" t="str">
        <f t="shared" ca="1" si="20"/>
        <v>G6455:K6455</v>
      </c>
      <c r="G196" s="87">
        <f t="shared" si="25"/>
        <v>0</v>
      </c>
      <c r="H196" s="87">
        <v>196</v>
      </c>
      <c r="I196" s="91">
        <v>21139</v>
      </c>
      <c r="J196" s="92" t="s">
        <v>2150</v>
      </c>
      <c r="K196" s="87" t="str">
        <f t="shared" si="26"/>
        <v>211</v>
      </c>
      <c r="L196" s="102" t="str">
        <f t="shared" ca="1" si="22"/>
        <v/>
      </c>
      <c r="P196" s="147">
        <v>21139</v>
      </c>
      <c r="Q196" s="148" t="s">
        <v>2150</v>
      </c>
    </row>
    <row r="197" spans="1:17" ht="24.75" customHeight="1" x14ac:dyDescent="0.25">
      <c r="A197" s="150" t="str">
        <f t="shared" ca="1" si="19"/>
        <v/>
      </c>
      <c r="B197" s="151" t="str">
        <f t="shared" ca="1" si="23"/>
        <v/>
      </c>
      <c r="C197" s="152" t="str">
        <f t="shared" ca="1" si="24"/>
        <v/>
      </c>
      <c r="D197" s="87">
        <f t="shared" ca="1" si="21"/>
        <v>6455</v>
      </c>
      <c r="E197" s="87" t="str">
        <f t="shared" ca="1" si="20"/>
        <v>G6455:K6455</v>
      </c>
      <c r="G197" s="87">
        <f t="shared" si="25"/>
        <v>0</v>
      </c>
      <c r="H197" s="87">
        <v>197</v>
      </c>
      <c r="I197" s="91" t="s">
        <v>2151</v>
      </c>
      <c r="J197" s="92" t="s">
        <v>2152</v>
      </c>
      <c r="K197" s="87" t="str">
        <f t="shared" si="26"/>
        <v>211</v>
      </c>
      <c r="L197" s="102" t="str">
        <f t="shared" ca="1" si="22"/>
        <v/>
      </c>
      <c r="P197" s="145" t="s">
        <v>2151</v>
      </c>
      <c r="Q197" s="146" t="s">
        <v>2152</v>
      </c>
    </row>
    <row r="198" spans="1:17" ht="24.75" customHeight="1" x14ac:dyDescent="0.25">
      <c r="A198" s="150" t="str">
        <f t="shared" ca="1" si="19"/>
        <v/>
      </c>
      <c r="B198" s="151" t="str">
        <f t="shared" ca="1" si="23"/>
        <v/>
      </c>
      <c r="C198" s="152" t="str">
        <f t="shared" ca="1" si="24"/>
        <v/>
      </c>
      <c r="D198" s="87">
        <f t="shared" ca="1" si="21"/>
        <v>6455</v>
      </c>
      <c r="E198" s="87" t="str">
        <f t="shared" ca="1" si="20"/>
        <v>G6455:K6455</v>
      </c>
      <c r="G198" s="87">
        <f t="shared" si="25"/>
        <v>0</v>
      </c>
      <c r="H198" s="87">
        <v>198</v>
      </c>
      <c r="I198" s="91">
        <v>21141</v>
      </c>
      <c r="J198" s="92" t="s">
        <v>2153</v>
      </c>
      <c r="K198" s="87" t="str">
        <f t="shared" si="26"/>
        <v>211</v>
      </c>
      <c r="L198" s="102" t="str">
        <f t="shared" ca="1" si="22"/>
        <v/>
      </c>
      <c r="P198" s="147">
        <v>21141</v>
      </c>
      <c r="Q198" s="148" t="s">
        <v>2153</v>
      </c>
    </row>
    <row r="199" spans="1:17" ht="24.75" customHeight="1" x14ac:dyDescent="0.25">
      <c r="A199" s="150" t="str">
        <f t="shared" ca="1" si="19"/>
        <v/>
      </c>
      <c r="B199" s="151" t="str">
        <f t="shared" ca="1" si="23"/>
        <v/>
      </c>
      <c r="C199" s="152" t="str">
        <f t="shared" ca="1" si="24"/>
        <v/>
      </c>
      <c r="D199" s="87">
        <f t="shared" ca="1" si="21"/>
        <v>6455</v>
      </c>
      <c r="E199" s="87" t="str">
        <f t="shared" ca="1" si="20"/>
        <v>G6455:K6455</v>
      </c>
      <c r="G199" s="87">
        <f t="shared" si="25"/>
        <v>0</v>
      </c>
      <c r="H199" s="87">
        <v>199</v>
      </c>
      <c r="I199" s="91">
        <v>21142</v>
      </c>
      <c r="J199" s="92" t="s">
        <v>2154</v>
      </c>
      <c r="K199" s="87" t="str">
        <f t="shared" si="26"/>
        <v>211</v>
      </c>
      <c r="L199" s="102" t="str">
        <f t="shared" ca="1" si="22"/>
        <v/>
      </c>
      <c r="P199" s="147">
        <v>21142</v>
      </c>
      <c r="Q199" s="148" t="s">
        <v>2154</v>
      </c>
    </row>
    <row r="200" spans="1:17" ht="24.75" customHeight="1" x14ac:dyDescent="0.25">
      <c r="A200" s="150" t="str">
        <f t="shared" ca="1" si="19"/>
        <v/>
      </c>
      <c r="B200" s="151" t="str">
        <f t="shared" ca="1" si="23"/>
        <v/>
      </c>
      <c r="C200" s="152" t="str">
        <f t="shared" ca="1" si="24"/>
        <v/>
      </c>
      <c r="D200" s="87">
        <f t="shared" ca="1" si="21"/>
        <v>6455</v>
      </c>
      <c r="E200" s="87" t="str">
        <f t="shared" ca="1" si="20"/>
        <v>G6455:K6455</v>
      </c>
      <c r="G200" s="87">
        <f t="shared" si="25"/>
        <v>0</v>
      </c>
      <c r="H200" s="87">
        <v>200</v>
      </c>
      <c r="I200" s="91">
        <v>21143</v>
      </c>
      <c r="J200" s="92" t="s">
        <v>2155</v>
      </c>
      <c r="K200" s="87" t="str">
        <f t="shared" si="26"/>
        <v>211</v>
      </c>
      <c r="L200" s="102" t="str">
        <f t="shared" ca="1" si="22"/>
        <v/>
      </c>
      <c r="P200" s="147">
        <v>21143</v>
      </c>
      <c r="Q200" s="148" t="s">
        <v>2155</v>
      </c>
    </row>
    <row r="201" spans="1:17" ht="24.75" customHeight="1" x14ac:dyDescent="0.25">
      <c r="A201" s="150" t="str">
        <f t="shared" ca="1" si="19"/>
        <v/>
      </c>
      <c r="B201" s="151" t="str">
        <f t="shared" ca="1" si="23"/>
        <v/>
      </c>
      <c r="C201" s="152" t="str">
        <f t="shared" ca="1" si="24"/>
        <v/>
      </c>
      <c r="D201" s="87">
        <f t="shared" ca="1" si="21"/>
        <v>6455</v>
      </c>
      <c r="E201" s="87" t="str">
        <f t="shared" ca="1" si="20"/>
        <v>G6455:K6455</v>
      </c>
      <c r="G201" s="87">
        <f t="shared" si="25"/>
        <v>0</v>
      </c>
      <c r="H201" s="87">
        <v>201</v>
      </c>
      <c r="I201" s="91">
        <v>21144</v>
      </c>
      <c r="J201" s="92" t="s">
        <v>2156</v>
      </c>
      <c r="K201" s="87" t="str">
        <f t="shared" si="26"/>
        <v>211</v>
      </c>
      <c r="L201" s="102" t="str">
        <f t="shared" ca="1" si="22"/>
        <v/>
      </c>
      <c r="P201" s="147">
        <v>21144</v>
      </c>
      <c r="Q201" s="148" t="s">
        <v>2156</v>
      </c>
    </row>
    <row r="202" spans="1:17" ht="24.75" customHeight="1" x14ac:dyDescent="0.25">
      <c r="A202" s="150" t="str">
        <f t="shared" ca="1" si="19"/>
        <v/>
      </c>
      <c r="B202" s="151" t="str">
        <f t="shared" ca="1" si="23"/>
        <v/>
      </c>
      <c r="C202" s="152" t="str">
        <f t="shared" ca="1" si="24"/>
        <v/>
      </c>
      <c r="D202" s="87">
        <f t="shared" ca="1" si="21"/>
        <v>6455</v>
      </c>
      <c r="E202" s="87" t="str">
        <f t="shared" ca="1" si="20"/>
        <v>G6455:K6455</v>
      </c>
      <c r="G202" s="87">
        <f t="shared" si="25"/>
        <v>0</v>
      </c>
      <c r="H202" s="87">
        <v>202</v>
      </c>
      <c r="I202" s="91">
        <v>21149</v>
      </c>
      <c r="J202" s="92" t="s">
        <v>2157</v>
      </c>
      <c r="K202" s="87" t="str">
        <f t="shared" si="26"/>
        <v>211</v>
      </c>
      <c r="L202" s="102" t="str">
        <f t="shared" ca="1" si="22"/>
        <v/>
      </c>
      <c r="P202" s="147">
        <v>21149</v>
      </c>
      <c r="Q202" s="148" t="s">
        <v>2157</v>
      </c>
    </row>
    <row r="203" spans="1:17" ht="24.75" customHeight="1" x14ac:dyDescent="0.25">
      <c r="A203" s="150" t="str">
        <f t="shared" ref="A203:A266" ca="1" si="27">IFERROR(CONCATENATE(L203,"  ",VLOOKUP(L203,$M$1:$N$132,2,FALSE)),"")</f>
        <v/>
      </c>
      <c r="B203" s="151" t="str">
        <f t="shared" ca="1" si="23"/>
        <v/>
      </c>
      <c r="C203" s="152" t="str">
        <f t="shared" ca="1" si="24"/>
        <v/>
      </c>
      <c r="D203" s="87">
        <f t="shared" ca="1" si="21"/>
        <v>6455</v>
      </c>
      <c r="E203" s="87" t="str">
        <f t="shared" ref="E203:E251" ca="1" si="28">CONCATENATE("G",D203,":","K",$H$6455)</f>
        <v>G6455:K6455</v>
      </c>
      <c r="G203" s="87">
        <f t="shared" si="25"/>
        <v>0</v>
      </c>
      <c r="H203" s="87">
        <v>203</v>
      </c>
      <c r="I203" s="91" t="s">
        <v>1091</v>
      </c>
      <c r="J203" s="92" t="s">
        <v>1092</v>
      </c>
      <c r="K203" s="87" t="str">
        <f t="shared" si="26"/>
        <v>212</v>
      </c>
      <c r="L203" s="102" t="str">
        <f t="shared" ca="1" si="22"/>
        <v/>
      </c>
      <c r="P203" s="143" t="s">
        <v>1091</v>
      </c>
      <c r="Q203" s="144" t="s">
        <v>1092</v>
      </c>
    </row>
    <row r="204" spans="1:17" ht="24.75" customHeight="1" x14ac:dyDescent="0.25">
      <c r="A204" s="150" t="str">
        <f t="shared" ca="1" si="27"/>
        <v/>
      </c>
      <c r="B204" s="151" t="str">
        <f t="shared" ca="1" si="23"/>
        <v/>
      </c>
      <c r="C204" s="152" t="str">
        <f t="shared" ca="1" si="24"/>
        <v/>
      </c>
      <c r="D204" s="87">
        <f t="shared" ref="D204:D251" ca="1" si="29">IFERROR(VLOOKUP(1,INDIRECT(E203),2,FALSE)+1,6455)</f>
        <v>6455</v>
      </c>
      <c r="E204" s="87" t="str">
        <f t="shared" ca="1" si="28"/>
        <v>G6455:K6455</v>
      </c>
      <c r="G204" s="87">
        <f t="shared" si="25"/>
        <v>0</v>
      </c>
      <c r="H204" s="87">
        <v>204</v>
      </c>
      <c r="I204" s="91" t="s">
        <v>2158</v>
      </c>
      <c r="J204" s="92" t="s">
        <v>1092</v>
      </c>
      <c r="K204" s="87" t="str">
        <f t="shared" si="26"/>
        <v>212</v>
      </c>
      <c r="L204" s="102" t="str">
        <f t="shared" ref="L204:L267" ca="1" si="30">IFERROR(VLOOKUP(1,INDIRECT(E203),5,FALSE),"")</f>
        <v/>
      </c>
      <c r="P204" s="145" t="s">
        <v>2158</v>
      </c>
      <c r="Q204" s="146" t="s">
        <v>1092</v>
      </c>
    </row>
    <row r="205" spans="1:17" ht="24.75" customHeight="1" x14ac:dyDescent="0.25">
      <c r="A205" s="150" t="str">
        <f t="shared" ca="1" si="27"/>
        <v/>
      </c>
      <c r="B205" s="151" t="str">
        <f t="shared" ref="B205:B268" ca="1" si="31">IFERROR(VLOOKUP(1,INDIRECT(E204),4,FALSE),"")</f>
        <v/>
      </c>
      <c r="C205" s="152" t="str">
        <f t="shared" ref="C205:C268" ca="1" si="32">IFERROR(VLOOKUP(1,INDIRECT(E204),3,FALSE),"")</f>
        <v/>
      </c>
      <c r="D205" s="87">
        <f t="shared" ca="1" si="29"/>
        <v>6455</v>
      </c>
      <c r="E205" s="87" t="str">
        <f t="shared" ca="1" si="28"/>
        <v>G6455:K6455</v>
      </c>
      <c r="G205" s="87">
        <f t="shared" si="25"/>
        <v>0</v>
      </c>
      <c r="H205" s="87">
        <v>205</v>
      </c>
      <c r="I205" s="91">
        <v>21201</v>
      </c>
      <c r="J205" s="92" t="s">
        <v>2159</v>
      </c>
      <c r="K205" s="87" t="str">
        <f t="shared" si="26"/>
        <v>212</v>
      </c>
      <c r="L205" s="102" t="str">
        <f t="shared" ca="1" si="30"/>
        <v/>
      </c>
      <c r="P205" s="147">
        <v>21201</v>
      </c>
      <c r="Q205" s="148" t="s">
        <v>2159</v>
      </c>
    </row>
    <row r="206" spans="1:17" ht="24.75" customHeight="1" x14ac:dyDescent="0.25">
      <c r="A206" s="150" t="str">
        <f t="shared" ca="1" si="27"/>
        <v/>
      </c>
      <c r="B206" s="151" t="str">
        <f t="shared" ca="1" si="31"/>
        <v/>
      </c>
      <c r="C206" s="152" t="str">
        <f t="shared" ca="1" si="32"/>
        <v/>
      </c>
      <c r="D206" s="87">
        <f t="shared" ca="1" si="29"/>
        <v>6455</v>
      </c>
      <c r="E206" s="87" t="str">
        <f t="shared" ca="1" si="28"/>
        <v>G6455:K6455</v>
      </c>
      <c r="G206" s="87">
        <f t="shared" si="25"/>
        <v>0</v>
      </c>
      <c r="H206" s="87">
        <v>206</v>
      </c>
      <c r="I206" s="91">
        <v>21202</v>
      </c>
      <c r="J206" s="92" t="s">
        <v>2160</v>
      </c>
      <c r="K206" s="87" t="str">
        <f t="shared" si="26"/>
        <v>212</v>
      </c>
      <c r="L206" s="102" t="str">
        <f t="shared" ca="1" si="30"/>
        <v/>
      </c>
      <c r="P206" s="147">
        <v>21202</v>
      </c>
      <c r="Q206" s="148" t="s">
        <v>2160</v>
      </c>
    </row>
    <row r="207" spans="1:17" ht="24.75" customHeight="1" x14ac:dyDescent="0.25">
      <c r="A207" s="150" t="str">
        <f t="shared" ca="1" si="27"/>
        <v/>
      </c>
      <c r="B207" s="151" t="str">
        <f t="shared" ca="1" si="31"/>
        <v/>
      </c>
      <c r="C207" s="152" t="str">
        <f t="shared" ca="1" si="32"/>
        <v/>
      </c>
      <c r="D207" s="87">
        <f t="shared" ca="1" si="29"/>
        <v>6455</v>
      </c>
      <c r="E207" s="87" t="str">
        <f t="shared" ca="1" si="28"/>
        <v>G6455:K6455</v>
      </c>
      <c r="G207" s="87">
        <f t="shared" si="25"/>
        <v>0</v>
      </c>
      <c r="H207" s="87">
        <v>207</v>
      </c>
      <c r="I207" s="91">
        <v>21203</v>
      </c>
      <c r="J207" s="92" t="s">
        <v>2161</v>
      </c>
      <c r="K207" s="87" t="str">
        <f t="shared" si="26"/>
        <v>212</v>
      </c>
      <c r="L207" s="102" t="str">
        <f t="shared" ca="1" si="30"/>
        <v/>
      </c>
      <c r="P207" s="147">
        <v>21203</v>
      </c>
      <c r="Q207" s="148" t="s">
        <v>2161</v>
      </c>
    </row>
    <row r="208" spans="1:17" ht="24.75" customHeight="1" x14ac:dyDescent="0.25">
      <c r="A208" s="150" t="str">
        <f t="shared" ca="1" si="27"/>
        <v/>
      </c>
      <c r="B208" s="151" t="str">
        <f t="shared" ca="1" si="31"/>
        <v/>
      </c>
      <c r="C208" s="152" t="str">
        <f t="shared" ca="1" si="32"/>
        <v/>
      </c>
      <c r="D208" s="87">
        <f t="shared" ca="1" si="29"/>
        <v>6455</v>
      </c>
      <c r="E208" s="87" t="str">
        <f t="shared" ca="1" si="28"/>
        <v>G6455:K6455</v>
      </c>
      <c r="G208" s="87">
        <f t="shared" si="25"/>
        <v>0</v>
      </c>
      <c r="H208" s="87">
        <v>208</v>
      </c>
      <c r="I208" s="91" t="s">
        <v>1093</v>
      </c>
      <c r="J208" s="92" t="s">
        <v>1094</v>
      </c>
      <c r="K208" s="87" t="str">
        <f t="shared" si="26"/>
        <v>213</v>
      </c>
      <c r="L208" s="102" t="str">
        <f t="shared" ca="1" si="30"/>
        <v/>
      </c>
      <c r="P208" s="143" t="s">
        <v>1093</v>
      </c>
      <c r="Q208" s="144" t="s">
        <v>1094</v>
      </c>
    </row>
    <row r="209" spans="1:17" ht="24.75" customHeight="1" x14ac:dyDescent="0.25">
      <c r="A209" s="150" t="str">
        <f t="shared" ca="1" si="27"/>
        <v/>
      </c>
      <c r="B209" s="151" t="str">
        <f t="shared" ca="1" si="31"/>
        <v/>
      </c>
      <c r="C209" s="152" t="str">
        <f t="shared" ca="1" si="32"/>
        <v/>
      </c>
      <c r="D209" s="87">
        <f t="shared" ca="1" si="29"/>
        <v>6455</v>
      </c>
      <c r="E209" s="87" t="str">
        <f t="shared" ca="1" si="28"/>
        <v>G6455:K6455</v>
      </c>
      <c r="G209" s="87">
        <f t="shared" si="25"/>
        <v>0</v>
      </c>
      <c r="H209" s="87">
        <v>209</v>
      </c>
      <c r="I209" s="91" t="s">
        <v>2162</v>
      </c>
      <c r="J209" s="92" t="s">
        <v>2163</v>
      </c>
      <c r="K209" s="87" t="str">
        <f t="shared" si="26"/>
        <v>213</v>
      </c>
      <c r="L209" s="102" t="str">
        <f t="shared" ca="1" si="30"/>
        <v/>
      </c>
      <c r="P209" s="145" t="s">
        <v>2162</v>
      </c>
      <c r="Q209" s="146" t="s">
        <v>2163</v>
      </c>
    </row>
    <row r="210" spans="1:17" ht="24.75" customHeight="1" x14ac:dyDescent="0.25">
      <c r="A210" s="150" t="str">
        <f t="shared" ca="1" si="27"/>
        <v/>
      </c>
      <c r="B210" s="151" t="str">
        <f t="shared" ca="1" si="31"/>
        <v/>
      </c>
      <c r="C210" s="152" t="str">
        <f t="shared" ca="1" si="32"/>
        <v/>
      </c>
      <c r="D210" s="87">
        <f t="shared" ca="1" si="29"/>
        <v>6455</v>
      </c>
      <c r="E210" s="87" t="str">
        <f t="shared" ca="1" si="28"/>
        <v>G6455:K6455</v>
      </c>
      <c r="G210" s="87">
        <f t="shared" si="25"/>
        <v>0</v>
      </c>
      <c r="H210" s="87">
        <v>210</v>
      </c>
      <c r="I210" s="91">
        <v>21311</v>
      </c>
      <c r="J210" s="92" t="s">
        <v>2164</v>
      </c>
      <c r="K210" s="87" t="str">
        <f t="shared" si="26"/>
        <v>213</v>
      </c>
      <c r="L210" s="102" t="str">
        <f t="shared" ca="1" si="30"/>
        <v/>
      </c>
      <c r="P210" s="147">
        <v>21311</v>
      </c>
      <c r="Q210" s="148" t="s">
        <v>2164</v>
      </c>
    </row>
    <row r="211" spans="1:17" ht="24.75" customHeight="1" x14ac:dyDescent="0.25">
      <c r="A211" s="150" t="str">
        <f t="shared" ca="1" si="27"/>
        <v/>
      </c>
      <c r="B211" s="151" t="str">
        <f t="shared" ca="1" si="31"/>
        <v/>
      </c>
      <c r="C211" s="152" t="str">
        <f t="shared" ca="1" si="32"/>
        <v/>
      </c>
      <c r="D211" s="87">
        <f t="shared" ca="1" si="29"/>
        <v>6455</v>
      </c>
      <c r="E211" s="87" t="str">
        <f t="shared" ca="1" si="28"/>
        <v>G6455:K6455</v>
      </c>
      <c r="G211" s="87">
        <f t="shared" si="25"/>
        <v>0</v>
      </c>
      <c r="H211" s="87">
        <v>211</v>
      </c>
      <c r="I211" s="91">
        <v>21312</v>
      </c>
      <c r="J211" s="92" t="s">
        <v>2165</v>
      </c>
      <c r="K211" s="87" t="str">
        <f t="shared" si="26"/>
        <v>213</v>
      </c>
      <c r="L211" s="102" t="str">
        <f t="shared" ca="1" si="30"/>
        <v/>
      </c>
      <c r="P211" s="147">
        <v>21312</v>
      </c>
      <c r="Q211" s="148" t="s">
        <v>2165</v>
      </c>
    </row>
    <row r="212" spans="1:17" ht="24.75" customHeight="1" x14ac:dyDescent="0.25">
      <c r="A212" s="150" t="str">
        <f t="shared" ca="1" si="27"/>
        <v/>
      </c>
      <c r="B212" s="151" t="str">
        <f t="shared" ca="1" si="31"/>
        <v/>
      </c>
      <c r="C212" s="152" t="str">
        <f t="shared" ca="1" si="32"/>
        <v/>
      </c>
      <c r="D212" s="87">
        <f t="shared" ca="1" si="29"/>
        <v>6455</v>
      </c>
      <c r="E212" s="87" t="str">
        <f t="shared" ca="1" si="28"/>
        <v>G6455:K6455</v>
      </c>
      <c r="G212" s="87">
        <f t="shared" si="25"/>
        <v>0</v>
      </c>
      <c r="H212" s="87">
        <v>212</v>
      </c>
      <c r="I212" s="91">
        <v>21313</v>
      </c>
      <c r="J212" s="92" t="s">
        <v>2166</v>
      </c>
      <c r="K212" s="87" t="str">
        <f t="shared" si="26"/>
        <v>213</v>
      </c>
      <c r="L212" s="102" t="str">
        <f t="shared" ca="1" si="30"/>
        <v/>
      </c>
      <c r="P212" s="147">
        <v>21313</v>
      </c>
      <c r="Q212" s="148" t="s">
        <v>2166</v>
      </c>
    </row>
    <row r="213" spans="1:17" ht="24.75" customHeight="1" x14ac:dyDescent="0.25">
      <c r="A213" s="150" t="str">
        <f t="shared" ca="1" si="27"/>
        <v/>
      </c>
      <c r="B213" s="151" t="str">
        <f t="shared" ca="1" si="31"/>
        <v/>
      </c>
      <c r="C213" s="152" t="str">
        <f t="shared" ca="1" si="32"/>
        <v/>
      </c>
      <c r="D213" s="87">
        <f t="shared" ca="1" si="29"/>
        <v>6455</v>
      </c>
      <c r="E213" s="87" t="str">
        <f t="shared" ca="1" si="28"/>
        <v>G6455:K6455</v>
      </c>
      <c r="G213" s="87">
        <f t="shared" si="25"/>
        <v>0</v>
      </c>
      <c r="H213" s="87">
        <v>213</v>
      </c>
      <c r="I213" s="91">
        <v>21314</v>
      </c>
      <c r="J213" s="92" t="s">
        <v>2167</v>
      </c>
      <c r="K213" s="87" t="str">
        <f t="shared" si="26"/>
        <v>213</v>
      </c>
      <c r="L213" s="102" t="str">
        <f t="shared" ca="1" si="30"/>
        <v/>
      </c>
      <c r="P213" s="147">
        <v>21314</v>
      </c>
      <c r="Q213" s="148" t="s">
        <v>2167</v>
      </c>
    </row>
    <row r="214" spans="1:17" ht="24.75" customHeight="1" x14ac:dyDescent="0.25">
      <c r="A214" s="150" t="str">
        <f t="shared" ca="1" si="27"/>
        <v/>
      </c>
      <c r="B214" s="151" t="str">
        <f t="shared" ca="1" si="31"/>
        <v/>
      </c>
      <c r="C214" s="152" t="str">
        <f t="shared" ca="1" si="32"/>
        <v/>
      </c>
      <c r="D214" s="87">
        <f t="shared" ca="1" si="29"/>
        <v>6455</v>
      </c>
      <c r="E214" s="87" t="str">
        <f t="shared" ca="1" si="28"/>
        <v>G6455:K6455</v>
      </c>
      <c r="G214" s="87">
        <f t="shared" si="25"/>
        <v>0</v>
      </c>
      <c r="H214" s="87">
        <v>214</v>
      </c>
      <c r="I214" s="91">
        <v>21315</v>
      </c>
      <c r="J214" s="92" t="s">
        <v>2168</v>
      </c>
      <c r="K214" s="87" t="str">
        <f t="shared" si="26"/>
        <v>213</v>
      </c>
      <c r="L214" s="102" t="str">
        <f t="shared" ca="1" si="30"/>
        <v/>
      </c>
      <c r="P214" s="147">
        <v>21315</v>
      </c>
      <c r="Q214" s="148" t="s">
        <v>2168</v>
      </c>
    </row>
    <row r="215" spans="1:17" ht="24.75" customHeight="1" x14ac:dyDescent="0.25">
      <c r="A215" s="150" t="str">
        <f t="shared" ca="1" si="27"/>
        <v/>
      </c>
      <c r="B215" s="151" t="str">
        <f t="shared" ca="1" si="31"/>
        <v/>
      </c>
      <c r="C215" s="152" t="str">
        <f t="shared" ca="1" si="32"/>
        <v/>
      </c>
      <c r="D215" s="87">
        <f t="shared" ca="1" si="29"/>
        <v>6455</v>
      </c>
      <c r="E215" s="87" t="str">
        <f t="shared" ca="1" si="28"/>
        <v>G6455:K6455</v>
      </c>
      <c r="G215" s="87">
        <f t="shared" si="25"/>
        <v>0</v>
      </c>
      <c r="H215" s="87">
        <v>215</v>
      </c>
      <c r="I215" s="91">
        <v>21316</v>
      </c>
      <c r="J215" s="92" t="s">
        <v>2169</v>
      </c>
      <c r="K215" s="87" t="str">
        <f t="shared" si="26"/>
        <v>213</v>
      </c>
      <c r="L215" s="102" t="str">
        <f t="shared" ca="1" si="30"/>
        <v/>
      </c>
      <c r="P215" s="147">
        <v>21316</v>
      </c>
      <c r="Q215" s="148" t="s">
        <v>2169</v>
      </c>
    </row>
    <row r="216" spans="1:17" ht="24.75" customHeight="1" x14ac:dyDescent="0.25">
      <c r="A216" s="150" t="str">
        <f t="shared" ca="1" si="27"/>
        <v/>
      </c>
      <c r="B216" s="151" t="str">
        <f t="shared" ca="1" si="31"/>
        <v/>
      </c>
      <c r="C216" s="152" t="str">
        <f t="shared" ca="1" si="32"/>
        <v/>
      </c>
      <c r="D216" s="87">
        <f t="shared" ca="1" si="29"/>
        <v>6455</v>
      </c>
      <c r="E216" s="87" t="str">
        <f t="shared" ca="1" si="28"/>
        <v>G6455:K6455</v>
      </c>
      <c r="G216" s="87">
        <f t="shared" si="25"/>
        <v>0</v>
      </c>
      <c r="H216" s="87">
        <v>216</v>
      </c>
      <c r="I216" s="91">
        <v>21317</v>
      </c>
      <c r="J216" s="92" t="s">
        <v>2170</v>
      </c>
      <c r="K216" s="87" t="str">
        <f t="shared" si="26"/>
        <v>213</v>
      </c>
      <c r="L216" s="102" t="str">
        <f t="shared" ca="1" si="30"/>
        <v/>
      </c>
      <c r="P216" s="147">
        <v>21317</v>
      </c>
      <c r="Q216" s="148" t="s">
        <v>2170</v>
      </c>
    </row>
    <row r="217" spans="1:17" ht="24.75" customHeight="1" x14ac:dyDescent="0.25">
      <c r="A217" s="150" t="str">
        <f t="shared" ca="1" si="27"/>
        <v/>
      </c>
      <c r="B217" s="151" t="str">
        <f t="shared" ca="1" si="31"/>
        <v/>
      </c>
      <c r="C217" s="152" t="str">
        <f t="shared" ca="1" si="32"/>
        <v/>
      </c>
      <c r="D217" s="87">
        <f t="shared" ca="1" si="29"/>
        <v>6455</v>
      </c>
      <c r="E217" s="87" t="str">
        <f t="shared" ca="1" si="28"/>
        <v>G6455:K6455</v>
      </c>
      <c r="G217" s="87">
        <f t="shared" si="25"/>
        <v>0</v>
      </c>
      <c r="H217" s="87">
        <v>217</v>
      </c>
      <c r="I217" s="91">
        <v>21318</v>
      </c>
      <c r="J217" s="92" t="s">
        <v>2171</v>
      </c>
      <c r="K217" s="87" t="str">
        <f t="shared" si="26"/>
        <v>213</v>
      </c>
      <c r="L217" s="102" t="str">
        <f t="shared" ca="1" si="30"/>
        <v/>
      </c>
      <c r="P217" s="147">
        <v>21318</v>
      </c>
      <c r="Q217" s="148" t="s">
        <v>2171</v>
      </c>
    </row>
    <row r="218" spans="1:17" ht="24.75" customHeight="1" x14ac:dyDescent="0.25">
      <c r="A218" s="150" t="str">
        <f t="shared" ca="1" si="27"/>
        <v/>
      </c>
      <c r="B218" s="151" t="str">
        <f t="shared" ca="1" si="31"/>
        <v/>
      </c>
      <c r="C218" s="152" t="str">
        <f t="shared" ca="1" si="32"/>
        <v/>
      </c>
      <c r="D218" s="87">
        <f t="shared" ca="1" si="29"/>
        <v>6455</v>
      </c>
      <c r="E218" s="87" t="str">
        <f t="shared" ca="1" si="28"/>
        <v>G6455:K6455</v>
      </c>
      <c r="G218" s="87">
        <f t="shared" si="25"/>
        <v>0</v>
      </c>
      <c r="H218" s="87">
        <v>218</v>
      </c>
      <c r="I218" s="91">
        <v>21319</v>
      </c>
      <c r="J218" s="92" t="s">
        <v>2172</v>
      </c>
      <c r="K218" s="87" t="str">
        <f t="shared" si="26"/>
        <v>213</v>
      </c>
      <c r="L218" s="102" t="str">
        <f t="shared" ca="1" si="30"/>
        <v/>
      </c>
      <c r="P218" s="147">
        <v>21319</v>
      </c>
      <c r="Q218" s="148" t="s">
        <v>2172</v>
      </c>
    </row>
    <row r="219" spans="1:17" ht="24.75" customHeight="1" x14ac:dyDescent="0.25">
      <c r="A219" s="150" t="str">
        <f t="shared" ca="1" si="27"/>
        <v/>
      </c>
      <c r="B219" s="151" t="str">
        <f t="shared" ca="1" si="31"/>
        <v/>
      </c>
      <c r="C219" s="152" t="str">
        <f t="shared" ca="1" si="32"/>
        <v/>
      </c>
      <c r="D219" s="87">
        <f t="shared" ca="1" si="29"/>
        <v>6455</v>
      </c>
      <c r="E219" s="87" t="str">
        <f t="shared" ca="1" si="28"/>
        <v>G6455:K6455</v>
      </c>
      <c r="G219" s="87">
        <f t="shared" si="25"/>
        <v>0</v>
      </c>
      <c r="H219" s="87">
        <v>219</v>
      </c>
      <c r="I219" s="91" t="s">
        <v>2173</v>
      </c>
      <c r="J219" s="92" t="s">
        <v>2174</v>
      </c>
      <c r="K219" s="87" t="str">
        <f t="shared" si="26"/>
        <v>213</v>
      </c>
      <c r="L219" s="102" t="str">
        <f t="shared" ca="1" si="30"/>
        <v/>
      </c>
      <c r="P219" s="145" t="s">
        <v>2173</v>
      </c>
      <c r="Q219" s="146" t="s">
        <v>2174</v>
      </c>
    </row>
    <row r="220" spans="1:17" ht="24.75" customHeight="1" x14ac:dyDescent="0.25">
      <c r="A220" s="150" t="str">
        <f t="shared" ca="1" si="27"/>
        <v/>
      </c>
      <c r="B220" s="151" t="str">
        <f t="shared" ca="1" si="31"/>
        <v/>
      </c>
      <c r="C220" s="152" t="str">
        <f t="shared" ca="1" si="32"/>
        <v/>
      </c>
      <c r="D220" s="87">
        <f t="shared" ca="1" si="29"/>
        <v>6455</v>
      </c>
      <c r="E220" s="87" t="str">
        <f t="shared" ca="1" si="28"/>
        <v>G6455:K6455</v>
      </c>
      <c r="G220" s="87">
        <f t="shared" si="25"/>
        <v>0</v>
      </c>
      <c r="H220" s="87">
        <v>220</v>
      </c>
      <c r="I220" s="91">
        <v>21321</v>
      </c>
      <c r="J220" s="92" t="s">
        <v>2175</v>
      </c>
      <c r="K220" s="87" t="str">
        <f t="shared" si="26"/>
        <v>213</v>
      </c>
      <c r="L220" s="102" t="str">
        <f t="shared" ca="1" si="30"/>
        <v/>
      </c>
      <c r="P220" s="147">
        <v>21321</v>
      </c>
      <c r="Q220" s="148" t="s">
        <v>2175</v>
      </c>
    </row>
    <row r="221" spans="1:17" ht="24.75" customHeight="1" x14ac:dyDescent="0.25">
      <c r="A221" s="150" t="str">
        <f t="shared" ca="1" si="27"/>
        <v/>
      </c>
      <c r="B221" s="151" t="str">
        <f t="shared" ca="1" si="31"/>
        <v/>
      </c>
      <c r="C221" s="152" t="str">
        <f t="shared" ca="1" si="32"/>
        <v/>
      </c>
      <c r="D221" s="87">
        <f t="shared" ca="1" si="29"/>
        <v>6455</v>
      </c>
      <c r="E221" s="87" t="str">
        <f t="shared" ca="1" si="28"/>
        <v>G6455:K6455</v>
      </c>
      <c r="G221" s="87">
        <f t="shared" si="25"/>
        <v>0</v>
      </c>
      <c r="H221" s="87">
        <v>221</v>
      </c>
      <c r="I221" s="91">
        <v>21322</v>
      </c>
      <c r="J221" s="92" t="s">
        <v>2176</v>
      </c>
      <c r="K221" s="87" t="str">
        <f t="shared" si="26"/>
        <v>213</v>
      </c>
      <c r="L221" s="102" t="str">
        <f t="shared" ca="1" si="30"/>
        <v/>
      </c>
      <c r="P221" s="147">
        <v>21322</v>
      </c>
      <c r="Q221" s="148" t="s">
        <v>2176</v>
      </c>
    </row>
    <row r="222" spans="1:17" ht="24.75" customHeight="1" x14ac:dyDescent="0.25">
      <c r="A222" s="150" t="str">
        <f t="shared" ca="1" si="27"/>
        <v/>
      </c>
      <c r="B222" s="151" t="str">
        <f t="shared" ca="1" si="31"/>
        <v/>
      </c>
      <c r="C222" s="152" t="str">
        <f t="shared" ca="1" si="32"/>
        <v/>
      </c>
      <c r="D222" s="87">
        <f t="shared" ca="1" si="29"/>
        <v>6455</v>
      </c>
      <c r="E222" s="87" t="str">
        <f t="shared" ca="1" si="28"/>
        <v>G6455:K6455</v>
      </c>
      <c r="G222" s="87">
        <f t="shared" si="25"/>
        <v>0</v>
      </c>
      <c r="H222" s="87">
        <v>222</v>
      </c>
      <c r="I222" s="91">
        <v>21323</v>
      </c>
      <c r="J222" s="92" t="s">
        <v>2177</v>
      </c>
      <c r="K222" s="87" t="str">
        <f t="shared" si="26"/>
        <v>213</v>
      </c>
      <c r="L222" s="102" t="str">
        <f t="shared" ca="1" si="30"/>
        <v/>
      </c>
      <c r="P222" s="147">
        <v>21323</v>
      </c>
      <c r="Q222" s="148" t="s">
        <v>2177</v>
      </c>
    </row>
    <row r="223" spans="1:17" ht="24.75" customHeight="1" x14ac:dyDescent="0.25">
      <c r="A223" s="150" t="str">
        <f t="shared" ca="1" si="27"/>
        <v/>
      </c>
      <c r="B223" s="151" t="str">
        <f t="shared" ca="1" si="31"/>
        <v/>
      </c>
      <c r="C223" s="152" t="str">
        <f t="shared" ca="1" si="32"/>
        <v/>
      </c>
      <c r="D223" s="87">
        <f t="shared" ca="1" si="29"/>
        <v>6455</v>
      </c>
      <c r="E223" s="87" t="str">
        <f t="shared" ca="1" si="28"/>
        <v>G6455:K6455</v>
      </c>
      <c r="G223" s="87">
        <f t="shared" si="25"/>
        <v>0</v>
      </c>
      <c r="H223" s="87">
        <v>223</v>
      </c>
      <c r="I223" s="91">
        <v>21324</v>
      </c>
      <c r="J223" s="92" t="s">
        <v>2178</v>
      </c>
      <c r="K223" s="87" t="str">
        <f t="shared" si="26"/>
        <v>213</v>
      </c>
      <c r="L223" s="102" t="str">
        <f t="shared" ca="1" si="30"/>
        <v/>
      </c>
      <c r="P223" s="147">
        <v>21324</v>
      </c>
      <c r="Q223" s="148" t="s">
        <v>2178</v>
      </c>
    </row>
    <row r="224" spans="1:17" ht="24.75" customHeight="1" x14ac:dyDescent="0.25">
      <c r="A224" s="150" t="str">
        <f t="shared" ca="1" si="27"/>
        <v/>
      </c>
      <c r="B224" s="151" t="str">
        <f t="shared" ca="1" si="31"/>
        <v/>
      </c>
      <c r="C224" s="152" t="str">
        <f t="shared" ca="1" si="32"/>
        <v/>
      </c>
      <c r="D224" s="87">
        <f t="shared" ca="1" si="29"/>
        <v>6455</v>
      </c>
      <c r="E224" s="87" t="str">
        <f t="shared" ca="1" si="28"/>
        <v>G6455:K6455</v>
      </c>
      <c r="G224" s="87">
        <f t="shared" si="25"/>
        <v>0</v>
      </c>
      <c r="H224" s="87">
        <v>224</v>
      </c>
      <c r="I224" s="91">
        <v>21325</v>
      </c>
      <c r="J224" s="92" t="s">
        <v>2179</v>
      </c>
      <c r="K224" s="87" t="str">
        <f t="shared" si="26"/>
        <v>213</v>
      </c>
      <c r="L224" s="102" t="str">
        <f t="shared" ca="1" si="30"/>
        <v/>
      </c>
      <c r="P224" s="147">
        <v>21325</v>
      </c>
      <c r="Q224" s="148" t="s">
        <v>2179</v>
      </c>
    </row>
    <row r="225" spans="1:17" ht="24.75" customHeight="1" x14ac:dyDescent="0.25">
      <c r="A225" s="150" t="str">
        <f t="shared" ca="1" si="27"/>
        <v/>
      </c>
      <c r="B225" s="151" t="str">
        <f t="shared" ca="1" si="31"/>
        <v/>
      </c>
      <c r="C225" s="152" t="str">
        <f t="shared" ca="1" si="32"/>
        <v/>
      </c>
      <c r="D225" s="87">
        <f t="shared" ca="1" si="29"/>
        <v>6455</v>
      </c>
      <c r="E225" s="87" t="str">
        <f t="shared" ca="1" si="28"/>
        <v>G6455:K6455</v>
      </c>
      <c r="G225" s="87">
        <f t="shared" si="25"/>
        <v>0</v>
      </c>
      <c r="H225" s="87">
        <v>225</v>
      </c>
      <c r="I225" s="91">
        <v>21326</v>
      </c>
      <c r="J225" s="92" t="s">
        <v>2180</v>
      </c>
      <c r="K225" s="87" t="str">
        <f t="shared" si="26"/>
        <v>213</v>
      </c>
      <c r="L225" s="102" t="str">
        <f t="shared" ca="1" si="30"/>
        <v/>
      </c>
      <c r="P225" s="147">
        <v>21326</v>
      </c>
      <c r="Q225" s="148" t="s">
        <v>2180</v>
      </c>
    </row>
    <row r="226" spans="1:17" ht="24.75" customHeight="1" x14ac:dyDescent="0.25">
      <c r="A226" s="150" t="str">
        <f t="shared" ca="1" si="27"/>
        <v/>
      </c>
      <c r="B226" s="151" t="str">
        <f t="shared" ca="1" si="31"/>
        <v/>
      </c>
      <c r="C226" s="152" t="str">
        <f t="shared" ca="1" si="32"/>
        <v/>
      </c>
      <c r="D226" s="87">
        <f t="shared" ca="1" si="29"/>
        <v>6455</v>
      </c>
      <c r="E226" s="87" t="str">
        <f t="shared" ca="1" si="28"/>
        <v>G6455:K6455</v>
      </c>
      <c r="G226" s="87">
        <f t="shared" si="25"/>
        <v>0</v>
      </c>
      <c r="H226" s="87">
        <v>226</v>
      </c>
      <c r="I226" s="91">
        <v>21329</v>
      </c>
      <c r="J226" s="92" t="s">
        <v>2181</v>
      </c>
      <c r="K226" s="87" t="str">
        <f t="shared" si="26"/>
        <v>213</v>
      </c>
      <c r="L226" s="102" t="str">
        <f t="shared" ca="1" si="30"/>
        <v/>
      </c>
      <c r="P226" s="147">
        <v>21329</v>
      </c>
      <c r="Q226" s="148" t="s">
        <v>2181</v>
      </c>
    </row>
    <row r="227" spans="1:17" ht="24.75" customHeight="1" x14ac:dyDescent="0.25">
      <c r="A227" s="150" t="str">
        <f t="shared" ca="1" si="27"/>
        <v/>
      </c>
      <c r="B227" s="151" t="str">
        <f t="shared" ca="1" si="31"/>
        <v/>
      </c>
      <c r="C227" s="152" t="str">
        <f t="shared" ca="1" si="32"/>
        <v/>
      </c>
      <c r="D227" s="87">
        <f t="shared" ca="1" si="29"/>
        <v>6455</v>
      </c>
      <c r="E227" s="87" t="str">
        <f t="shared" ca="1" si="28"/>
        <v>G6455:K6455</v>
      </c>
      <c r="G227" s="87">
        <f t="shared" si="25"/>
        <v>0</v>
      </c>
      <c r="H227" s="87">
        <v>227</v>
      </c>
      <c r="I227" s="91" t="s">
        <v>2182</v>
      </c>
      <c r="J227" s="92" t="s">
        <v>2183</v>
      </c>
      <c r="K227" s="87" t="str">
        <f t="shared" si="26"/>
        <v>213</v>
      </c>
      <c r="L227" s="102" t="str">
        <f t="shared" ca="1" si="30"/>
        <v/>
      </c>
      <c r="P227" s="145" t="s">
        <v>2182</v>
      </c>
      <c r="Q227" s="146" t="s">
        <v>2183</v>
      </c>
    </row>
    <row r="228" spans="1:17" ht="24.75" customHeight="1" x14ac:dyDescent="0.25">
      <c r="A228" s="150" t="str">
        <f t="shared" ca="1" si="27"/>
        <v/>
      </c>
      <c r="B228" s="151" t="str">
        <f t="shared" ca="1" si="31"/>
        <v/>
      </c>
      <c r="C228" s="152" t="str">
        <f t="shared" ca="1" si="32"/>
        <v/>
      </c>
      <c r="D228" s="87">
        <f t="shared" ca="1" si="29"/>
        <v>6455</v>
      </c>
      <c r="E228" s="87" t="str">
        <f t="shared" ca="1" si="28"/>
        <v>G6455:K6455</v>
      </c>
      <c r="G228" s="87">
        <f t="shared" si="25"/>
        <v>0</v>
      </c>
      <c r="H228" s="87">
        <v>228</v>
      </c>
      <c r="I228" s="91">
        <v>21330</v>
      </c>
      <c r="J228" s="92" t="s">
        <v>2183</v>
      </c>
      <c r="K228" s="87" t="str">
        <f t="shared" si="26"/>
        <v>213</v>
      </c>
      <c r="L228" s="102" t="str">
        <f t="shared" ca="1" si="30"/>
        <v/>
      </c>
      <c r="P228" s="147">
        <v>21330</v>
      </c>
      <c r="Q228" s="148" t="s">
        <v>2183</v>
      </c>
    </row>
    <row r="229" spans="1:17" ht="24.75" customHeight="1" x14ac:dyDescent="0.25">
      <c r="A229" s="150" t="str">
        <f t="shared" ca="1" si="27"/>
        <v/>
      </c>
      <c r="B229" s="151" t="str">
        <f t="shared" ca="1" si="31"/>
        <v/>
      </c>
      <c r="C229" s="152" t="str">
        <f t="shared" ca="1" si="32"/>
        <v/>
      </c>
      <c r="D229" s="87">
        <f t="shared" ca="1" si="29"/>
        <v>6455</v>
      </c>
      <c r="E229" s="87" t="str">
        <f t="shared" ca="1" si="28"/>
        <v>G6455:K6455</v>
      </c>
      <c r="G229" s="87">
        <f t="shared" si="25"/>
        <v>0</v>
      </c>
      <c r="H229" s="87">
        <v>229</v>
      </c>
      <c r="I229" s="91" t="s">
        <v>1095</v>
      </c>
      <c r="J229" s="92" t="s">
        <v>1096</v>
      </c>
      <c r="K229" s="87" t="str">
        <f t="shared" si="26"/>
        <v>214</v>
      </c>
      <c r="L229" s="102" t="str">
        <f t="shared" ca="1" si="30"/>
        <v/>
      </c>
      <c r="P229" s="143" t="s">
        <v>1095</v>
      </c>
      <c r="Q229" s="144" t="s">
        <v>1096</v>
      </c>
    </row>
    <row r="230" spans="1:17" ht="24.75" customHeight="1" x14ac:dyDescent="0.25">
      <c r="A230" s="150" t="str">
        <f t="shared" ca="1" si="27"/>
        <v/>
      </c>
      <c r="B230" s="151" t="str">
        <f t="shared" ca="1" si="31"/>
        <v/>
      </c>
      <c r="C230" s="152" t="str">
        <f t="shared" ca="1" si="32"/>
        <v/>
      </c>
      <c r="D230" s="87">
        <f t="shared" ca="1" si="29"/>
        <v>6455</v>
      </c>
      <c r="E230" s="87" t="str">
        <f t="shared" ca="1" si="28"/>
        <v>G6455:K6455</v>
      </c>
      <c r="G230" s="87">
        <f t="shared" si="25"/>
        <v>0</v>
      </c>
      <c r="H230" s="87">
        <v>230</v>
      </c>
      <c r="I230" s="91" t="s">
        <v>2184</v>
      </c>
      <c r="J230" s="92" t="s">
        <v>2185</v>
      </c>
      <c r="K230" s="87" t="str">
        <f t="shared" si="26"/>
        <v>214</v>
      </c>
      <c r="L230" s="102" t="str">
        <f t="shared" ca="1" si="30"/>
        <v/>
      </c>
      <c r="P230" s="145" t="s">
        <v>2184</v>
      </c>
      <c r="Q230" s="146" t="s">
        <v>2185</v>
      </c>
    </row>
    <row r="231" spans="1:17" ht="24.75" customHeight="1" x14ac:dyDescent="0.25">
      <c r="A231" s="150" t="str">
        <f t="shared" ca="1" si="27"/>
        <v/>
      </c>
      <c r="B231" s="151" t="str">
        <f t="shared" ca="1" si="31"/>
        <v/>
      </c>
      <c r="C231" s="152" t="str">
        <f t="shared" ca="1" si="32"/>
        <v/>
      </c>
      <c r="D231" s="87">
        <f t="shared" ca="1" si="29"/>
        <v>6455</v>
      </c>
      <c r="E231" s="87" t="str">
        <f t="shared" ca="1" si="28"/>
        <v>G6455:K6455</v>
      </c>
      <c r="G231" s="87">
        <f t="shared" si="25"/>
        <v>0</v>
      </c>
      <c r="H231" s="87">
        <v>231</v>
      </c>
      <c r="I231" s="91">
        <v>21411</v>
      </c>
      <c r="J231" s="110" t="s">
        <v>2186</v>
      </c>
      <c r="K231" s="87" t="str">
        <f t="shared" si="26"/>
        <v>214</v>
      </c>
      <c r="L231" s="102" t="str">
        <f t="shared" ca="1" si="30"/>
        <v/>
      </c>
      <c r="P231" s="147">
        <v>21411</v>
      </c>
      <c r="Q231" s="160" t="s">
        <v>2186</v>
      </c>
    </row>
    <row r="232" spans="1:17" ht="24.75" customHeight="1" x14ac:dyDescent="0.25">
      <c r="A232" s="150" t="str">
        <f t="shared" ca="1" si="27"/>
        <v/>
      </c>
      <c r="B232" s="151" t="str">
        <f t="shared" ca="1" si="31"/>
        <v/>
      </c>
      <c r="C232" s="152" t="str">
        <f t="shared" ca="1" si="32"/>
        <v/>
      </c>
      <c r="D232" s="87">
        <f t="shared" ca="1" si="29"/>
        <v>6455</v>
      </c>
      <c r="E232" s="87" t="str">
        <f t="shared" ca="1" si="28"/>
        <v>G6455:K6455</v>
      </c>
      <c r="G232" s="87">
        <f t="shared" si="25"/>
        <v>0</v>
      </c>
      <c r="H232" s="87">
        <v>232</v>
      </c>
      <c r="I232" s="91">
        <v>21412</v>
      </c>
      <c r="J232" s="110" t="s">
        <v>2187</v>
      </c>
      <c r="K232" s="87" t="str">
        <f t="shared" si="26"/>
        <v>214</v>
      </c>
      <c r="L232" s="102" t="str">
        <f t="shared" ca="1" si="30"/>
        <v/>
      </c>
      <c r="P232" s="147">
        <v>21412</v>
      </c>
      <c r="Q232" s="160" t="s">
        <v>2187</v>
      </c>
    </row>
    <row r="233" spans="1:17" ht="24.75" customHeight="1" x14ac:dyDescent="0.25">
      <c r="A233" s="150" t="str">
        <f t="shared" ca="1" si="27"/>
        <v/>
      </c>
      <c r="B233" s="151" t="str">
        <f t="shared" ca="1" si="31"/>
        <v/>
      </c>
      <c r="C233" s="152" t="str">
        <f t="shared" ca="1" si="32"/>
        <v/>
      </c>
      <c r="D233" s="87">
        <f t="shared" ca="1" si="29"/>
        <v>6455</v>
      </c>
      <c r="E233" s="87" t="str">
        <f t="shared" ca="1" si="28"/>
        <v>G6455:K6455</v>
      </c>
      <c r="G233" s="87">
        <f t="shared" si="25"/>
        <v>0</v>
      </c>
      <c r="H233" s="87">
        <v>233</v>
      </c>
      <c r="I233" s="91">
        <v>21413</v>
      </c>
      <c r="J233" s="110" t="s">
        <v>2188</v>
      </c>
      <c r="K233" s="87" t="str">
        <f t="shared" si="26"/>
        <v>214</v>
      </c>
      <c r="L233" s="102" t="str">
        <f t="shared" ca="1" si="30"/>
        <v/>
      </c>
      <c r="P233" s="147">
        <v>21413</v>
      </c>
      <c r="Q233" s="160" t="s">
        <v>2188</v>
      </c>
    </row>
    <row r="234" spans="1:17" ht="24.75" customHeight="1" x14ac:dyDescent="0.25">
      <c r="A234" s="150" t="str">
        <f t="shared" ca="1" si="27"/>
        <v/>
      </c>
      <c r="B234" s="151" t="str">
        <f t="shared" ca="1" si="31"/>
        <v/>
      </c>
      <c r="C234" s="152" t="str">
        <f t="shared" ca="1" si="32"/>
        <v/>
      </c>
      <c r="D234" s="87">
        <f t="shared" ca="1" si="29"/>
        <v>6455</v>
      </c>
      <c r="E234" s="87" t="str">
        <f t="shared" ca="1" si="28"/>
        <v>G6455:K6455</v>
      </c>
      <c r="G234" s="87">
        <f t="shared" si="25"/>
        <v>0</v>
      </c>
      <c r="H234" s="87">
        <v>234</v>
      </c>
      <c r="I234" s="91">
        <v>21414</v>
      </c>
      <c r="J234" s="110" t="s">
        <v>2189</v>
      </c>
      <c r="K234" s="87" t="str">
        <f t="shared" si="26"/>
        <v>214</v>
      </c>
      <c r="L234" s="102" t="str">
        <f t="shared" ca="1" si="30"/>
        <v/>
      </c>
      <c r="P234" s="147">
        <v>21414</v>
      </c>
      <c r="Q234" s="160" t="s">
        <v>2189</v>
      </c>
    </row>
    <row r="235" spans="1:17" ht="24.75" customHeight="1" x14ac:dyDescent="0.25">
      <c r="A235" s="150" t="str">
        <f t="shared" ca="1" si="27"/>
        <v/>
      </c>
      <c r="B235" s="151" t="str">
        <f t="shared" ca="1" si="31"/>
        <v/>
      </c>
      <c r="C235" s="152" t="str">
        <f t="shared" ca="1" si="32"/>
        <v/>
      </c>
      <c r="D235" s="87">
        <f t="shared" ca="1" si="29"/>
        <v>6455</v>
      </c>
      <c r="E235" s="87" t="str">
        <f t="shared" ca="1" si="28"/>
        <v>G6455:K6455</v>
      </c>
      <c r="G235" s="87">
        <f t="shared" si="25"/>
        <v>0</v>
      </c>
      <c r="H235" s="87">
        <v>235</v>
      </c>
      <c r="I235" s="91">
        <v>21415</v>
      </c>
      <c r="J235" s="110" t="s">
        <v>2190</v>
      </c>
      <c r="K235" s="87" t="str">
        <f t="shared" si="26"/>
        <v>214</v>
      </c>
      <c r="L235" s="102" t="str">
        <f t="shared" ca="1" si="30"/>
        <v/>
      </c>
      <c r="P235" s="147">
        <v>21415</v>
      </c>
      <c r="Q235" s="160" t="s">
        <v>2190</v>
      </c>
    </row>
    <row r="236" spans="1:17" ht="24.75" customHeight="1" x14ac:dyDescent="0.25">
      <c r="A236" s="150" t="str">
        <f t="shared" ca="1" si="27"/>
        <v/>
      </c>
      <c r="B236" s="151" t="str">
        <f t="shared" ca="1" si="31"/>
        <v/>
      </c>
      <c r="C236" s="152" t="str">
        <f t="shared" ca="1" si="32"/>
        <v/>
      </c>
      <c r="D236" s="87">
        <f t="shared" ca="1" si="29"/>
        <v>6455</v>
      </c>
      <c r="E236" s="87" t="str">
        <f t="shared" ca="1" si="28"/>
        <v>G6455:K6455</v>
      </c>
      <c r="G236" s="87">
        <f t="shared" si="25"/>
        <v>0</v>
      </c>
      <c r="H236" s="87">
        <v>236</v>
      </c>
      <c r="I236" s="91">
        <v>21416</v>
      </c>
      <c r="J236" s="110" t="s">
        <v>2191</v>
      </c>
      <c r="K236" s="87" t="str">
        <f t="shared" si="26"/>
        <v>214</v>
      </c>
      <c r="L236" s="102" t="str">
        <f t="shared" ca="1" si="30"/>
        <v/>
      </c>
      <c r="P236" s="147">
        <v>21416</v>
      </c>
      <c r="Q236" s="160" t="s">
        <v>2191</v>
      </c>
    </row>
    <row r="237" spans="1:17" ht="24.75" customHeight="1" x14ac:dyDescent="0.25">
      <c r="A237" s="150" t="str">
        <f t="shared" ca="1" si="27"/>
        <v/>
      </c>
      <c r="B237" s="151" t="str">
        <f t="shared" ca="1" si="31"/>
        <v/>
      </c>
      <c r="C237" s="152" t="str">
        <f t="shared" ca="1" si="32"/>
        <v/>
      </c>
      <c r="D237" s="87">
        <f t="shared" ca="1" si="29"/>
        <v>6455</v>
      </c>
      <c r="E237" s="87" t="str">
        <f t="shared" ca="1" si="28"/>
        <v>G6455:K6455</v>
      </c>
      <c r="G237" s="87">
        <f t="shared" si="25"/>
        <v>0</v>
      </c>
      <c r="H237" s="87">
        <v>237</v>
      </c>
      <c r="I237" s="91">
        <v>21419</v>
      </c>
      <c r="J237" s="110" t="s">
        <v>2192</v>
      </c>
      <c r="K237" s="87" t="str">
        <f t="shared" si="26"/>
        <v>214</v>
      </c>
      <c r="L237" s="102" t="str">
        <f t="shared" ca="1" si="30"/>
        <v/>
      </c>
      <c r="P237" s="147">
        <v>21419</v>
      </c>
      <c r="Q237" s="160" t="s">
        <v>2192</v>
      </c>
    </row>
    <row r="238" spans="1:17" ht="24.75" customHeight="1" x14ac:dyDescent="0.25">
      <c r="A238" s="150" t="str">
        <f t="shared" ca="1" si="27"/>
        <v/>
      </c>
      <c r="B238" s="151" t="str">
        <f t="shared" ca="1" si="31"/>
        <v/>
      </c>
      <c r="C238" s="152" t="str">
        <f t="shared" ca="1" si="32"/>
        <v/>
      </c>
      <c r="D238" s="87">
        <f t="shared" ca="1" si="29"/>
        <v>6455</v>
      </c>
      <c r="E238" s="87" t="str">
        <f t="shared" ca="1" si="28"/>
        <v>G6455:K6455</v>
      </c>
      <c r="G238" s="87">
        <f t="shared" si="25"/>
        <v>0</v>
      </c>
      <c r="H238" s="87">
        <v>238</v>
      </c>
      <c r="I238" s="91" t="s">
        <v>2193</v>
      </c>
      <c r="J238" s="92" t="s">
        <v>2194</v>
      </c>
      <c r="K238" s="87" t="str">
        <f t="shared" si="26"/>
        <v>214</v>
      </c>
      <c r="L238" s="102" t="str">
        <f t="shared" ca="1" si="30"/>
        <v/>
      </c>
      <c r="P238" s="145" t="s">
        <v>2193</v>
      </c>
      <c r="Q238" s="146" t="s">
        <v>2194</v>
      </c>
    </row>
    <row r="239" spans="1:17" ht="24.75" customHeight="1" x14ac:dyDescent="0.25">
      <c r="A239" s="150" t="str">
        <f t="shared" ca="1" si="27"/>
        <v/>
      </c>
      <c r="B239" s="151" t="str">
        <f t="shared" ca="1" si="31"/>
        <v/>
      </c>
      <c r="C239" s="152" t="str">
        <f t="shared" ca="1" si="32"/>
        <v/>
      </c>
      <c r="D239" s="87">
        <f t="shared" ca="1" si="29"/>
        <v>6455</v>
      </c>
      <c r="E239" s="87" t="str">
        <f t="shared" ca="1" si="28"/>
        <v>G6455:K6455</v>
      </c>
      <c r="G239" s="87">
        <f t="shared" si="25"/>
        <v>0</v>
      </c>
      <c r="H239" s="87">
        <v>239</v>
      </c>
      <c r="I239" s="91">
        <v>21421</v>
      </c>
      <c r="J239" s="92" t="s">
        <v>2195</v>
      </c>
      <c r="K239" s="87" t="str">
        <f t="shared" si="26"/>
        <v>214</v>
      </c>
      <c r="L239" s="102" t="str">
        <f t="shared" ca="1" si="30"/>
        <v/>
      </c>
      <c r="P239" s="147">
        <v>21421</v>
      </c>
      <c r="Q239" s="148" t="s">
        <v>2195</v>
      </c>
    </row>
    <row r="240" spans="1:17" ht="24.75" customHeight="1" x14ac:dyDescent="0.25">
      <c r="A240" s="150" t="str">
        <f t="shared" ca="1" si="27"/>
        <v/>
      </c>
      <c r="B240" s="151" t="str">
        <f t="shared" ca="1" si="31"/>
        <v/>
      </c>
      <c r="C240" s="152" t="str">
        <f t="shared" ca="1" si="32"/>
        <v/>
      </c>
      <c r="D240" s="87">
        <f t="shared" ca="1" si="29"/>
        <v>6455</v>
      </c>
      <c r="E240" s="87" t="str">
        <f t="shared" ca="1" si="28"/>
        <v>G6455:K6455</v>
      </c>
      <c r="G240" s="87">
        <f t="shared" si="25"/>
        <v>0</v>
      </c>
      <c r="H240" s="87">
        <v>240</v>
      </c>
      <c r="I240" s="91">
        <v>21422</v>
      </c>
      <c r="J240" s="92" t="s">
        <v>2196</v>
      </c>
      <c r="K240" s="87" t="str">
        <f t="shared" si="26"/>
        <v>214</v>
      </c>
      <c r="L240" s="102" t="str">
        <f t="shared" ca="1" si="30"/>
        <v/>
      </c>
      <c r="P240" s="147">
        <v>21422</v>
      </c>
      <c r="Q240" s="148" t="s">
        <v>2196</v>
      </c>
    </row>
    <row r="241" spans="1:17" ht="24.75" customHeight="1" x14ac:dyDescent="0.25">
      <c r="A241" s="150" t="str">
        <f t="shared" ca="1" si="27"/>
        <v/>
      </c>
      <c r="B241" s="151" t="str">
        <f t="shared" ca="1" si="31"/>
        <v/>
      </c>
      <c r="C241" s="152" t="str">
        <f t="shared" ca="1" si="32"/>
        <v/>
      </c>
      <c r="D241" s="87">
        <f t="shared" ca="1" si="29"/>
        <v>6455</v>
      </c>
      <c r="E241" s="87" t="str">
        <f t="shared" ca="1" si="28"/>
        <v>G6455:K6455</v>
      </c>
      <c r="G241" s="87">
        <f t="shared" si="25"/>
        <v>0</v>
      </c>
      <c r="H241" s="87">
        <v>241</v>
      </c>
      <c r="I241" s="91">
        <v>21423</v>
      </c>
      <c r="J241" s="92" t="s">
        <v>2197</v>
      </c>
      <c r="K241" s="87" t="str">
        <f t="shared" si="26"/>
        <v>214</v>
      </c>
      <c r="L241" s="102" t="str">
        <f t="shared" ca="1" si="30"/>
        <v/>
      </c>
      <c r="P241" s="147">
        <v>21423</v>
      </c>
      <c r="Q241" s="148" t="s">
        <v>2197</v>
      </c>
    </row>
    <row r="242" spans="1:17" ht="24.75" customHeight="1" x14ac:dyDescent="0.25">
      <c r="A242" s="150" t="str">
        <f t="shared" ca="1" si="27"/>
        <v/>
      </c>
      <c r="B242" s="151" t="str">
        <f t="shared" ca="1" si="31"/>
        <v/>
      </c>
      <c r="C242" s="152" t="str">
        <f t="shared" ca="1" si="32"/>
        <v/>
      </c>
      <c r="D242" s="87">
        <f t="shared" ca="1" si="29"/>
        <v>6455</v>
      </c>
      <c r="E242" s="87" t="str">
        <f t="shared" ca="1" si="28"/>
        <v>G6455:K6455</v>
      </c>
      <c r="G242" s="87">
        <f t="shared" si="25"/>
        <v>0</v>
      </c>
      <c r="H242" s="87">
        <v>242</v>
      </c>
      <c r="I242" s="91">
        <v>21424</v>
      </c>
      <c r="J242" s="92" t="s">
        <v>2198</v>
      </c>
      <c r="K242" s="87" t="str">
        <f t="shared" si="26"/>
        <v>214</v>
      </c>
      <c r="L242" s="102" t="str">
        <f t="shared" ca="1" si="30"/>
        <v/>
      </c>
      <c r="P242" s="147">
        <v>21424</v>
      </c>
      <c r="Q242" s="148" t="s">
        <v>2198</v>
      </c>
    </row>
    <row r="243" spans="1:17" ht="24.75" customHeight="1" x14ac:dyDescent="0.25">
      <c r="A243" s="150" t="str">
        <f t="shared" ca="1" si="27"/>
        <v/>
      </c>
      <c r="B243" s="151" t="str">
        <f t="shared" ca="1" si="31"/>
        <v/>
      </c>
      <c r="C243" s="152" t="str">
        <f t="shared" ca="1" si="32"/>
        <v/>
      </c>
      <c r="D243" s="87">
        <f t="shared" ca="1" si="29"/>
        <v>6455</v>
      </c>
      <c r="E243" s="87" t="str">
        <f t="shared" ca="1" si="28"/>
        <v>G6455:K6455</v>
      </c>
      <c r="G243" s="87">
        <f t="shared" si="25"/>
        <v>0</v>
      </c>
      <c r="H243" s="87">
        <v>243</v>
      </c>
      <c r="I243" s="91">
        <v>21425</v>
      </c>
      <c r="J243" s="92" t="s">
        <v>2199</v>
      </c>
      <c r="K243" s="87" t="str">
        <f t="shared" si="26"/>
        <v>214</v>
      </c>
      <c r="L243" s="102" t="str">
        <f t="shared" ca="1" si="30"/>
        <v/>
      </c>
      <c r="P243" s="147">
        <v>21425</v>
      </c>
      <c r="Q243" s="148" t="s">
        <v>2199</v>
      </c>
    </row>
    <row r="244" spans="1:17" ht="24.75" customHeight="1" x14ac:dyDescent="0.25">
      <c r="A244" s="150" t="str">
        <f t="shared" ca="1" si="27"/>
        <v/>
      </c>
      <c r="B244" s="151" t="str">
        <f t="shared" ca="1" si="31"/>
        <v/>
      </c>
      <c r="C244" s="152" t="str">
        <f t="shared" ca="1" si="32"/>
        <v/>
      </c>
      <c r="D244" s="87">
        <f t="shared" ca="1" si="29"/>
        <v>6455</v>
      </c>
      <c r="E244" s="87" t="str">
        <f t="shared" ca="1" si="28"/>
        <v>G6455:K6455</v>
      </c>
      <c r="G244" s="87">
        <f t="shared" si="25"/>
        <v>0</v>
      </c>
      <c r="H244" s="87">
        <v>244</v>
      </c>
      <c r="I244" s="91">
        <v>21426</v>
      </c>
      <c r="J244" s="92" t="s">
        <v>2200</v>
      </c>
      <c r="K244" s="87" t="str">
        <f t="shared" si="26"/>
        <v>214</v>
      </c>
      <c r="L244" s="102" t="str">
        <f t="shared" ca="1" si="30"/>
        <v/>
      </c>
      <c r="P244" s="147">
        <v>21426</v>
      </c>
      <c r="Q244" s="148" t="s">
        <v>2200</v>
      </c>
    </row>
    <row r="245" spans="1:17" ht="24.75" customHeight="1" x14ac:dyDescent="0.25">
      <c r="A245" s="150" t="str">
        <f t="shared" ca="1" si="27"/>
        <v/>
      </c>
      <c r="B245" s="151" t="str">
        <f t="shared" ca="1" si="31"/>
        <v/>
      </c>
      <c r="C245" s="152" t="str">
        <f t="shared" ca="1" si="32"/>
        <v/>
      </c>
      <c r="D245" s="87">
        <f t="shared" ca="1" si="29"/>
        <v>6455</v>
      </c>
      <c r="E245" s="87" t="str">
        <f t="shared" ca="1" si="28"/>
        <v>G6455:K6455</v>
      </c>
      <c r="G245" s="87">
        <f t="shared" si="25"/>
        <v>0</v>
      </c>
      <c r="H245" s="87">
        <v>245</v>
      </c>
      <c r="I245" s="91">
        <v>21427</v>
      </c>
      <c r="J245" s="92" t="s">
        <v>2201</v>
      </c>
      <c r="K245" s="87" t="str">
        <f t="shared" si="26"/>
        <v>214</v>
      </c>
      <c r="L245" s="102" t="str">
        <f t="shared" ca="1" si="30"/>
        <v/>
      </c>
      <c r="P245" s="147">
        <v>21427</v>
      </c>
      <c r="Q245" s="148" t="s">
        <v>2201</v>
      </c>
    </row>
    <row r="246" spans="1:17" ht="24.75" customHeight="1" x14ac:dyDescent="0.25">
      <c r="A246" s="150" t="str">
        <f t="shared" ca="1" si="27"/>
        <v/>
      </c>
      <c r="B246" s="151" t="str">
        <f t="shared" ca="1" si="31"/>
        <v/>
      </c>
      <c r="C246" s="152" t="str">
        <f t="shared" ca="1" si="32"/>
        <v/>
      </c>
      <c r="D246" s="87">
        <f t="shared" ca="1" si="29"/>
        <v>6455</v>
      </c>
      <c r="E246" s="87" t="str">
        <f t="shared" ca="1" si="28"/>
        <v>G6455:K6455</v>
      </c>
      <c r="G246" s="87">
        <f t="shared" si="25"/>
        <v>0</v>
      </c>
      <c r="H246" s="87">
        <v>246</v>
      </c>
      <c r="I246" s="91">
        <v>21428</v>
      </c>
      <c r="J246" s="92" t="s">
        <v>2202</v>
      </c>
      <c r="K246" s="87" t="str">
        <f t="shared" si="26"/>
        <v>214</v>
      </c>
      <c r="L246" s="102" t="str">
        <f t="shared" ca="1" si="30"/>
        <v/>
      </c>
      <c r="P246" s="147">
        <v>21428</v>
      </c>
      <c r="Q246" s="148" t="s">
        <v>2202</v>
      </c>
    </row>
    <row r="247" spans="1:17" ht="24.75" customHeight="1" x14ac:dyDescent="0.25">
      <c r="A247" s="150" t="str">
        <f t="shared" ca="1" si="27"/>
        <v/>
      </c>
      <c r="B247" s="151" t="str">
        <f t="shared" ca="1" si="31"/>
        <v/>
      </c>
      <c r="C247" s="152" t="str">
        <f t="shared" ca="1" si="32"/>
        <v/>
      </c>
      <c r="D247" s="87">
        <f t="shared" ca="1" si="29"/>
        <v>6455</v>
      </c>
      <c r="E247" s="87" t="str">
        <f t="shared" ca="1" si="28"/>
        <v>G6455:K6455</v>
      </c>
      <c r="G247" s="87">
        <f t="shared" si="25"/>
        <v>0</v>
      </c>
      <c r="H247" s="87">
        <v>247</v>
      </c>
      <c r="I247" s="91">
        <v>21429</v>
      </c>
      <c r="J247" s="92" t="s">
        <v>2203</v>
      </c>
      <c r="K247" s="87" t="str">
        <f t="shared" si="26"/>
        <v>214</v>
      </c>
      <c r="L247" s="102" t="str">
        <f t="shared" ca="1" si="30"/>
        <v/>
      </c>
      <c r="P247" s="147">
        <v>21429</v>
      </c>
      <c r="Q247" s="148" t="s">
        <v>2203</v>
      </c>
    </row>
    <row r="248" spans="1:17" ht="24.75" customHeight="1" x14ac:dyDescent="0.25">
      <c r="A248" s="150" t="str">
        <f t="shared" ca="1" si="27"/>
        <v/>
      </c>
      <c r="B248" s="151" t="str">
        <f t="shared" ca="1" si="31"/>
        <v/>
      </c>
      <c r="C248" s="152" t="str">
        <f t="shared" ca="1" si="32"/>
        <v/>
      </c>
      <c r="D248" s="87">
        <f t="shared" ca="1" si="29"/>
        <v>6455</v>
      </c>
      <c r="E248" s="87" t="str">
        <f t="shared" ca="1" si="28"/>
        <v>G6455:K6455</v>
      </c>
      <c r="G248" s="87">
        <f t="shared" si="25"/>
        <v>0</v>
      </c>
      <c r="H248" s="87">
        <v>248</v>
      </c>
      <c r="I248" s="91">
        <v>2143</v>
      </c>
      <c r="J248" s="92" t="s">
        <v>2204</v>
      </c>
      <c r="K248" s="87" t="str">
        <f t="shared" si="26"/>
        <v>214</v>
      </c>
      <c r="L248" s="102" t="str">
        <f t="shared" ca="1" si="30"/>
        <v/>
      </c>
      <c r="P248" s="145">
        <v>2143</v>
      </c>
      <c r="Q248" s="146" t="s">
        <v>2204</v>
      </c>
    </row>
    <row r="249" spans="1:17" ht="24.75" customHeight="1" x14ac:dyDescent="0.25">
      <c r="A249" s="150" t="str">
        <f t="shared" ca="1" si="27"/>
        <v/>
      </c>
      <c r="B249" s="151" t="str">
        <f t="shared" ca="1" si="31"/>
        <v/>
      </c>
      <c r="C249" s="152" t="str">
        <f t="shared" ca="1" si="32"/>
        <v/>
      </c>
      <c r="D249" s="87">
        <f t="shared" ca="1" si="29"/>
        <v>6455</v>
      </c>
      <c r="E249" s="87" t="str">
        <f t="shared" ca="1" si="28"/>
        <v>G6455:K6455</v>
      </c>
      <c r="G249" s="87">
        <f t="shared" si="25"/>
        <v>0</v>
      </c>
      <c r="H249" s="87">
        <v>249</v>
      </c>
      <c r="I249" s="91">
        <v>21430</v>
      </c>
      <c r="J249" s="92" t="s">
        <v>2204</v>
      </c>
      <c r="K249" s="87" t="str">
        <f t="shared" si="26"/>
        <v>214</v>
      </c>
      <c r="L249" s="102" t="str">
        <f t="shared" ca="1" si="30"/>
        <v/>
      </c>
      <c r="P249" s="147">
        <v>21430</v>
      </c>
      <c r="Q249" s="148" t="s">
        <v>2204</v>
      </c>
    </row>
    <row r="250" spans="1:17" ht="24.75" customHeight="1" x14ac:dyDescent="0.25">
      <c r="A250" s="150" t="str">
        <f t="shared" ca="1" si="27"/>
        <v/>
      </c>
      <c r="B250" s="151" t="str">
        <f t="shared" ca="1" si="31"/>
        <v/>
      </c>
      <c r="C250" s="152" t="str">
        <f t="shared" ca="1" si="32"/>
        <v/>
      </c>
      <c r="D250" s="87">
        <f t="shared" ca="1" si="29"/>
        <v>6455</v>
      </c>
      <c r="E250" s="87" t="str">
        <f t="shared" ca="1" si="28"/>
        <v>G6455:K6455</v>
      </c>
      <c r="G250" s="87">
        <f t="shared" si="25"/>
        <v>0</v>
      </c>
      <c r="H250" s="87">
        <v>250</v>
      </c>
      <c r="I250" s="91">
        <v>2144</v>
      </c>
      <c r="J250" s="92" t="s">
        <v>2205</v>
      </c>
      <c r="K250" s="87" t="str">
        <f t="shared" si="26"/>
        <v>214</v>
      </c>
      <c r="L250" s="102" t="str">
        <f t="shared" ca="1" si="30"/>
        <v/>
      </c>
      <c r="P250" s="145">
        <v>2144</v>
      </c>
      <c r="Q250" s="146" t="s">
        <v>2205</v>
      </c>
    </row>
    <row r="251" spans="1:17" ht="24.75" customHeight="1" x14ac:dyDescent="0.25">
      <c r="A251" s="150" t="str">
        <f t="shared" ca="1" si="27"/>
        <v/>
      </c>
      <c r="B251" s="151" t="str">
        <f t="shared" ca="1" si="31"/>
        <v/>
      </c>
      <c r="C251" s="152" t="str">
        <f t="shared" ca="1" si="32"/>
        <v/>
      </c>
      <c r="D251" s="87">
        <f t="shared" ca="1" si="29"/>
        <v>6455</v>
      </c>
      <c r="E251" s="87" t="str">
        <f t="shared" ca="1" si="28"/>
        <v>G6455:K6455</v>
      </c>
      <c r="G251" s="87">
        <f t="shared" si="25"/>
        <v>0</v>
      </c>
      <c r="H251" s="87">
        <v>251</v>
      </c>
      <c r="I251" s="91">
        <v>21441</v>
      </c>
      <c r="J251" s="92" t="s">
        <v>2206</v>
      </c>
      <c r="K251" s="87" t="str">
        <f t="shared" si="26"/>
        <v>214</v>
      </c>
      <c r="L251" s="102" t="str">
        <f t="shared" ca="1" si="30"/>
        <v/>
      </c>
      <c r="P251" s="147">
        <v>21441</v>
      </c>
      <c r="Q251" s="148" t="s">
        <v>2206</v>
      </c>
    </row>
    <row r="252" spans="1:17" ht="24.75" customHeight="1" x14ac:dyDescent="0.25">
      <c r="A252" s="150" t="str">
        <f t="shared" ca="1" si="27"/>
        <v/>
      </c>
      <c r="B252" s="151" t="str">
        <f t="shared" ca="1" si="31"/>
        <v/>
      </c>
      <c r="C252" s="152" t="str">
        <f t="shared" ca="1" si="32"/>
        <v/>
      </c>
      <c r="D252" s="87">
        <f t="shared" ref="D252:D315" ca="1" si="33">IFERROR(VLOOKUP(1,INDIRECT(E251),2,FALSE)+1,6455)</f>
        <v>6455</v>
      </c>
      <c r="E252" s="87" t="str">
        <f t="shared" ref="E252:E315" ca="1" si="34">CONCATENATE("G",D252,":","K",$H$6455)</f>
        <v>G6455:K6455</v>
      </c>
      <c r="G252" s="87">
        <f t="shared" si="25"/>
        <v>0</v>
      </c>
      <c r="H252" s="87">
        <v>252</v>
      </c>
      <c r="I252" s="91">
        <v>21442</v>
      </c>
      <c r="J252" s="92" t="s">
        <v>2207</v>
      </c>
      <c r="K252" s="87" t="str">
        <f t="shared" si="26"/>
        <v>214</v>
      </c>
      <c r="L252" s="102" t="str">
        <f t="shared" ca="1" si="30"/>
        <v/>
      </c>
      <c r="P252" s="147">
        <v>21442</v>
      </c>
      <c r="Q252" s="148" t="s">
        <v>2207</v>
      </c>
    </row>
    <row r="253" spans="1:17" ht="24.75" customHeight="1" x14ac:dyDescent="0.25">
      <c r="A253" s="150" t="str">
        <f t="shared" ca="1" si="27"/>
        <v/>
      </c>
      <c r="B253" s="151" t="str">
        <f t="shared" ca="1" si="31"/>
        <v/>
      </c>
      <c r="C253" s="152" t="str">
        <f t="shared" ca="1" si="32"/>
        <v/>
      </c>
      <c r="D253" s="87">
        <f t="shared" ca="1" si="33"/>
        <v>6455</v>
      </c>
      <c r="E253" s="87" t="str">
        <f t="shared" ca="1" si="34"/>
        <v>G6455:K6455</v>
      </c>
      <c r="G253" s="87">
        <f t="shared" si="25"/>
        <v>0</v>
      </c>
      <c r="H253" s="87">
        <v>253</v>
      </c>
      <c r="I253" s="91">
        <v>21443</v>
      </c>
      <c r="J253" s="92" t="s">
        <v>2208</v>
      </c>
      <c r="K253" s="87" t="str">
        <f t="shared" si="26"/>
        <v>214</v>
      </c>
      <c r="L253" s="102" t="str">
        <f t="shared" ca="1" si="30"/>
        <v/>
      </c>
      <c r="P253" s="147">
        <v>21443</v>
      </c>
      <c r="Q253" s="148" t="s">
        <v>2208</v>
      </c>
    </row>
    <row r="254" spans="1:17" ht="24.75" customHeight="1" x14ac:dyDescent="0.25">
      <c r="A254" s="150" t="str">
        <f t="shared" ca="1" si="27"/>
        <v/>
      </c>
      <c r="B254" s="151" t="str">
        <f t="shared" ca="1" si="31"/>
        <v/>
      </c>
      <c r="C254" s="152" t="str">
        <f t="shared" ca="1" si="32"/>
        <v/>
      </c>
      <c r="D254" s="87">
        <f t="shared" ca="1" si="33"/>
        <v>6455</v>
      </c>
      <c r="E254" s="87" t="str">
        <f t="shared" ca="1" si="34"/>
        <v>G6455:K6455</v>
      </c>
      <c r="G254" s="87">
        <f t="shared" si="25"/>
        <v>0</v>
      </c>
      <c r="H254" s="87">
        <v>254</v>
      </c>
      <c r="I254" s="91">
        <v>21444</v>
      </c>
      <c r="J254" s="92" t="s">
        <v>2209</v>
      </c>
      <c r="K254" s="87" t="str">
        <f t="shared" si="26"/>
        <v>214</v>
      </c>
      <c r="L254" s="102" t="str">
        <f t="shared" ca="1" si="30"/>
        <v/>
      </c>
      <c r="P254" s="147">
        <v>21444</v>
      </c>
      <c r="Q254" s="148" t="s">
        <v>2209</v>
      </c>
    </row>
    <row r="255" spans="1:17" ht="24.75" customHeight="1" x14ac:dyDescent="0.25">
      <c r="A255" s="150" t="str">
        <f t="shared" ca="1" si="27"/>
        <v/>
      </c>
      <c r="B255" s="151" t="str">
        <f t="shared" ca="1" si="31"/>
        <v/>
      </c>
      <c r="C255" s="152" t="str">
        <f t="shared" ca="1" si="32"/>
        <v/>
      </c>
      <c r="D255" s="87">
        <f t="shared" ca="1" si="33"/>
        <v>6455</v>
      </c>
      <c r="E255" s="87" t="str">
        <f t="shared" ca="1" si="34"/>
        <v>G6455:K6455</v>
      </c>
      <c r="G255" s="87">
        <f t="shared" si="25"/>
        <v>0</v>
      </c>
      <c r="H255" s="87">
        <v>255</v>
      </c>
      <c r="I255" s="91">
        <v>21445</v>
      </c>
      <c r="J255" s="92" t="s">
        <v>2210</v>
      </c>
      <c r="K255" s="87" t="str">
        <f t="shared" si="26"/>
        <v>214</v>
      </c>
      <c r="L255" s="102" t="str">
        <f t="shared" ca="1" si="30"/>
        <v/>
      </c>
      <c r="P255" s="147">
        <v>21445</v>
      </c>
      <c r="Q255" s="148" t="s">
        <v>2210</v>
      </c>
    </row>
    <row r="256" spans="1:17" ht="24.75" customHeight="1" x14ac:dyDescent="0.25">
      <c r="A256" s="150" t="str">
        <f t="shared" ca="1" si="27"/>
        <v/>
      </c>
      <c r="B256" s="151" t="str">
        <f t="shared" ca="1" si="31"/>
        <v/>
      </c>
      <c r="C256" s="152" t="str">
        <f t="shared" ca="1" si="32"/>
        <v/>
      </c>
      <c r="D256" s="87">
        <f t="shared" ca="1" si="33"/>
        <v>6455</v>
      </c>
      <c r="E256" s="87" t="str">
        <f t="shared" ca="1" si="34"/>
        <v>G6455:K6455</v>
      </c>
      <c r="G256" s="87">
        <f t="shared" si="25"/>
        <v>0</v>
      </c>
      <c r="H256" s="87">
        <v>256</v>
      </c>
      <c r="I256" s="91">
        <v>21446</v>
      </c>
      <c r="J256" s="92" t="s">
        <v>2211</v>
      </c>
      <c r="K256" s="87" t="str">
        <f t="shared" si="26"/>
        <v>214</v>
      </c>
      <c r="L256" s="102" t="str">
        <f t="shared" ca="1" si="30"/>
        <v/>
      </c>
      <c r="P256" s="147">
        <v>21446</v>
      </c>
      <c r="Q256" s="148" t="s">
        <v>2211</v>
      </c>
    </row>
    <row r="257" spans="1:17" ht="24.75" customHeight="1" x14ac:dyDescent="0.25">
      <c r="A257" s="150" t="str">
        <f t="shared" ca="1" si="27"/>
        <v/>
      </c>
      <c r="B257" s="151" t="str">
        <f t="shared" ca="1" si="31"/>
        <v/>
      </c>
      <c r="C257" s="152" t="str">
        <f t="shared" ca="1" si="32"/>
        <v/>
      </c>
      <c r="D257" s="87">
        <f t="shared" ca="1" si="33"/>
        <v>6455</v>
      </c>
      <c r="E257" s="87" t="str">
        <f t="shared" ca="1" si="34"/>
        <v>G6455:K6455</v>
      </c>
      <c r="G257" s="87">
        <f t="shared" si="25"/>
        <v>0</v>
      </c>
      <c r="H257" s="87">
        <v>257</v>
      </c>
      <c r="I257" s="91">
        <v>21449</v>
      </c>
      <c r="J257" s="92" t="s">
        <v>2212</v>
      </c>
      <c r="K257" s="87" t="str">
        <f t="shared" si="26"/>
        <v>214</v>
      </c>
      <c r="L257" s="102" t="str">
        <f t="shared" ca="1" si="30"/>
        <v/>
      </c>
      <c r="P257" s="147">
        <v>21449</v>
      </c>
      <c r="Q257" s="148" t="s">
        <v>2212</v>
      </c>
    </row>
    <row r="258" spans="1:17" ht="24.75" customHeight="1" x14ac:dyDescent="0.25">
      <c r="A258" s="150" t="str">
        <f t="shared" ca="1" si="27"/>
        <v/>
      </c>
      <c r="B258" s="151" t="str">
        <f t="shared" ca="1" si="31"/>
        <v/>
      </c>
      <c r="C258" s="152" t="str">
        <f t="shared" ca="1" si="32"/>
        <v/>
      </c>
      <c r="D258" s="87">
        <f t="shared" ca="1" si="33"/>
        <v>6455</v>
      </c>
      <c r="E258" s="87" t="str">
        <f t="shared" ca="1" si="34"/>
        <v>G6455:K6455</v>
      </c>
      <c r="G258" s="87">
        <f t="shared" ref="G258:G321" si="35">IF(ISERR(SEARCH($G$1,J258)),0,1)</f>
        <v>0</v>
      </c>
      <c r="H258" s="87">
        <v>258</v>
      </c>
      <c r="I258" s="91">
        <v>2145</v>
      </c>
      <c r="J258" s="92" t="s">
        <v>2213</v>
      </c>
      <c r="K258" s="87" t="str">
        <f t="shared" si="26"/>
        <v>214</v>
      </c>
      <c r="L258" s="102" t="str">
        <f t="shared" ca="1" si="30"/>
        <v/>
      </c>
      <c r="P258" s="145">
        <v>2145</v>
      </c>
      <c r="Q258" s="146" t="s">
        <v>2213</v>
      </c>
    </row>
    <row r="259" spans="1:17" ht="24.75" customHeight="1" x14ac:dyDescent="0.25">
      <c r="A259" s="150" t="str">
        <f t="shared" ca="1" si="27"/>
        <v/>
      </c>
      <c r="B259" s="151" t="str">
        <f t="shared" ca="1" si="31"/>
        <v/>
      </c>
      <c r="C259" s="152" t="str">
        <f t="shared" ca="1" si="32"/>
        <v/>
      </c>
      <c r="D259" s="87">
        <f t="shared" ca="1" si="33"/>
        <v>6455</v>
      </c>
      <c r="E259" s="87" t="str">
        <f t="shared" ca="1" si="34"/>
        <v>G6455:K6455</v>
      </c>
      <c r="G259" s="87">
        <f t="shared" si="35"/>
        <v>0</v>
      </c>
      <c r="H259" s="87">
        <v>259</v>
      </c>
      <c r="I259" s="91">
        <v>21451</v>
      </c>
      <c r="J259" s="92" t="s">
        <v>2214</v>
      </c>
      <c r="K259" s="87" t="str">
        <f t="shared" ref="K259:K322" si="36">IF(LEN(LEFT(I259,3))&lt;3,"Prosím, zvolte podrobnější úroveň.",LEFT(I259,3))</f>
        <v>214</v>
      </c>
      <c r="L259" s="102" t="str">
        <f t="shared" ca="1" si="30"/>
        <v/>
      </c>
      <c r="P259" s="147">
        <v>21451</v>
      </c>
      <c r="Q259" s="148" t="s">
        <v>2214</v>
      </c>
    </row>
    <row r="260" spans="1:17" ht="24.75" customHeight="1" x14ac:dyDescent="0.25">
      <c r="A260" s="150" t="str">
        <f t="shared" ca="1" si="27"/>
        <v/>
      </c>
      <c r="B260" s="151" t="str">
        <f t="shared" ca="1" si="31"/>
        <v/>
      </c>
      <c r="C260" s="152" t="str">
        <f t="shared" ca="1" si="32"/>
        <v/>
      </c>
      <c r="D260" s="87">
        <f t="shared" ca="1" si="33"/>
        <v>6455</v>
      </c>
      <c r="E260" s="87" t="str">
        <f t="shared" ca="1" si="34"/>
        <v>G6455:K6455</v>
      </c>
      <c r="G260" s="87">
        <f t="shared" si="35"/>
        <v>0</v>
      </c>
      <c r="H260" s="87">
        <v>260</v>
      </c>
      <c r="I260" s="91">
        <v>21452</v>
      </c>
      <c r="J260" s="92" t="s">
        <v>2215</v>
      </c>
      <c r="K260" s="87" t="str">
        <f t="shared" si="36"/>
        <v>214</v>
      </c>
      <c r="L260" s="102" t="str">
        <f t="shared" ca="1" si="30"/>
        <v/>
      </c>
      <c r="P260" s="147">
        <v>21452</v>
      </c>
      <c r="Q260" s="148" t="s">
        <v>2215</v>
      </c>
    </row>
    <row r="261" spans="1:17" ht="24.75" customHeight="1" x14ac:dyDescent="0.25">
      <c r="A261" s="150" t="str">
        <f t="shared" ca="1" si="27"/>
        <v/>
      </c>
      <c r="B261" s="151" t="str">
        <f t="shared" ca="1" si="31"/>
        <v/>
      </c>
      <c r="C261" s="152" t="str">
        <f t="shared" ca="1" si="32"/>
        <v/>
      </c>
      <c r="D261" s="87">
        <f t="shared" ca="1" si="33"/>
        <v>6455</v>
      </c>
      <c r="E261" s="87" t="str">
        <f t="shared" ca="1" si="34"/>
        <v>G6455:K6455</v>
      </c>
      <c r="G261" s="87">
        <f t="shared" si="35"/>
        <v>0</v>
      </c>
      <c r="H261" s="87">
        <v>261</v>
      </c>
      <c r="I261" s="91">
        <v>21453</v>
      </c>
      <c r="J261" s="92" t="s">
        <v>2216</v>
      </c>
      <c r="K261" s="87" t="str">
        <f t="shared" si="36"/>
        <v>214</v>
      </c>
      <c r="L261" s="102" t="str">
        <f t="shared" ca="1" si="30"/>
        <v/>
      </c>
      <c r="P261" s="147">
        <v>21453</v>
      </c>
      <c r="Q261" s="148" t="s">
        <v>2216</v>
      </c>
    </row>
    <row r="262" spans="1:17" ht="24.75" customHeight="1" x14ac:dyDescent="0.25">
      <c r="A262" s="150" t="str">
        <f t="shared" ca="1" si="27"/>
        <v/>
      </c>
      <c r="B262" s="151" t="str">
        <f t="shared" ca="1" si="31"/>
        <v/>
      </c>
      <c r="C262" s="152" t="str">
        <f t="shared" ca="1" si="32"/>
        <v/>
      </c>
      <c r="D262" s="87">
        <f t="shared" ca="1" si="33"/>
        <v>6455</v>
      </c>
      <c r="E262" s="87" t="str">
        <f t="shared" ca="1" si="34"/>
        <v>G6455:K6455</v>
      </c>
      <c r="G262" s="87">
        <f t="shared" si="35"/>
        <v>0</v>
      </c>
      <c r="H262" s="87">
        <v>262</v>
      </c>
      <c r="I262" s="91">
        <v>21454</v>
      </c>
      <c r="J262" s="92" t="s">
        <v>2217</v>
      </c>
      <c r="K262" s="87" t="str">
        <f t="shared" si="36"/>
        <v>214</v>
      </c>
      <c r="L262" s="102" t="str">
        <f t="shared" ca="1" si="30"/>
        <v/>
      </c>
      <c r="P262" s="147">
        <v>21454</v>
      </c>
      <c r="Q262" s="148" t="s">
        <v>2217</v>
      </c>
    </row>
    <row r="263" spans="1:17" ht="24.75" customHeight="1" x14ac:dyDescent="0.25">
      <c r="A263" s="150" t="str">
        <f t="shared" ca="1" si="27"/>
        <v/>
      </c>
      <c r="B263" s="151" t="str">
        <f t="shared" ca="1" si="31"/>
        <v/>
      </c>
      <c r="C263" s="152" t="str">
        <f t="shared" ca="1" si="32"/>
        <v/>
      </c>
      <c r="D263" s="87">
        <f t="shared" ca="1" si="33"/>
        <v>6455</v>
      </c>
      <c r="E263" s="87" t="str">
        <f t="shared" ca="1" si="34"/>
        <v>G6455:K6455</v>
      </c>
      <c r="G263" s="87">
        <f t="shared" si="35"/>
        <v>0</v>
      </c>
      <c r="H263" s="87">
        <v>263</v>
      </c>
      <c r="I263" s="91">
        <v>21455</v>
      </c>
      <c r="J263" s="92" t="s">
        <v>2218</v>
      </c>
      <c r="K263" s="87" t="str">
        <f t="shared" si="36"/>
        <v>214</v>
      </c>
      <c r="L263" s="102" t="str">
        <f t="shared" ca="1" si="30"/>
        <v/>
      </c>
      <c r="P263" s="147">
        <v>21455</v>
      </c>
      <c r="Q263" s="148" t="s">
        <v>2218</v>
      </c>
    </row>
    <row r="264" spans="1:17" ht="24.75" customHeight="1" x14ac:dyDescent="0.25">
      <c r="A264" s="150" t="str">
        <f t="shared" ca="1" si="27"/>
        <v/>
      </c>
      <c r="B264" s="151" t="str">
        <f t="shared" ca="1" si="31"/>
        <v/>
      </c>
      <c r="C264" s="152" t="str">
        <f t="shared" ca="1" si="32"/>
        <v/>
      </c>
      <c r="D264" s="87">
        <f t="shared" ca="1" si="33"/>
        <v>6455</v>
      </c>
      <c r="E264" s="87" t="str">
        <f t="shared" ca="1" si="34"/>
        <v>G6455:K6455</v>
      </c>
      <c r="G264" s="87">
        <f t="shared" si="35"/>
        <v>0</v>
      </c>
      <c r="H264" s="87">
        <v>264</v>
      </c>
      <c r="I264" s="91">
        <v>21456</v>
      </c>
      <c r="J264" s="92" t="s">
        <v>2219</v>
      </c>
      <c r="K264" s="87" t="str">
        <f t="shared" si="36"/>
        <v>214</v>
      </c>
      <c r="L264" s="102" t="str">
        <f t="shared" ca="1" si="30"/>
        <v/>
      </c>
      <c r="P264" s="147">
        <v>21456</v>
      </c>
      <c r="Q264" s="148" t="s">
        <v>2219</v>
      </c>
    </row>
    <row r="265" spans="1:17" ht="24.75" customHeight="1" x14ac:dyDescent="0.25">
      <c r="A265" s="150" t="str">
        <f t="shared" ca="1" si="27"/>
        <v/>
      </c>
      <c r="B265" s="151" t="str">
        <f t="shared" ca="1" si="31"/>
        <v/>
      </c>
      <c r="C265" s="152" t="str">
        <f t="shared" ca="1" si="32"/>
        <v/>
      </c>
      <c r="D265" s="87">
        <f t="shared" ca="1" si="33"/>
        <v>6455</v>
      </c>
      <c r="E265" s="87" t="str">
        <f t="shared" ca="1" si="34"/>
        <v>G6455:K6455</v>
      </c>
      <c r="G265" s="87">
        <f t="shared" si="35"/>
        <v>0</v>
      </c>
      <c r="H265" s="87">
        <v>265</v>
      </c>
      <c r="I265" s="91">
        <v>21459</v>
      </c>
      <c r="J265" s="92" t="s">
        <v>2220</v>
      </c>
      <c r="K265" s="87" t="str">
        <f t="shared" si="36"/>
        <v>214</v>
      </c>
      <c r="L265" s="102" t="str">
        <f t="shared" ca="1" si="30"/>
        <v/>
      </c>
      <c r="P265" s="147">
        <v>21459</v>
      </c>
      <c r="Q265" s="148" t="s">
        <v>2220</v>
      </c>
    </row>
    <row r="266" spans="1:17" ht="24.75" customHeight="1" x14ac:dyDescent="0.25">
      <c r="A266" s="150" t="str">
        <f t="shared" ca="1" si="27"/>
        <v/>
      </c>
      <c r="B266" s="151" t="str">
        <f t="shared" ca="1" si="31"/>
        <v/>
      </c>
      <c r="C266" s="152" t="str">
        <f t="shared" ca="1" si="32"/>
        <v/>
      </c>
      <c r="D266" s="87">
        <f t="shared" ca="1" si="33"/>
        <v>6455</v>
      </c>
      <c r="E266" s="87" t="str">
        <f t="shared" ca="1" si="34"/>
        <v>G6455:K6455</v>
      </c>
      <c r="G266" s="87">
        <f t="shared" si="35"/>
        <v>0</v>
      </c>
      <c r="H266" s="87">
        <v>266</v>
      </c>
      <c r="I266" s="91">
        <v>2146</v>
      </c>
      <c r="J266" s="92" t="s">
        <v>2221</v>
      </c>
      <c r="K266" s="87" t="str">
        <f t="shared" si="36"/>
        <v>214</v>
      </c>
      <c r="L266" s="102" t="str">
        <f t="shared" ca="1" si="30"/>
        <v/>
      </c>
      <c r="P266" s="145">
        <v>2146</v>
      </c>
      <c r="Q266" s="146" t="s">
        <v>2221</v>
      </c>
    </row>
    <row r="267" spans="1:17" ht="24.75" customHeight="1" x14ac:dyDescent="0.25">
      <c r="A267" s="150" t="str">
        <f t="shared" ref="A267:A330" ca="1" si="37">IFERROR(CONCATENATE(L267,"  ",VLOOKUP(L267,$M$1:$N$132,2,FALSE)),"")</f>
        <v/>
      </c>
      <c r="B267" s="151" t="str">
        <f t="shared" ca="1" si="31"/>
        <v/>
      </c>
      <c r="C267" s="152" t="str">
        <f t="shared" ca="1" si="32"/>
        <v/>
      </c>
      <c r="D267" s="87">
        <f t="shared" ca="1" si="33"/>
        <v>6455</v>
      </c>
      <c r="E267" s="87" t="str">
        <f t="shared" ca="1" si="34"/>
        <v>G6455:K6455</v>
      </c>
      <c r="G267" s="87">
        <f t="shared" si="35"/>
        <v>0</v>
      </c>
      <c r="H267" s="87">
        <v>267</v>
      </c>
      <c r="I267" s="91">
        <v>21461</v>
      </c>
      <c r="J267" s="92" t="s">
        <v>2222</v>
      </c>
      <c r="K267" s="87" t="str">
        <f t="shared" si="36"/>
        <v>214</v>
      </c>
      <c r="L267" s="102" t="str">
        <f t="shared" ca="1" si="30"/>
        <v/>
      </c>
      <c r="P267" s="147">
        <v>21461</v>
      </c>
      <c r="Q267" s="148" t="s">
        <v>2222</v>
      </c>
    </row>
    <row r="268" spans="1:17" ht="24.75" customHeight="1" x14ac:dyDescent="0.25">
      <c r="A268" s="150" t="str">
        <f t="shared" ca="1" si="37"/>
        <v/>
      </c>
      <c r="B268" s="151" t="str">
        <f t="shared" ca="1" si="31"/>
        <v/>
      </c>
      <c r="C268" s="152" t="str">
        <f t="shared" ca="1" si="32"/>
        <v/>
      </c>
      <c r="D268" s="87">
        <f t="shared" ca="1" si="33"/>
        <v>6455</v>
      </c>
      <c r="E268" s="87" t="str">
        <f t="shared" ca="1" si="34"/>
        <v>G6455:K6455</v>
      </c>
      <c r="G268" s="87">
        <f t="shared" si="35"/>
        <v>0</v>
      </c>
      <c r="H268" s="87">
        <v>268</v>
      </c>
      <c r="I268" s="91">
        <v>21462</v>
      </c>
      <c r="J268" s="92" t="s">
        <v>2223</v>
      </c>
      <c r="K268" s="87" t="str">
        <f t="shared" si="36"/>
        <v>214</v>
      </c>
      <c r="L268" s="102" t="str">
        <f t="shared" ref="L268:L331" ca="1" si="38">IFERROR(VLOOKUP(1,INDIRECT(E267),5,FALSE),"")</f>
        <v/>
      </c>
      <c r="P268" s="147">
        <v>21462</v>
      </c>
      <c r="Q268" s="148" t="s">
        <v>2223</v>
      </c>
    </row>
    <row r="269" spans="1:17" ht="24.75" customHeight="1" x14ac:dyDescent="0.25">
      <c r="A269" s="150" t="str">
        <f t="shared" ca="1" si="37"/>
        <v/>
      </c>
      <c r="B269" s="151" t="str">
        <f t="shared" ref="B269:B332" ca="1" si="39">IFERROR(VLOOKUP(1,INDIRECT(E268),4,FALSE),"")</f>
        <v/>
      </c>
      <c r="C269" s="152" t="str">
        <f t="shared" ref="C269:C332" ca="1" si="40">IFERROR(VLOOKUP(1,INDIRECT(E268),3,FALSE),"")</f>
        <v/>
      </c>
      <c r="D269" s="87">
        <f t="shared" ca="1" si="33"/>
        <v>6455</v>
      </c>
      <c r="E269" s="87" t="str">
        <f t="shared" ca="1" si="34"/>
        <v>G6455:K6455</v>
      </c>
      <c r="G269" s="87">
        <f t="shared" si="35"/>
        <v>0</v>
      </c>
      <c r="H269" s="87">
        <v>269</v>
      </c>
      <c r="I269" s="91">
        <v>21463</v>
      </c>
      <c r="J269" s="92" t="s">
        <v>2224</v>
      </c>
      <c r="K269" s="87" t="str">
        <f t="shared" si="36"/>
        <v>214</v>
      </c>
      <c r="L269" s="102" t="str">
        <f t="shared" ca="1" si="38"/>
        <v/>
      </c>
      <c r="P269" s="147">
        <v>21463</v>
      </c>
      <c r="Q269" s="148" t="s">
        <v>2224</v>
      </c>
    </row>
    <row r="270" spans="1:17" ht="24.75" customHeight="1" x14ac:dyDescent="0.25">
      <c r="A270" s="150" t="str">
        <f t="shared" ca="1" si="37"/>
        <v/>
      </c>
      <c r="B270" s="151" t="str">
        <f t="shared" ca="1" si="39"/>
        <v/>
      </c>
      <c r="C270" s="152" t="str">
        <f t="shared" ca="1" si="40"/>
        <v/>
      </c>
      <c r="D270" s="87">
        <f t="shared" ca="1" si="33"/>
        <v>6455</v>
      </c>
      <c r="E270" s="87" t="str">
        <f t="shared" ca="1" si="34"/>
        <v>G6455:K6455</v>
      </c>
      <c r="G270" s="87">
        <f t="shared" si="35"/>
        <v>0</v>
      </c>
      <c r="H270" s="87">
        <v>270</v>
      </c>
      <c r="I270" s="91">
        <v>21464</v>
      </c>
      <c r="J270" s="92" t="s">
        <v>2225</v>
      </c>
      <c r="K270" s="87" t="str">
        <f t="shared" si="36"/>
        <v>214</v>
      </c>
      <c r="L270" s="102" t="str">
        <f t="shared" ca="1" si="38"/>
        <v/>
      </c>
      <c r="P270" s="147">
        <v>21464</v>
      </c>
      <c r="Q270" s="148" t="s">
        <v>2225</v>
      </c>
    </row>
    <row r="271" spans="1:17" ht="24.75" customHeight="1" x14ac:dyDescent="0.25">
      <c r="A271" s="150" t="str">
        <f t="shared" ca="1" si="37"/>
        <v/>
      </c>
      <c r="B271" s="151" t="str">
        <f t="shared" ca="1" si="39"/>
        <v/>
      </c>
      <c r="C271" s="152" t="str">
        <f t="shared" ca="1" si="40"/>
        <v/>
      </c>
      <c r="D271" s="87">
        <f t="shared" ca="1" si="33"/>
        <v>6455</v>
      </c>
      <c r="E271" s="87" t="str">
        <f t="shared" ca="1" si="34"/>
        <v>G6455:K6455</v>
      </c>
      <c r="G271" s="87">
        <f t="shared" si="35"/>
        <v>0</v>
      </c>
      <c r="H271" s="87">
        <v>271</v>
      </c>
      <c r="I271" s="91">
        <v>21465</v>
      </c>
      <c r="J271" s="92" t="s">
        <v>2226</v>
      </c>
      <c r="K271" s="87" t="str">
        <f t="shared" si="36"/>
        <v>214</v>
      </c>
      <c r="L271" s="102" t="str">
        <f t="shared" ca="1" si="38"/>
        <v/>
      </c>
      <c r="P271" s="147">
        <v>21465</v>
      </c>
      <c r="Q271" s="148" t="s">
        <v>2226</v>
      </c>
    </row>
    <row r="272" spans="1:17" ht="24.75" customHeight="1" x14ac:dyDescent="0.25">
      <c r="A272" s="150" t="str">
        <f t="shared" ca="1" si="37"/>
        <v/>
      </c>
      <c r="B272" s="151" t="str">
        <f t="shared" ca="1" si="39"/>
        <v/>
      </c>
      <c r="C272" s="152" t="str">
        <f t="shared" ca="1" si="40"/>
        <v/>
      </c>
      <c r="D272" s="87">
        <f t="shared" ca="1" si="33"/>
        <v>6455</v>
      </c>
      <c r="E272" s="87" t="str">
        <f t="shared" ca="1" si="34"/>
        <v>G6455:K6455</v>
      </c>
      <c r="G272" s="87">
        <f t="shared" si="35"/>
        <v>0</v>
      </c>
      <c r="H272" s="87">
        <v>272</v>
      </c>
      <c r="I272" s="91">
        <v>21466</v>
      </c>
      <c r="J272" s="92" t="s">
        <v>2227</v>
      </c>
      <c r="K272" s="87" t="str">
        <f t="shared" si="36"/>
        <v>214</v>
      </c>
      <c r="L272" s="102" t="str">
        <f t="shared" ca="1" si="38"/>
        <v/>
      </c>
      <c r="P272" s="147">
        <v>21466</v>
      </c>
      <c r="Q272" s="148" t="s">
        <v>2227</v>
      </c>
    </row>
    <row r="273" spans="1:17" ht="24.75" customHeight="1" x14ac:dyDescent="0.25">
      <c r="A273" s="150" t="str">
        <f t="shared" ca="1" si="37"/>
        <v/>
      </c>
      <c r="B273" s="151" t="str">
        <f t="shared" ca="1" si="39"/>
        <v/>
      </c>
      <c r="C273" s="152" t="str">
        <f t="shared" ca="1" si="40"/>
        <v/>
      </c>
      <c r="D273" s="87">
        <f t="shared" ca="1" si="33"/>
        <v>6455</v>
      </c>
      <c r="E273" s="87" t="str">
        <f t="shared" ca="1" si="34"/>
        <v>G6455:K6455</v>
      </c>
      <c r="G273" s="87">
        <f t="shared" si="35"/>
        <v>0</v>
      </c>
      <c r="H273" s="87">
        <v>273</v>
      </c>
      <c r="I273" s="91">
        <v>21469</v>
      </c>
      <c r="J273" s="92" t="s">
        <v>2228</v>
      </c>
      <c r="K273" s="87" t="str">
        <f t="shared" si="36"/>
        <v>214</v>
      </c>
      <c r="L273" s="102" t="str">
        <f t="shared" ca="1" si="38"/>
        <v/>
      </c>
      <c r="P273" s="147">
        <v>21469</v>
      </c>
      <c r="Q273" s="148" t="s">
        <v>2228</v>
      </c>
    </row>
    <row r="274" spans="1:17" ht="24.75" customHeight="1" x14ac:dyDescent="0.25">
      <c r="A274" s="150" t="str">
        <f t="shared" ca="1" si="37"/>
        <v/>
      </c>
      <c r="B274" s="151" t="str">
        <f t="shared" ca="1" si="39"/>
        <v/>
      </c>
      <c r="C274" s="152" t="str">
        <f t="shared" ca="1" si="40"/>
        <v/>
      </c>
      <c r="D274" s="87">
        <f t="shared" ca="1" si="33"/>
        <v>6455</v>
      </c>
      <c r="E274" s="87" t="str">
        <f t="shared" ca="1" si="34"/>
        <v>G6455:K6455</v>
      </c>
      <c r="G274" s="87">
        <f t="shared" si="35"/>
        <v>0</v>
      </c>
      <c r="H274" s="87">
        <v>274</v>
      </c>
      <c r="I274" s="91">
        <v>2149</v>
      </c>
      <c r="J274" s="110" t="s">
        <v>2229</v>
      </c>
      <c r="K274" s="87" t="str">
        <f t="shared" si="36"/>
        <v>214</v>
      </c>
      <c r="L274" s="102" t="str">
        <f t="shared" ca="1" si="38"/>
        <v/>
      </c>
      <c r="P274" s="145">
        <v>2149</v>
      </c>
      <c r="Q274" s="161" t="s">
        <v>2229</v>
      </c>
    </row>
    <row r="275" spans="1:17" ht="24.75" customHeight="1" x14ac:dyDescent="0.25">
      <c r="A275" s="150" t="str">
        <f t="shared" ca="1" si="37"/>
        <v/>
      </c>
      <c r="B275" s="151" t="str">
        <f t="shared" ca="1" si="39"/>
        <v/>
      </c>
      <c r="C275" s="152" t="str">
        <f t="shared" ca="1" si="40"/>
        <v/>
      </c>
      <c r="D275" s="87">
        <f t="shared" ca="1" si="33"/>
        <v>6455</v>
      </c>
      <c r="E275" s="87" t="str">
        <f t="shared" ca="1" si="34"/>
        <v>G6455:K6455</v>
      </c>
      <c r="G275" s="87">
        <f t="shared" si="35"/>
        <v>0</v>
      </c>
      <c r="H275" s="87">
        <v>275</v>
      </c>
      <c r="I275" s="91">
        <v>21491</v>
      </c>
      <c r="J275" s="92" t="s">
        <v>2230</v>
      </c>
      <c r="K275" s="87" t="str">
        <f t="shared" si="36"/>
        <v>214</v>
      </c>
      <c r="L275" s="102" t="str">
        <f t="shared" ca="1" si="38"/>
        <v/>
      </c>
      <c r="P275" s="147">
        <v>21491</v>
      </c>
      <c r="Q275" s="148" t="s">
        <v>2230</v>
      </c>
    </row>
    <row r="276" spans="1:17" ht="24.75" customHeight="1" x14ac:dyDescent="0.25">
      <c r="A276" s="150" t="str">
        <f t="shared" ca="1" si="37"/>
        <v/>
      </c>
      <c r="B276" s="151" t="str">
        <f t="shared" ca="1" si="39"/>
        <v/>
      </c>
      <c r="C276" s="152" t="str">
        <f t="shared" ca="1" si="40"/>
        <v/>
      </c>
      <c r="D276" s="87">
        <f t="shared" ca="1" si="33"/>
        <v>6455</v>
      </c>
      <c r="E276" s="87" t="str">
        <f t="shared" ca="1" si="34"/>
        <v>G6455:K6455</v>
      </c>
      <c r="G276" s="87">
        <f t="shared" si="35"/>
        <v>0</v>
      </c>
      <c r="H276" s="87">
        <v>276</v>
      </c>
      <c r="I276" s="91">
        <v>21492</v>
      </c>
      <c r="J276" s="92" t="s">
        <v>2231</v>
      </c>
      <c r="K276" s="87" t="str">
        <f t="shared" si="36"/>
        <v>214</v>
      </c>
      <c r="L276" s="102" t="str">
        <f t="shared" ca="1" si="38"/>
        <v/>
      </c>
      <c r="P276" s="147">
        <v>21492</v>
      </c>
      <c r="Q276" s="148" t="s">
        <v>2231</v>
      </c>
    </row>
    <row r="277" spans="1:17" ht="24.75" customHeight="1" x14ac:dyDescent="0.25">
      <c r="A277" s="150" t="str">
        <f t="shared" ca="1" si="37"/>
        <v/>
      </c>
      <c r="B277" s="151" t="str">
        <f t="shared" ca="1" si="39"/>
        <v/>
      </c>
      <c r="C277" s="152" t="str">
        <f t="shared" ca="1" si="40"/>
        <v/>
      </c>
      <c r="D277" s="87">
        <f t="shared" ca="1" si="33"/>
        <v>6455</v>
      </c>
      <c r="E277" s="87" t="str">
        <f t="shared" ca="1" si="34"/>
        <v>G6455:K6455</v>
      </c>
      <c r="G277" s="87">
        <f t="shared" si="35"/>
        <v>0</v>
      </c>
      <c r="H277" s="87">
        <v>277</v>
      </c>
      <c r="I277" s="91">
        <v>21493</v>
      </c>
      <c r="J277" s="92" t="s">
        <v>2232</v>
      </c>
      <c r="K277" s="87" t="str">
        <f t="shared" si="36"/>
        <v>214</v>
      </c>
      <c r="L277" s="102" t="str">
        <f t="shared" ca="1" si="38"/>
        <v/>
      </c>
      <c r="P277" s="147">
        <v>21493</v>
      </c>
      <c r="Q277" s="148" t="s">
        <v>2232</v>
      </c>
    </row>
    <row r="278" spans="1:17" ht="24.75" customHeight="1" x14ac:dyDescent="0.25">
      <c r="A278" s="150" t="str">
        <f t="shared" ca="1" si="37"/>
        <v/>
      </c>
      <c r="B278" s="151" t="str">
        <f t="shared" ca="1" si="39"/>
        <v/>
      </c>
      <c r="C278" s="152" t="str">
        <f t="shared" ca="1" si="40"/>
        <v/>
      </c>
      <c r="D278" s="87">
        <f t="shared" ca="1" si="33"/>
        <v>6455</v>
      </c>
      <c r="E278" s="87" t="str">
        <f t="shared" ca="1" si="34"/>
        <v>G6455:K6455</v>
      </c>
      <c r="G278" s="87">
        <f t="shared" si="35"/>
        <v>0</v>
      </c>
      <c r="H278" s="87">
        <v>278</v>
      </c>
      <c r="I278" s="91">
        <v>21494</v>
      </c>
      <c r="J278" s="92" t="s">
        <v>2233</v>
      </c>
      <c r="K278" s="87" t="str">
        <f t="shared" si="36"/>
        <v>214</v>
      </c>
      <c r="L278" s="102" t="str">
        <f t="shared" ca="1" si="38"/>
        <v/>
      </c>
      <c r="P278" s="147">
        <v>21494</v>
      </c>
      <c r="Q278" s="148" t="s">
        <v>2233</v>
      </c>
    </row>
    <row r="279" spans="1:17" ht="24.75" customHeight="1" x14ac:dyDescent="0.25">
      <c r="A279" s="150" t="str">
        <f t="shared" ca="1" si="37"/>
        <v/>
      </c>
      <c r="B279" s="151" t="str">
        <f t="shared" ca="1" si="39"/>
        <v/>
      </c>
      <c r="C279" s="152" t="str">
        <f t="shared" ca="1" si="40"/>
        <v/>
      </c>
      <c r="D279" s="87">
        <f t="shared" ca="1" si="33"/>
        <v>6455</v>
      </c>
      <c r="E279" s="87" t="str">
        <f t="shared" ca="1" si="34"/>
        <v>G6455:K6455</v>
      </c>
      <c r="G279" s="87">
        <f t="shared" si="35"/>
        <v>0</v>
      </c>
      <c r="H279" s="87">
        <v>279</v>
      </c>
      <c r="I279" s="91">
        <v>21495</v>
      </c>
      <c r="J279" s="92" t="s">
        <v>2234</v>
      </c>
      <c r="K279" s="87" t="str">
        <f t="shared" si="36"/>
        <v>214</v>
      </c>
      <c r="L279" s="102" t="str">
        <f t="shared" ca="1" si="38"/>
        <v/>
      </c>
      <c r="P279" s="147">
        <v>21495</v>
      </c>
      <c r="Q279" s="148" t="s">
        <v>2234</v>
      </c>
    </row>
    <row r="280" spans="1:17" ht="24.75" customHeight="1" x14ac:dyDescent="0.25">
      <c r="A280" s="150" t="str">
        <f t="shared" ca="1" si="37"/>
        <v/>
      </c>
      <c r="B280" s="151" t="str">
        <f t="shared" ca="1" si="39"/>
        <v/>
      </c>
      <c r="C280" s="152" t="str">
        <f t="shared" ca="1" si="40"/>
        <v/>
      </c>
      <c r="D280" s="87">
        <f t="shared" ca="1" si="33"/>
        <v>6455</v>
      </c>
      <c r="E280" s="87" t="str">
        <f t="shared" ca="1" si="34"/>
        <v>G6455:K6455</v>
      </c>
      <c r="G280" s="87">
        <f t="shared" si="35"/>
        <v>0</v>
      </c>
      <c r="H280" s="87">
        <v>280</v>
      </c>
      <c r="I280" s="91">
        <v>21496</v>
      </c>
      <c r="J280" s="92" t="s">
        <v>2235</v>
      </c>
      <c r="K280" s="87" t="str">
        <f t="shared" si="36"/>
        <v>214</v>
      </c>
      <c r="L280" s="102" t="str">
        <f t="shared" ca="1" si="38"/>
        <v/>
      </c>
      <c r="P280" s="147">
        <v>21496</v>
      </c>
      <c r="Q280" s="148" t="s">
        <v>2235</v>
      </c>
    </row>
    <row r="281" spans="1:17" ht="24.75" customHeight="1" x14ac:dyDescent="0.25">
      <c r="A281" s="150" t="str">
        <f t="shared" ca="1" si="37"/>
        <v/>
      </c>
      <c r="B281" s="151" t="str">
        <f t="shared" ca="1" si="39"/>
        <v/>
      </c>
      <c r="C281" s="152" t="str">
        <f t="shared" ca="1" si="40"/>
        <v/>
      </c>
      <c r="D281" s="87">
        <f t="shared" ca="1" si="33"/>
        <v>6455</v>
      </c>
      <c r="E281" s="87" t="str">
        <f t="shared" ca="1" si="34"/>
        <v>G6455:K6455</v>
      </c>
      <c r="G281" s="87">
        <f t="shared" si="35"/>
        <v>0</v>
      </c>
      <c r="H281" s="87">
        <v>281</v>
      </c>
      <c r="I281" s="91">
        <v>21497</v>
      </c>
      <c r="J281" s="92" t="s">
        <v>2236</v>
      </c>
      <c r="K281" s="87" t="str">
        <f t="shared" si="36"/>
        <v>214</v>
      </c>
      <c r="L281" s="102" t="str">
        <f t="shared" ca="1" si="38"/>
        <v/>
      </c>
      <c r="P281" s="147">
        <v>21497</v>
      </c>
      <c r="Q281" s="148" t="s">
        <v>2236</v>
      </c>
    </row>
    <row r="282" spans="1:17" ht="24.75" customHeight="1" x14ac:dyDescent="0.25">
      <c r="A282" s="150" t="str">
        <f t="shared" ca="1" si="37"/>
        <v/>
      </c>
      <c r="B282" s="151" t="str">
        <f t="shared" ca="1" si="39"/>
        <v/>
      </c>
      <c r="C282" s="152" t="str">
        <f t="shared" ca="1" si="40"/>
        <v/>
      </c>
      <c r="D282" s="87">
        <f t="shared" ca="1" si="33"/>
        <v>6455</v>
      </c>
      <c r="E282" s="87" t="str">
        <f t="shared" ca="1" si="34"/>
        <v>G6455:K6455</v>
      </c>
      <c r="G282" s="87">
        <f t="shared" si="35"/>
        <v>0</v>
      </c>
      <c r="H282" s="87">
        <v>282</v>
      </c>
      <c r="I282" s="91">
        <v>21498</v>
      </c>
      <c r="J282" s="92" t="s">
        <v>2237</v>
      </c>
      <c r="K282" s="87" t="str">
        <f t="shared" si="36"/>
        <v>214</v>
      </c>
      <c r="L282" s="102" t="str">
        <f t="shared" ca="1" si="38"/>
        <v/>
      </c>
      <c r="P282" s="147">
        <v>21498</v>
      </c>
      <c r="Q282" s="148" t="s">
        <v>2237</v>
      </c>
    </row>
    <row r="283" spans="1:17" ht="24.75" customHeight="1" x14ac:dyDescent="0.25">
      <c r="A283" s="150" t="str">
        <f t="shared" ca="1" si="37"/>
        <v/>
      </c>
      <c r="B283" s="151" t="str">
        <f t="shared" ca="1" si="39"/>
        <v/>
      </c>
      <c r="C283" s="152" t="str">
        <f t="shared" ca="1" si="40"/>
        <v/>
      </c>
      <c r="D283" s="87">
        <f t="shared" ca="1" si="33"/>
        <v>6455</v>
      </c>
      <c r="E283" s="87" t="str">
        <f t="shared" ca="1" si="34"/>
        <v>G6455:K6455</v>
      </c>
      <c r="G283" s="87">
        <f t="shared" si="35"/>
        <v>0</v>
      </c>
      <c r="H283" s="87">
        <v>283</v>
      </c>
      <c r="I283" s="91">
        <v>21499</v>
      </c>
      <c r="J283" s="92" t="s">
        <v>2238</v>
      </c>
      <c r="K283" s="87" t="str">
        <f t="shared" si="36"/>
        <v>214</v>
      </c>
      <c r="L283" s="102" t="str">
        <f t="shared" ca="1" si="38"/>
        <v/>
      </c>
      <c r="P283" s="147">
        <v>21499</v>
      </c>
      <c r="Q283" s="148" t="s">
        <v>2238</v>
      </c>
    </row>
    <row r="284" spans="1:17" ht="24.75" customHeight="1" x14ac:dyDescent="0.25">
      <c r="A284" s="150" t="str">
        <f t="shared" ca="1" si="37"/>
        <v/>
      </c>
      <c r="B284" s="151" t="str">
        <f t="shared" ca="1" si="39"/>
        <v/>
      </c>
      <c r="C284" s="152" t="str">
        <f t="shared" ca="1" si="40"/>
        <v/>
      </c>
      <c r="D284" s="87">
        <f t="shared" ca="1" si="33"/>
        <v>6455</v>
      </c>
      <c r="E284" s="87" t="str">
        <f t="shared" ca="1" si="34"/>
        <v>G6455:K6455</v>
      </c>
      <c r="G284" s="87">
        <f t="shared" si="35"/>
        <v>0</v>
      </c>
      <c r="H284" s="87">
        <v>284</v>
      </c>
      <c r="I284" s="91">
        <v>215</v>
      </c>
      <c r="J284" s="92" t="s">
        <v>1097</v>
      </c>
      <c r="K284" s="87" t="str">
        <f t="shared" si="36"/>
        <v>215</v>
      </c>
      <c r="L284" s="102" t="str">
        <f t="shared" ca="1" si="38"/>
        <v/>
      </c>
      <c r="P284" s="143">
        <v>215</v>
      </c>
      <c r="Q284" s="144" t="s">
        <v>1097</v>
      </c>
    </row>
    <row r="285" spans="1:17" ht="24.75" customHeight="1" x14ac:dyDescent="0.25">
      <c r="A285" s="150" t="str">
        <f t="shared" ca="1" si="37"/>
        <v/>
      </c>
      <c r="B285" s="151" t="str">
        <f t="shared" ca="1" si="39"/>
        <v/>
      </c>
      <c r="C285" s="152" t="str">
        <f t="shared" ca="1" si="40"/>
        <v/>
      </c>
      <c r="D285" s="87">
        <f t="shared" ca="1" si="33"/>
        <v>6455</v>
      </c>
      <c r="E285" s="87" t="str">
        <f t="shared" ca="1" si="34"/>
        <v>G6455:K6455</v>
      </c>
      <c r="G285" s="87">
        <f t="shared" si="35"/>
        <v>0</v>
      </c>
      <c r="H285" s="87">
        <v>285</v>
      </c>
      <c r="I285" s="91">
        <v>2151</v>
      </c>
      <c r="J285" s="92" t="s">
        <v>2239</v>
      </c>
      <c r="K285" s="87" t="str">
        <f t="shared" si="36"/>
        <v>215</v>
      </c>
      <c r="L285" s="102" t="str">
        <f t="shared" ca="1" si="38"/>
        <v/>
      </c>
      <c r="P285" s="145">
        <v>2151</v>
      </c>
      <c r="Q285" s="146" t="s">
        <v>2239</v>
      </c>
    </row>
    <row r="286" spans="1:17" ht="24.75" customHeight="1" x14ac:dyDescent="0.25">
      <c r="A286" s="150" t="str">
        <f t="shared" ca="1" si="37"/>
        <v/>
      </c>
      <c r="B286" s="151" t="str">
        <f t="shared" ca="1" si="39"/>
        <v/>
      </c>
      <c r="C286" s="152" t="str">
        <f t="shared" ca="1" si="40"/>
        <v/>
      </c>
      <c r="D286" s="87">
        <f t="shared" ca="1" si="33"/>
        <v>6455</v>
      </c>
      <c r="E286" s="87" t="str">
        <f t="shared" ca="1" si="34"/>
        <v>G6455:K6455</v>
      </c>
      <c r="G286" s="87">
        <f t="shared" si="35"/>
        <v>0</v>
      </c>
      <c r="H286" s="87">
        <v>286</v>
      </c>
      <c r="I286" s="91">
        <v>21511</v>
      </c>
      <c r="J286" s="92" t="s">
        <v>2240</v>
      </c>
      <c r="K286" s="87" t="str">
        <f t="shared" si="36"/>
        <v>215</v>
      </c>
      <c r="L286" s="102" t="str">
        <f t="shared" ca="1" si="38"/>
        <v/>
      </c>
      <c r="P286" s="147">
        <v>21511</v>
      </c>
      <c r="Q286" s="148" t="s">
        <v>2240</v>
      </c>
    </row>
    <row r="287" spans="1:17" ht="24.75" customHeight="1" x14ac:dyDescent="0.25">
      <c r="A287" s="150" t="str">
        <f t="shared" ca="1" si="37"/>
        <v/>
      </c>
      <c r="B287" s="151" t="str">
        <f t="shared" ca="1" si="39"/>
        <v/>
      </c>
      <c r="C287" s="152" t="str">
        <f t="shared" ca="1" si="40"/>
        <v/>
      </c>
      <c r="D287" s="87">
        <f t="shared" ca="1" si="33"/>
        <v>6455</v>
      </c>
      <c r="E287" s="87" t="str">
        <f t="shared" ca="1" si="34"/>
        <v>G6455:K6455</v>
      </c>
      <c r="G287" s="87">
        <f t="shared" si="35"/>
        <v>0</v>
      </c>
      <c r="H287" s="87">
        <v>287</v>
      </c>
      <c r="I287" s="91">
        <v>21512</v>
      </c>
      <c r="J287" s="92" t="s">
        <v>2241</v>
      </c>
      <c r="K287" s="87" t="str">
        <f t="shared" si="36"/>
        <v>215</v>
      </c>
      <c r="L287" s="102" t="str">
        <f t="shared" ca="1" si="38"/>
        <v/>
      </c>
      <c r="P287" s="147">
        <v>21512</v>
      </c>
      <c r="Q287" s="148" t="s">
        <v>2241</v>
      </c>
    </row>
    <row r="288" spans="1:17" ht="24.75" customHeight="1" x14ac:dyDescent="0.25">
      <c r="A288" s="150" t="str">
        <f t="shared" ca="1" si="37"/>
        <v/>
      </c>
      <c r="B288" s="151" t="str">
        <f t="shared" ca="1" si="39"/>
        <v/>
      </c>
      <c r="C288" s="152" t="str">
        <f t="shared" ca="1" si="40"/>
        <v/>
      </c>
      <c r="D288" s="87">
        <f t="shared" ca="1" si="33"/>
        <v>6455</v>
      </c>
      <c r="E288" s="87" t="str">
        <f t="shared" ca="1" si="34"/>
        <v>G6455:K6455</v>
      </c>
      <c r="G288" s="87">
        <f t="shared" si="35"/>
        <v>0</v>
      </c>
      <c r="H288" s="87">
        <v>288</v>
      </c>
      <c r="I288" s="91">
        <v>21513</v>
      </c>
      <c r="J288" s="92" t="s">
        <v>2242</v>
      </c>
      <c r="K288" s="87" t="str">
        <f t="shared" si="36"/>
        <v>215</v>
      </c>
      <c r="L288" s="102" t="str">
        <f t="shared" ca="1" si="38"/>
        <v/>
      </c>
      <c r="P288" s="147">
        <v>21513</v>
      </c>
      <c r="Q288" s="148" t="s">
        <v>2242</v>
      </c>
    </row>
    <row r="289" spans="1:17" ht="24.75" customHeight="1" x14ac:dyDescent="0.25">
      <c r="A289" s="150" t="str">
        <f t="shared" ca="1" si="37"/>
        <v/>
      </c>
      <c r="B289" s="151" t="str">
        <f t="shared" ca="1" si="39"/>
        <v/>
      </c>
      <c r="C289" s="152" t="str">
        <f t="shared" ca="1" si="40"/>
        <v/>
      </c>
      <c r="D289" s="87">
        <f t="shared" ca="1" si="33"/>
        <v>6455</v>
      </c>
      <c r="E289" s="87" t="str">
        <f t="shared" ca="1" si="34"/>
        <v>G6455:K6455</v>
      </c>
      <c r="G289" s="87">
        <f t="shared" si="35"/>
        <v>0</v>
      </c>
      <c r="H289" s="87">
        <v>289</v>
      </c>
      <c r="I289" s="91">
        <v>21514</v>
      </c>
      <c r="J289" s="92" t="s">
        <v>2243</v>
      </c>
      <c r="K289" s="87" t="str">
        <f t="shared" si="36"/>
        <v>215</v>
      </c>
      <c r="L289" s="102" t="str">
        <f t="shared" ca="1" si="38"/>
        <v/>
      </c>
      <c r="P289" s="147">
        <v>21514</v>
      </c>
      <c r="Q289" s="148" t="s">
        <v>2243</v>
      </c>
    </row>
    <row r="290" spans="1:17" ht="24.75" customHeight="1" x14ac:dyDescent="0.25">
      <c r="A290" s="150" t="str">
        <f t="shared" ca="1" si="37"/>
        <v/>
      </c>
      <c r="B290" s="151" t="str">
        <f t="shared" ca="1" si="39"/>
        <v/>
      </c>
      <c r="C290" s="152" t="str">
        <f t="shared" ca="1" si="40"/>
        <v/>
      </c>
      <c r="D290" s="87">
        <f t="shared" ca="1" si="33"/>
        <v>6455</v>
      </c>
      <c r="E290" s="87" t="str">
        <f t="shared" ca="1" si="34"/>
        <v>G6455:K6455</v>
      </c>
      <c r="G290" s="87">
        <f t="shared" si="35"/>
        <v>0</v>
      </c>
      <c r="H290" s="87">
        <v>290</v>
      </c>
      <c r="I290" s="91">
        <v>21515</v>
      </c>
      <c r="J290" s="92" t="s">
        <v>2244</v>
      </c>
      <c r="K290" s="87" t="str">
        <f t="shared" si="36"/>
        <v>215</v>
      </c>
      <c r="L290" s="102" t="str">
        <f t="shared" ca="1" si="38"/>
        <v/>
      </c>
      <c r="P290" s="147">
        <v>21515</v>
      </c>
      <c r="Q290" s="148" t="s">
        <v>2244</v>
      </c>
    </row>
    <row r="291" spans="1:17" ht="24.75" customHeight="1" x14ac:dyDescent="0.25">
      <c r="A291" s="150" t="str">
        <f t="shared" ca="1" si="37"/>
        <v/>
      </c>
      <c r="B291" s="151" t="str">
        <f t="shared" ca="1" si="39"/>
        <v/>
      </c>
      <c r="C291" s="152" t="str">
        <f t="shared" ca="1" si="40"/>
        <v/>
      </c>
      <c r="D291" s="87">
        <f t="shared" ca="1" si="33"/>
        <v>6455</v>
      </c>
      <c r="E291" s="87" t="str">
        <f t="shared" ca="1" si="34"/>
        <v>G6455:K6455</v>
      </c>
      <c r="G291" s="87">
        <f t="shared" si="35"/>
        <v>0</v>
      </c>
      <c r="H291" s="87">
        <v>291</v>
      </c>
      <c r="I291" s="91">
        <v>21516</v>
      </c>
      <c r="J291" s="92" t="s">
        <v>2245</v>
      </c>
      <c r="K291" s="87" t="str">
        <f t="shared" si="36"/>
        <v>215</v>
      </c>
      <c r="L291" s="102" t="str">
        <f t="shared" ca="1" si="38"/>
        <v/>
      </c>
      <c r="P291" s="147">
        <v>21516</v>
      </c>
      <c r="Q291" s="148" t="s">
        <v>2245</v>
      </c>
    </row>
    <row r="292" spans="1:17" ht="24.75" customHeight="1" x14ac:dyDescent="0.25">
      <c r="A292" s="150" t="str">
        <f t="shared" ca="1" si="37"/>
        <v/>
      </c>
      <c r="B292" s="151" t="str">
        <f t="shared" ca="1" si="39"/>
        <v/>
      </c>
      <c r="C292" s="152" t="str">
        <f t="shared" ca="1" si="40"/>
        <v/>
      </c>
      <c r="D292" s="87">
        <f t="shared" ca="1" si="33"/>
        <v>6455</v>
      </c>
      <c r="E292" s="87" t="str">
        <f t="shared" ca="1" si="34"/>
        <v>G6455:K6455</v>
      </c>
      <c r="G292" s="87">
        <f t="shared" si="35"/>
        <v>0</v>
      </c>
      <c r="H292" s="87">
        <v>292</v>
      </c>
      <c r="I292" s="91">
        <v>21517</v>
      </c>
      <c r="J292" s="92" t="s">
        <v>2246</v>
      </c>
      <c r="K292" s="87" t="str">
        <f t="shared" si="36"/>
        <v>215</v>
      </c>
      <c r="L292" s="102" t="str">
        <f t="shared" ca="1" si="38"/>
        <v/>
      </c>
      <c r="P292" s="147">
        <v>21517</v>
      </c>
      <c r="Q292" s="148" t="s">
        <v>2246</v>
      </c>
    </row>
    <row r="293" spans="1:17" ht="24.75" customHeight="1" x14ac:dyDescent="0.25">
      <c r="A293" s="150" t="str">
        <f t="shared" ca="1" si="37"/>
        <v/>
      </c>
      <c r="B293" s="151" t="str">
        <f t="shared" ca="1" si="39"/>
        <v/>
      </c>
      <c r="C293" s="152" t="str">
        <f t="shared" ca="1" si="40"/>
        <v/>
      </c>
      <c r="D293" s="87">
        <f t="shared" ca="1" si="33"/>
        <v>6455</v>
      </c>
      <c r="E293" s="87" t="str">
        <f t="shared" ca="1" si="34"/>
        <v>G6455:K6455</v>
      </c>
      <c r="G293" s="87">
        <f t="shared" si="35"/>
        <v>0</v>
      </c>
      <c r="H293" s="87">
        <v>293</v>
      </c>
      <c r="I293" s="91">
        <v>21518</v>
      </c>
      <c r="J293" s="92" t="s">
        <v>2247</v>
      </c>
      <c r="K293" s="87" t="str">
        <f t="shared" si="36"/>
        <v>215</v>
      </c>
      <c r="L293" s="102" t="str">
        <f t="shared" ca="1" si="38"/>
        <v/>
      </c>
      <c r="P293" s="147">
        <v>21518</v>
      </c>
      <c r="Q293" s="148" t="s">
        <v>2247</v>
      </c>
    </row>
    <row r="294" spans="1:17" ht="24.75" customHeight="1" x14ac:dyDescent="0.25">
      <c r="A294" s="150" t="str">
        <f t="shared" ca="1" si="37"/>
        <v/>
      </c>
      <c r="B294" s="151" t="str">
        <f t="shared" ca="1" si="39"/>
        <v/>
      </c>
      <c r="C294" s="152" t="str">
        <f t="shared" ca="1" si="40"/>
        <v/>
      </c>
      <c r="D294" s="87">
        <f t="shared" ca="1" si="33"/>
        <v>6455</v>
      </c>
      <c r="E294" s="87" t="str">
        <f t="shared" ca="1" si="34"/>
        <v>G6455:K6455</v>
      </c>
      <c r="G294" s="87">
        <f t="shared" si="35"/>
        <v>0</v>
      </c>
      <c r="H294" s="87">
        <v>294</v>
      </c>
      <c r="I294" s="91">
        <v>21519</v>
      </c>
      <c r="J294" s="92" t="s">
        <v>2248</v>
      </c>
      <c r="K294" s="87" t="str">
        <f t="shared" si="36"/>
        <v>215</v>
      </c>
      <c r="L294" s="102" t="str">
        <f t="shared" ca="1" si="38"/>
        <v/>
      </c>
      <c r="P294" s="147">
        <v>21519</v>
      </c>
      <c r="Q294" s="148" t="s">
        <v>2248</v>
      </c>
    </row>
    <row r="295" spans="1:17" ht="24.75" customHeight="1" x14ac:dyDescent="0.25">
      <c r="A295" s="150" t="str">
        <f t="shared" ca="1" si="37"/>
        <v/>
      </c>
      <c r="B295" s="151" t="str">
        <f t="shared" ca="1" si="39"/>
        <v/>
      </c>
      <c r="C295" s="152" t="str">
        <f t="shared" ca="1" si="40"/>
        <v/>
      </c>
      <c r="D295" s="87">
        <f t="shared" ca="1" si="33"/>
        <v>6455</v>
      </c>
      <c r="E295" s="87" t="str">
        <f t="shared" ca="1" si="34"/>
        <v>G6455:K6455</v>
      </c>
      <c r="G295" s="87">
        <f t="shared" si="35"/>
        <v>0</v>
      </c>
      <c r="H295" s="87">
        <v>295</v>
      </c>
      <c r="I295" s="91">
        <v>2152</v>
      </c>
      <c r="J295" s="92" t="s">
        <v>2249</v>
      </c>
      <c r="K295" s="87" t="str">
        <f t="shared" si="36"/>
        <v>215</v>
      </c>
      <c r="L295" s="102" t="str">
        <f t="shared" ca="1" si="38"/>
        <v/>
      </c>
      <c r="P295" s="145">
        <v>2152</v>
      </c>
      <c r="Q295" s="146" t="s">
        <v>2249</v>
      </c>
    </row>
    <row r="296" spans="1:17" ht="24.75" customHeight="1" x14ac:dyDescent="0.25">
      <c r="A296" s="150" t="str">
        <f t="shared" ca="1" si="37"/>
        <v/>
      </c>
      <c r="B296" s="151" t="str">
        <f t="shared" ca="1" si="39"/>
        <v/>
      </c>
      <c r="C296" s="152" t="str">
        <f t="shared" ca="1" si="40"/>
        <v/>
      </c>
      <c r="D296" s="87">
        <f t="shared" ca="1" si="33"/>
        <v>6455</v>
      </c>
      <c r="E296" s="87" t="str">
        <f t="shared" ca="1" si="34"/>
        <v>G6455:K6455</v>
      </c>
      <c r="G296" s="87">
        <f t="shared" si="35"/>
        <v>0</v>
      </c>
      <c r="H296" s="87">
        <v>296</v>
      </c>
      <c r="I296" s="91">
        <v>21521</v>
      </c>
      <c r="J296" s="92" t="s">
        <v>2250</v>
      </c>
      <c r="K296" s="87" t="str">
        <f t="shared" si="36"/>
        <v>215</v>
      </c>
      <c r="L296" s="102" t="str">
        <f t="shared" ca="1" si="38"/>
        <v/>
      </c>
      <c r="P296" s="147">
        <v>21521</v>
      </c>
      <c r="Q296" s="148" t="s">
        <v>2250</v>
      </c>
    </row>
    <row r="297" spans="1:17" ht="24.75" customHeight="1" x14ac:dyDescent="0.25">
      <c r="A297" s="150" t="str">
        <f t="shared" ca="1" si="37"/>
        <v/>
      </c>
      <c r="B297" s="151" t="str">
        <f t="shared" ca="1" si="39"/>
        <v/>
      </c>
      <c r="C297" s="152" t="str">
        <f t="shared" ca="1" si="40"/>
        <v/>
      </c>
      <c r="D297" s="87">
        <f t="shared" ca="1" si="33"/>
        <v>6455</v>
      </c>
      <c r="E297" s="87" t="str">
        <f t="shared" ca="1" si="34"/>
        <v>G6455:K6455</v>
      </c>
      <c r="G297" s="87">
        <f t="shared" si="35"/>
        <v>0</v>
      </c>
      <c r="H297" s="87">
        <v>297</v>
      </c>
      <c r="I297" s="91">
        <v>21522</v>
      </c>
      <c r="J297" s="92" t="s">
        <v>2251</v>
      </c>
      <c r="K297" s="87" t="str">
        <f t="shared" si="36"/>
        <v>215</v>
      </c>
      <c r="L297" s="102" t="str">
        <f t="shared" ca="1" si="38"/>
        <v/>
      </c>
      <c r="P297" s="147">
        <v>21522</v>
      </c>
      <c r="Q297" s="148" t="s">
        <v>2251</v>
      </c>
    </row>
    <row r="298" spans="1:17" ht="24.75" customHeight="1" x14ac:dyDescent="0.25">
      <c r="A298" s="150" t="str">
        <f t="shared" ca="1" si="37"/>
        <v/>
      </c>
      <c r="B298" s="151" t="str">
        <f t="shared" ca="1" si="39"/>
        <v/>
      </c>
      <c r="C298" s="152" t="str">
        <f t="shared" ca="1" si="40"/>
        <v/>
      </c>
      <c r="D298" s="87">
        <f t="shared" ca="1" si="33"/>
        <v>6455</v>
      </c>
      <c r="E298" s="87" t="str">
        <f t="shared" ca="1" si="34"/>
        <v>G6455:K6455</v>
      </c>
      <c r="G298" s="87">
        <f t="shared" si="35"/>
        <v>0</v>
      </c>
      <c r="H298" s="87">
        <v>298</v>
      </c>
      <c r="I298" s="91">
        <v>21523</v>
      </c>
      <c r="J298" s="92" t="s">
        <v>2252</v>
      </c>
      <c r="K298" s="87" t="str">
        <f t="shared" si="36"/>
        <v>215</v>
      </c>
      <c r="L298" s="102" t="str">
        <f t="shared" ca="1" si="38"/>
        <v/>
      </c>
      <c r="P298" s="147">
        <v>21523</v>
      </c>
      <c r="Q298" s="148" t="s">
        <v>2252</v>
      </c>
    </row>
    <row r="299" spans="1:17" ht="24.75" customHeight="1" x14ac:dyDescent="0.25">
      <c r="A299" s="150" t="str">
        <f t="shared" ca="1" si="37"/>
        <v/>
      </c>
      <c r="B299" s="151" t="str">
        <f t="shared" ca="1" si="39"/>
        <v/>
      </c>
      <c r="C299" s="152" t="str">
        <f t="shared" ca="1" si="40"/>
        <v/>
      </c>
      <c r="D299" s="87">
        <f t="shared" ca="1" si="33"/>
        <v>6455</v>
      </c>
      <c r="E299" s="87" t="str">
        <f t="shared" ca="1" si="34"/>
        <v>G6455:K6455</v>
      </c>
      <c r="G299" s="87">
        <f t="shared" si="35"/>
        <v>0</v>
      </c>
      <c r="H299" s="87">
        <v>299</v>
      </c>
      <c r="I299" s="91">
        <v>21524</v>
      </c>
      <c r="J299" s="92" t="s">
        <v>2253</v>
      </c>
      <c r="K299" s="87" t="str">
        <f t="shared" si="36"/>
        <v>215</v>
      </c>
      <c r="L299" s="102" t="str">
        <f t="shared" ca="1" si="38"/>
        <v/>
      </c>
      <c r="P299" s="147">
        <v>21524</v>
      </c>
      <c r="Q299" s="148" t="s">
        <v>2253</v>
      </c>
    </row>
    <row r="300" spans="1:17" ht="24.75" customHeight="1" x14ac:dyDescent="0.25">
      <c r="A300" s="150" t="str">
        <f t="shared" ca="1" si="37"/>
        <v/>
      </c>
      <c r="B300" s="151" t="str">
        <f t="shared" ca="1" si="39"/>
        <v/>
      </c>
      <c r="C300" s="152" t="str">
        <f t="shared" ca="1" si="40"/>
        <v/>
      </c>
      <c r="D300" s="87">
        <f t="shared" ca="1" si="33"/>
        <v>6455</v>
      </c>
      <c r="E300" s="87" t="str">
        <f t="shared" ca="1" si="34"/>
        <v>G6455:K6455</v>
      </c>
      <c r="G300" s="87">
        <f t="shared" si="35"/>
        <v>0</v>
      </c>
      <c r="H300" s="87">
        <v>300</v>
      </c>
      <c r="I300" s="91">
        <v>21525</v>
      </c>
      <c r="J300" s="92" t="s">
        <v>2254</v>
      </c>
      <c r="K300" s="87" t="str">
        <f t="shared" si="36"/>
        <v>215</v>
      </c>
      <c r="L300" s="102" t="str">
        <f t="shared" ca="1" si="38"/>
        <v/>
      </c>
      <c r="P300" s="147">
        <v>21525</v>
      </c>
      <c r="Q300" s="148" t="s">
        <v>2254</v>
      </c>
    </row>
    <row r="301" spans="1:17" ht="24.75" customHeight="1" x14ac:dyDescent="0.25">
      <c r="A301" s="150" t="str">
        <f t="shared" ca="1" si="37"/>
        <v/>
      </c>
      <c r="B301" s="151" t="str">
        <f t="shared" ca="1" si="39"/>
        <v/>
      </c>
      <c r="C301" s="152" t="str">
        <f t="shared" ca="1" si="40"/>
        <v/>
      </c>
      <c r="D301" s="87">
        <f t="shared" ca="1" si="33"/>
        <v>6455</v>
      </c>
      <c r="E301" s="87" t="str">
        <f t="shared" ca="1" si="34"/>
        <v>G6455:K6455</v>
      </c>
      <c r="G301" s="87">
        <f t="shared" si="35"/>
        <v>0</v>
      </c>
      <c r="H301" s="87">
        <v>301</v>
      </c>
      <c r="I301" s="91">
        <v>21526</v>
      </c>
      <c r="J301" s="92" t="s">
        <v>2255</v>
      </c>
      <c r="K301" s="87" t="str">
        <f t="shared" si="36"/>
        <v>215</v>
      </c>
      <c r="L301" s="102" t="str">
        <f t="shared" ca="1" si="38"/>
        <v/>
      </c>
      <c r="P301" s="147">
        <v>21526</v>
      </c>
      <c r="Q301" s="148" t="s">
        <v>2255</v>
      </c>
    </row>
    <row r="302" spans="1:17" ht="24.75" customHeight="1" x14ac:dyDescent="0.25">
      <c r="A302" s="150" t="str">
        <f t="shared" ca="1" si="37"/>
        <v/>
      </c>
      <c r="B302" s="151" t="str">
        <f t="shared" ca="1" si="39"/>
        <v/>
      </c>
      <c r="C302" s="152" t="str">
        <f t="shared" ca="1" si="40"/>
        <v/>
      </c>
      <c r="D302" s="87">
        <f t="shared" ca="1" si="33"/>
        <v>6455</v>
      </c>
      <c r="E302" s="87" t="str">
        <f t="shared" ca="1" si="34"/>
        <v>G6455:K6455</v>
      </c>
      <c r="G302" s="87">
        <f t="shared" si="35"/>
        <v>0</v>
      </c>
      <c r="H302" s="87">
        <v>302</v>
      </c>
      <c r="I302" s="91">
        <v>21529</v>
      </c>
      <c r="J302" s="92" t="s">
        <v>2256</v>
      </c>
      <c r="K302" s="87" t="str">
        <f t="shared" si="36"/>
        <v>215</v>
      </c>
      <c r="L302" s="102" t="str">
        <f t="shared" ca="1" si="38"/>
        <v/>
      </c>
      <c r="P302" s="147">
        <v>21529</v>
      </c>
      <c r="Q302" s="148" t="s">
        <v>2256</v>
      </c>
    </row>
    <row r="303" spans="1:17" ht="24.75" customHeight="1" x14ac:dyDescent="0.25">
      <c r="A303" s="150" t="str">
        <f t="shared" ca="1" si="37"/>
        <v/>
      </c>
      <c r="B303" s="151" t="str">
        <f t="shared" ca="1" si="39"/>
        <v/>
      </c>
      <c r="C303" s="152" t="str">
        <f t="shared" ca="1" si="40"/>
        <v/>
      </c>
      <c r="D303" s="87">
        <f t="shared" ca="1" si="33"/>
        <v>6455</v>
      </c>
      <c r="E303" s="87" t="str">
        <f t="shared" ca="1" si="34"/>
        <v>G6455:K6455</v>
      </c>
      <c r="G303" s="87">
        <f t="shared" si="35"/>
        <v>0</v>
      </c>
      <c r="H303" s="87">
        <v>303</v>
      </c>
      <c r="I303" s="91">
        <v>2153</v>
      </c>
      <c r="J303" s="92" t="s">
        <v>1506</v>
      </c>
      <c r="K303" s="87" t="str">
        <f t="shared" si="36"/>
        <v>215</v>
      </c>
      <c r="L303" s="102" t="str">
        <f t="shared" ca="1" si="38"/>
        <v/>
      </c>
      <c r="P303" s="145">
        <v>2153</v>
      </c>
      <c r="Q303" s="146" t="s">
        <v>1506</v>
      </c>
    </row>
    <row r="304" spans="1:17" ht="24.75" customHeight="1" x14ac:dyDescent="0.25">
      <c r="A304" s="150" t="str">
        <f t="shared" ca="1" si="37"/>
        <v/>
      </c>
      <c r="B304" s="151" t="str">
        <f t="shared" ca="1" si="39"/>
        <v/>
      </c>
      <c r="C304" s="152" t="str">
        <f t="shared" ca="1" si="40"/>
        <v/>
      </c>
      <c r="D304" s="87">
        <f t="shared" ca="1" si="33"/>
        <v>6455</v>
      </c>
      <c r="E304" s="87" t="str">
        <f t="shared" ca="1" si="34"/>
        <v>G6455:K6455</v>
      </c>
      <c r="G304" s="87">
        <f t="shared" si="35"/>
        <v>0</v>
      </c>
      <c r="H304" s="87">
        <v>304</v>
      </c>
      <c r="I304" s="91">
        <v>21531</v>
      </c>
      <c r="J304" s="92" t="s">
        <v>2257</v>
      </c>
      <c r="K304" s="87" t="str">
        <f t="shared" si="36"/>
        <v>215</v>
      </c>
      <c r="L304" s="102" t="str">
        <f t="shared" ca="1" si="38"/>
        <v/>
      </c>
      <c r="P304" s="147">
        <v>21531</v>
      </c>
      <c r="Q304" s="148" t="s">
        <v>2257</v>
      </c>
    </row>
    <row r="305" spans="1:17" ht="24.75" customHeight="1" x14ac:dyDescent="0.25">
      <c r="A305" s="150" t="str">
        <f t="shared" ca="1" si="37"/>
        <v/>
      </c>
      <c r="B305" s="151" t="str">
        <f t="shared" ca="1" si="39"/>
        <v/>
      </c>
      <c r="C305" s="152" t="str">
        <f t="shared" ca="1" si="40"/>
        <v/>
      </c>
      <c r="D305" s="87">
        <f t="shared" ca="1" si="33"/>
        <v>6455</v>
      </c>
      <c r="E305" s="87" t="str">
        <f t="shared" ca="1" si="34"/>
        <v>G6455:K6455</v>
      </c>
      <c r="G305" s="87">
        <f t="shared" si="35"/>
        <v>0</v>
      </c>
      <c r="H305" s="87">
        <v>305</v>
      </c>
      <c r="I305" s="91">
        <v>21532</v>
      </c>
      <c r="J305" s="92" t="s">
        <v>2258</v>
      </c>
      <c r="K305" s="87" t="str">
        <f t="shared" si="36"/>
        <v>215</v>
      </c>
      <c r="L305" s="102" t="str">
        <f t="shared" ca="1" si="38"/>
        <v/>
      </c>
      <c r="P305" s="147">
        <v>21532</v>
      </c>
      <c r="Q305" s="148" t="s">
        <v>2258</v>
      </c>
    </row>
    <row r="306" spans="1:17" ht="24.75" customHeight="1" x14ac:dyDescent="0.25">
      <c r="A306" s="150" t="str">
        <f t="shared" ca="1" si="37"/>
        <v/>
      </c>
      <c r="B306" s="151" t="str">
        <f t="shared" ca="1" si="39"/>
        <v/>
      </c>
      <c r="C306" s="152" t="str">
        <f t="shared" ca="1" si="40"/>
        <v/>
      </c>
      <c r="D306" s="87">
        <f t="shared" ca="1" si="33"/>
        <v>6455</v>
      </c>
      <c r="E306" s="87" t="str">
        <f t="shared" ca="1" si="34"/>
        <v>G6455:K6455</v>
      </c>
      <c r="G306" s="87">
        <f t="shared" si="35"/>
        <v>0</v>
      </c>
      <c r="H306" s="87">
        <v>306</v>
      </c>
      <c r="I306" s="91">
        <v>21533</v>
      </c>
      <c r="J306" s="92" t="s">
        <v>2259</v>
      </c>
      <c r="K306" s="87" t="str">
        <f t="shared" si="36"/>
        <v>215</v>
      </c>
      <c r="L306" s="102" t="str">
        <f t="shared" ca="1" si="38"/>
        <v/>
      </c>
      <c r="P306" s="147">
        <v>21533</v>
      </c>
      <c r="Q306" s="148" t="s">
        <v>2259</v>
      </c>
    </row>
    <row r="307" spans="1:17" ht="24.75" customHeight="1" x14ac:dyDescent="0.25">
      <c r="A307" s="150" t="str">
        <f t="shared" ca="1" si="37"/>
        <v/>
      </c>
      <c r="B307" s="151" t="str">
        <f t="shared" ca="1" si="39"/>
        <v/>
      </c>
      <c r="C307" s="152" t="str">
        <f t="shared" ca="1" si="40"/>
        <v/>
      </c>
      <c r="D307" s="87">
        <f t="shared" ca="1" si="33"/>
        <v>6455</v>
      </c>
      <c r="E307" s="87" t="str">
        <f t="shared" ca="1" si="34"/>
        <v>G6455:K6455</v>
      </c>
      <c r="G307" s="87">
        <f t="shared" si="35"/>
        <v>0</v>
      </c>
      <c r="H307" s="87">
        <v>307</v>
      </c>
      <c r="I307" s="91">
        <v>21534</v>
      </c>
      <c r="J307" s="92" t="s">
        <v>2260</v>
      </c>
      <c r="K307" s="87" t="str">
        <f t="shared" si="36"/>
        <v>215</v>
      </c>
      <c r="L307" s="102" t="str">
        <f t="shared" ca="1" si="38"/>
        <v/>
      </c>
      <c r="P307" s="147">
        <v>21534</v>
      </c>
      <c r="Q307" s="148" t="s">
        <v>2260</v>
      </c>
    </row>
    <row r="308" spans="1:17" ht="24.75" customHeight="1" x14ac:dyDescent="0.25">
      <c r="A308" s="150" t="str">
        <f t="shared" ca="1" si="37"/>
        <v/>
      </c>
      <c r="B308" s="151" t="str">
        <f t="shared" ca="1" si="39"/>
        <v/>
      </c>
      <c r="C308" s="152" t="str">
        <f t="shared" ca="1" si="40"/>
        <v/>
      </c>
      <c r="D308" s="87">
        <f t="shared" ca="1" si="33"/>
        <v>6455</v>
      </c>
      <c r="E308" s="87" t="str">
        <f t="shared" ca="1" si="34"/>
        <v>G6455:K6455</v>
      </c>
      <c r="G308" s="87">
        <f t="shared" si="35"/>
        <v>0</v>
      </c>
      <c r="H308" s="87">
        <v>308</v>
      </c>
      <c r="I308" s="91">
        <v>21535</v>
      </c>
      <c r="J308" s="92" t="s">
        <v>2261</v>
      </c>
      <c r="K308" s="87" t="str">
        <f t="shared" si="36"/>
        <v>215</v>
      </c>
      <c r="L308" s="102" t="str">
        <f t="shared" ca="1" si="38"/>
        <v/>
      </c>
      <c r="P308" s="147">
        <v>21535</v>
      </c>
      <c r="Q308" s="148" t="s">
        <v>2261</v>
      </c>
    </row>
    <row r="309" spans="1:17" ht="24.75" customHeight="1" x14ac:dyDescent="0.25">
      <c r="A309" s="150" t="str">
        <f t="shared" ca="1" si="37"/>
        <v/>
      </c>
      <c r="B309" s="151" t="str">
        <f t="shared" ca="1" si="39"/>
        <v/>
      </c>
      <c r="C309" s="152" t="str">
        <f t="shared" ca="1" si="40"/>
        <v/>
      </c>
      <c r="D309" s="87">
        <f t="shared" ca="1" si="33"/>
        <v>6455</v>
      </c>
      <c r="E309" s="87" t="str">
        <f t="shared" ca="1" si="34"/>
        <v>G6455:K6455</v>
      </c>
      <c r="G309" s="87">
        <f t="shared" si="35"/>
        <v>0</v>
      </c>
      <c r="H309" s="87">
        <v>309</v>
      </c>
      <c r="I309" s="91">
        <v>21536</v>
      </c>
      <c r="J309" s="92" t="s">
        <v>2262</v>
      </c>
      <c r="K309" s="87" t="str">
        <f t="shared" si="36"/>
        <v>215</v>
      </c>
      <c r="L309" s="102" t="str">
        <f t="shared" ca="1" si="38"/>
        <v/>
      </c>
      <c r="P309" s="147">
        <v>21536</v>
      </c>
      <c r="Q309" s="148" t="s">
        <v>2262</v>
      </c>
    </row>
    <row r="310" spans="1:17" ht="24.75" customHeight="1" x14ac:dyDescent="0.25">
      <c r="A310" s="150" t="str">
        <f t="shared" ca="1" si="37"/>
        <v/>
      </c>
      <c r="B310" s="151" t="str">
        <f t="shared" ca="1" si="39"/>
        <v/>
      </c>
      <c r="C310" s="152" t="str">
        <f t="shared" ca="1" si="40"/>
        <v/>
      </c>
      <c r="D310" s="87">
        <f t="shared" ca="1" si="33"/>
        <v>6455</v>
      </c>
      <c r="E310" s="87" t="str">
        <f t="shared" ca="1" si="34"/>
        <v>G6455:K6455</v>
      </c>
      <c r="G310" s="87">
        <f t="shared" si="35"/>
        <v>0</v>
      </c>
      <c r="H310" s="87">
        <v>310</v>
      </c>
      <c r="I310" s="91">
        <v>21539</v>
      </c>
      <c r="J310" s="92" t="s">
        <v>2263</v>
      </c>
      <c r="K310" s="87" t="str">
        <f t="shared" si="36"/>
        <v>215</v>
      </c>
      <c r="L310" s="102" t="str">
        <f t="shared" ca="1" si="38"/>
        <v/>
      </c>
      <c r="P310" s="147">
        <v>21539</v>
      </c>
      <c r="Q310" s="148" t="s">
        <v>2263</v>
      </c>
    </row>
    <row r="311" spans="1:17" ht="24.75" customHeight="1" x14ac:dyDescent="0.25">
      <c r="A311" s="150" t="str">
        <f t="shared" ca="1" si="37"/>
        <v/>
      </c>
      <c r="B311" s="151" t="str">
        <f t="shared" ca="1" si="39"/>
        <v/>
      </c>
      <c r="C311" s="152" t="str">
        <f t="shared" ca="1" si="40"/>
        <v/>
      </c>
      <c r="D311" s="87">
        <f t="shared" ca="1" si="33"/>
        <v>6455</v>
      </c>
      <c r="E311" s="87" t="str">
        <f t="shared" ca="1" si="34"/>
        <v>G6455:K6455</v>
      </c>
      <c r="G311" s="87">
        <f t="shared" si="35"/>
        <v>0</v>
      </c>
      <c r="H311" s="87">
        <v>311</v>
      </c>
      <c r="I311" s="91" t="s">
        <v>1098</v>
      </c>
      <c r="J311" s="92" t="s">
        <v>1099</v>
      </c>
      <c r="K311" s="87" t="str">
        <f t="shared" si="36"/>
        <v>216</v>
      </c>
      <c r="L311" s="102" t="str">
        <f t="shared" ca="1" si="38"/>
        <v/>
      </c>
      <c r="P311" s="143" t="s">
        <v>1098</v>
      </c>
      <c r="Q311" s="144" t="s">
        <v>1099</v>
      </c>
    </row>
    <row r="312" spans="1:17" ht="24.75" customHeight="1" x14ac:dyDescent="0.25">
      <c r="A312" s="150" t="str">
        <f t="shared" ca="1" si="37"/>
        <v/>
      </c>
      <c r="B312" s="151" t="str">
        <f t="shared" ca="1" si="39"/>
        <v/>
      </c>
      <c r="C312" s="152" t="str">
        <f t="shared" ca="1" si="40"/>
        <v/>
      </c>
      <c r="D312" s="87">
        <f t="shared" ca="1" si="33"/>
        <v>6455</v>
      </c>
      <c r="E312" s="87" t="str">
        <f t="shared" ca="1" si="34"/>
        <v>G6455:K6455</v>
      </c>
      <c r="G312" s="87">
        <f t="shared" si="35"/>
        <v>0</v>
      </c>
      <c r="H312" s="87">
        <v>312</v>
      </c>
      <c r="I312" s="91" t="s">
        <v>2264</v>
      </c>
      <c r="J312" s="92" t="s">
        <v>1507</v>
      </c>
      <c r="K312" s="87" t="str">
        <f t="shared" si="36"/>
        <v>216</v>
      </c>
      <c r="L312" s="102" t="str">
        <f t="shared" ca="1" si="38"/>
        <v/>
      </c>
      <c r="P312" s="145" t="s">
        <v>2264</v>
      </c>
      <c r="Q312" s="146" t="s">
        <v>1507</v>
      </c>
    </row>
    <row r="313" spans="1:17" ht="24.75" customHeight="1" x14ac:dyDescent="0.25">
      <c r="A313" s="150" t="str">
        <f t="shared" ca="1" si="37"/>
        <v/>
      </c>
      <c r="B313" s="151" t="str">
        <f t="shared" ca="1" si="39"/>
        <v/>
      </c>
      <c r="C313" s="152" t="str">
        <f t="shared" ca="1" si="40"/>
        <v/>
      </c>
      <c r="D313" s="87">
        <f t="shared" ca="1" si="33"/>
        <v>6455</v>
      </c>
      <c r="E313" s="87" t="str">
        <f t="shared" ca="1" si="34"/>
        <v>G6455:K6455</v>
      </c>
      <c r="G313" s="87">
        <f t="shared" si="35"/>
        <v>0</v>
      </c>
      <c r="H313" s="87">
        <v>313</v>
      </c>
      <c r="I313" s="91">
        <v>21610</v>
      </c>
      <c r="J313" s="92" t="s">
        <v>1507</v>
      </c>
      <c r="K313" s="87" t="str">
        <f t="shared" si="36"/>
        <v>216</v>
      </c>
      <c r="L313" s="102" t="str">
        <f t="shared" ca="1" si="38"/>
        <v/>
      </c>
      <c r="P313" s="147">
        <v>21610</v>
      </c>
      <c r="Q313" s="148" t="s">
        <v>1507</v>
      </c>
    </row>
    <row r="314" spans="1:17" ht="24.75" customHeight="1" x14ac:dyDescent="0.25">
      <c r="A314" s="150" t="str">
        <f t="shared" ca="1" si="37"/>
        <v/>
      </c>
      <c r="B314" s="151" t="str">
        <f t="shared" ca="1" si="39"/>
        <v/>
      </c>
      <c r="C314" s="152" t="str">
        <f t="shared" ca="1" si="40"/>
        <v/>
      </c>
      <c r="D314" s="87">
        <f t="shared" ca="1" si="33"/>
        <v>6455</v>
      </c>
      <c r="E314" s="87" t="str">
        <f t="shared" ca="1" si="34"/>
        <v>G6455:K6455</v>
      </c>
      <c r="G314" s="87">
        <f t="shared" si="35"/>
        <v>0</v>
      </c>
      <c r="H314" s="87">
        <v>314</v>
      </c>
      <c r="I314" s="91" t="s">
        <v>2265</v>
      </c>
      <c r="J314" s="92" t="s">
        <v>1508</v>
      </c>
      <c r="K314" s="87" t="str">
        <f t="shared" si="36"/>
        <v>216</v>
      </c>
      <c r="L314" s="102" t="str">
        <f t="shared" ca="1" si="38"/>
        <v/>
      </c>
      <c r="P314" s="145" t="s">
        <v>2265</v>
      </c>
      <c r="Q314" s="146" t="s">
        <v>1508</v>
      </c>
    </row>
    <row r="315" spans="1:17" ht="24.75" customHeight="1" x14ac:dyDescent="0.25">
      <c r="A315" s="150" t="str">
        <f t="shared" ca="1" si="37"/>
        <v/>
      </c>
      <c r="B315" s="151" t="str">
        <f t="shared" ca="1" si="39"/>
        <v/>
      </c>
      <c r="C315" s="152" t="str">
        <f t="shared" ca="1" si="40"/>
        <v/>
      </c>
      <c r="D315" s="87">
        <f t="shared" ca="1" si="33"/>
        <v>6455</v>
      </c>
      <c r="E315" s="87" t="str">
        <f t="shared" ca="1" si="34"/>
        <v>G6455:K6455</v>
      </c>
      <c r="G315" s="87">
        <f t="shared" si="35"/>
        <v>0</v>
      </c>
      <c r="H315" s="87">
        <v>315</v>
      </c>
      <c r="I315" s="91">
        <v>21620</v>
      </c>
      <c r="J315" s="92" t="s">
        <v>1508</v>
      </c>
      <c r="K315" s="87" t="str">
        <f t="shared" si="36"/>
        <v>216</v>
      </c>
      <c r="L315" s="102" t="str">
        <f t="shared" ca="1" si="38"/>
        <v/>
      </c>
      <c r="P315" s="147">
        <v>21620</v>
      </c>
      <c r="Q315" s="148" t="s">
        <v>1508</v>
      </c>
    </row>
    <row r="316" spans="1:17" ht="24.75" customHeight="1" x14ac:dyDescent="0.25">
      <c r="A316" s="150" t="str">
        <f t="shared" ca="1" si="37"/>
        <v/>
      </c>
      <c r="B316" s="151" t="str">
        <f t="shared" ca="1" si="39"/>
        <v/>
      </c>
      <c r="C316" s="152" t="str">
        <f t="shared" ca="1" si="40"/>
        <v/>
      </c>
      <c r="D316" s="87">
        <f t="shared" ref="D316:D379" ca="1" si="41">IFERROR(VLOOKUP(1,INDIRECT(E315),2,FALSE)+1,6455)</f>
        <v>6455</v>
      </c>
      <c r="E316" s="87" t="str">
        <f t="shared" ref="E316:E379" ca="1" si="42">CONCATENATE("G",D316,":","K",$H$6455)</f>
        <v>G6455:K6455</v>
      </c>
      <c r="G316" s="87">
        <f t="shared" si="35"/>
        <v>0</v>
      </c>
      <c r="H316" s="87">
        <v>316</v>
      </c>
      <c r="I316" s="91" t="s">
        <v>2266</v>
      </c>
      <c r="J316" s="92" t="s">
        <v>2267</v>
      </c>
      <c r="K316" s="87" t="str">
        <f t="shared" si="36"/>
        <v>216</v>
      </c>
      <c r="L316" s="102" t="str">
        <f t="shared" ca="1" si="38"/>
        <v/>
      </c>
      <c r="P316" s="145" t="s">
        <v>2266</v>
      </c>
      <c r="Q316" s="146" t="s">
        <v>2267</v>
      </c>
    </row>
    <row r="317" spans="1:17" ht="24.75" customHeight="1" x14ac:dyDescent="0.25">
      <c r="A317" s="150" t="str">
        <f t="shared" ca="1" si="37"/>
        <v/>
      </c>
      <c r="B317" s="151" t="str">
        <f t="shared" ca="1" si="39"/>
        <v/>
      </c>
      <c r="C317" s="152" t="str">
        <f t="shared" ca="1" si="40"/>
        <v/>
      </c>
      <c r="D317" s="87">
        <f t="shared" ca="1" si="41"/>
        <v>6455</v>
      </c>
      <c r="E317" s="87" t="str">
        <f t="shared" ca="1" si="42"/>
        <v>G6455:K6455</v>
      </c>
      <c r="G317" s="87">
        <f t="shared" si="35"/>
        <v>0</v>
      </c>
      <c r="H317" s="87">
        <v>317</v>
      </c>
      <c r="I317" s="91">
        <v>21631</v>
      </c>
      <c r="J317" s="92" t="s">
        <v>2268</v>
      </c>
      <c r="K317" s="87" t="str">
        <f t="shared" si="36"/>
        <v>216</v>
      </c>
      <c r="L317" s="102" t="str">
        <f t="shared" ca="1" si="38"/>
        <v/>
      </c>
      <c r="P317" s="147">
        <v>21631</v>
      </c>
      <c r="Q317" s="148" t="s">
        <v>2268</v>
      </c>
    </row>
    <row r="318" spans="1:17" ht="24.75" customHeight="1" x14ac:dyDescent="0.25">
      <c r="A318" s="150" t="str">
        <f t="shared" ca="1" si="37"/>
        <v/>
      </c>
      <c r="B318" s="151" t="str">
        <f t="shared" ca="1" si="39"/>
        <v/>
      </c>
      <c r="C318" s="152" t="str">
        <f t="shared" ca="1" si="40"/>
        <v/>
      </c>
      <c r="D318" s="87">
        <f t="shared" ca="1" si="41"/>
        <v>6455</v>
      </c>
      <c r="E318" s="87" t="str">
        <f t="shared" ca="1" si="42"/>
        <v>G6455:K6455</v>
      </c>
      <c r="G318" s="87">
        <f t="shared" si="35"/>
        <v>0</v>
      </c>
      <c r="H318" s="87">
        <v>318</v>
      </c>
      <c r="I318" s="91">
        <v>21632</v>
      </c>
      <c r="J318" s="92" t="s">
        <v>2269</v>
      </c>
      <c r="K318" s="87" t="str">
        <f t="shared" si="36"/>
        <v>216</v>
      </c>
      <c r="L318" s="102" t="str">
        <f t="shared" ca="1" si="38"/>
        <v/>
      </c>
      <c r="P318" s="147">
        <v>21632</v>
      </c>
      <c r="Q318" s="148" t="s">
        <v>2269</v>
      </c>
    </row>
    <row r="319" spans="1:17" ht="24.75" customHeight="1" x14ac:dyDescent="0.25">
      <c r="A319" s="150" t="str">
        <f t="shared" ca="1" si="37"/>
        <v/>
      </c>
      <c r="B319" s="151" t="str">
        <f t="shared" ca="1" si="39"/>
        <v/>
      </c>
      <c r="C319" s="152" t="str">
        <f t="shared" ca="1" si="40"/>
        <v/>
      </c>
      <c r="D319" s="87">
        <f t="shared" ca="1" si="41"/>
        <v>6455</v>
      </c>
      <c r="E319" s="87" t="str">
        <f t="shared" ca="1" si="42"/>
        <v>G6455:K6455</v>
      </c>
      <c r="G319" s="87">
        <f t="shared" si="35"/>
        <v>0</v>
      </c>
      <c r="H319" s="87">
        <v>319</v>
      </c>
      <c r="I319" s="91" t="s">
        <v>2270</v>
      </c>
      <c r="J319" s="92" t="s">
        <v>1510</v>
      </c>
      <c r="K319" s="87" t="str">
        <f t="shared" si="36"/>
        <v>216</v>
      </c>
      <c r="L319" s="102" t="str">
        <f t="shared" ca="1" si="38"/>
        <v/>
      </c>
      <c r="P319" s="145" t="s">
        <v>2270</v>
      </c>
      <c r="Q319" s="146" t="s">
        <v>1510</v>
      </c>
    </row>
    <row r="320" spans="1:17" ht="24.75" customHeight="1" x14ac:dyDescent="0.25">
      <c r="A320" s="150" t="str">
        <f t="shared" ca="1" si="37"/>
        <v/>
      </c>
      <c r="B320" s="151" t="str">
        <f t="shared" ca="1" si="39"/>
        <v/>
      </c>
      <c r="C320" s="152" t="str">
        <f t="shared" ca="1" si="40"/>
        <v/>
      </c>
      <c r="D320" s="87">
        <f t="shared" ca="1" si="41"/>
        <v>6455</v>
      </c>
      <c r="E320" s="87" t="str">
        <f t="shared" ca="1" si="42"/>
        <v>G6455:K6455</v>
      </c>
      <c r="G320" s="87">
        <f t="shared" si="35"/>
        <v>0</v>
      </c>
      <c r="H320" s="87">
        <v>320</v>
      </c>
      <c r="I320" s="91">
        <v>21640</v>
      </c>
      <c r="J320" s="92" t="s">
        <v>1510</v>
      </c>
      <c r="K320" s="87" t="str">
        <f t="shared" si="36"/>
        <v>216</v>
      </c>
      <c r="L320" s="102" t="str">
        <f t="shared" ca="1" si="38"/>
        <v/>
      </c>
      <c r="P320" s="147">
        <v>21640</v>
      </c>
      <c r="Q320" s="148" t="s">
        <v>1510</v>
      </c>
    </row>
    <row r="321" spans="1:17" ht="24.75" customHeight="1" x14ac:dyDescent="0.25">
      <c r="A321" s="150" t="str">
        <f t="shared" ca="1" si="37"/>
        <v/>
      </c>
      <c r="B321" s="151" t="str">
        <f t="shared" ca="1" si="39"/>
        <v/>
      </c>
      <c r="C321" s="152" t="str">
        <f t="shared" ca="1" si="40"/>
        <v/>
      </c>
      <c r="D321" s="87">
        <f t="shared" ca="1" si="41"/>
        <v>6455</v>
      </c>
      <c r="E321" s="87" t="str">
        <f t="shared" ca="1" si="42"/>
        <v>G6455:K6455</v>
      </c>
      <c r="G321" s="87">
        <f t="shared" si="35"/>
        <v>0</v>
      </c>
      <c r="H321" s="87">
        <v>321</v>
      </c>
      <c r="I321" s="91" t="s">
        <v>2271</v>
      </c>
      <c r="J321" s="92" t="s">
        <v>1509</v>
      </c>
      <c r="K321" s="87" t="str">
        <f t="shared" si="36"/>
        <v>216</v>
      </c>
      <c r="L321" s="102" t="str">
        <f t="shared" ca="1" si="38"/>
        <v/>
      </c>
      <c r="P321" s="145" t="s">
        <v>2271</v>
      </c>
      <c r="Q321" s="146" t="s">
        <v>1509</v>
      </c>
    </row>
    <row r="322" spans="1:17" ht="24.75" customHeight="1" x14ac:dyDescent="0.25">
      <c r="A322" s="150" t="str">
        <f t="shared" ca="1" si="37"/>
        <v/>
      </c>
      <c r="B322" s="151" t="str">
        <f t="shared" ca="1" si="39"/>
        <v/>
      </c>
      <c r="C322" s="152" t="str">
        <f t="shared" ca="1" si="40"/>
        <v/>
      </c>
      <c r="D322" s="87">
        <f t="shared" ca="1" si="41"/>
        <v>6455</v>
      </c>
      <c r="E322" s="87" t="str">
        <f t="shared" ca="1" si="42"/>
        <v>G6455:K6455</v>
      </c>
      <c r="G322" s="87">
        <f t="shared" ref="G322:G385" si="43">IF(ISERR(SEARCH($G$1,J322)),0,1)</f>
        <v>0</v>
      </c>
      <c r="H322" s="87">
        <v>322</v>
      </c>
      <c r="I322" s="91">
        <v>21650</v>
      </c>
      <c r="J322" s="92" t="s">
        <v>1509</v>
      </c>
      <c r="K322" s="87" t="str">
        <f t="shared" si="36"/>
        <v>216</v>
      </c>
      <c r="L322" s="102" t="str">
        <f t="shared" ca="1" si="38"/>
        <v/>
      </c>
      <c r="P322" s="147">
        <v>21650</v>
      </c>
      <c r="Q322" s="148" t="s">
        <v>1509</v>
      </c>
    </row>
    <row r="323" spans="1:17" ht="24.75" customHeight="1" x14ac:dyDescent="0.25">
      <c r="A323" s="150" t="str">
        <f t="shared" ca="1" si="37"/>
        <v/>
      </c>
      <c r="B323" s="151" t="str">
        <f t="shared" ca="1" si="39"/>
        <v/>
      </c>
      <c r="C323" s="152" t="str">
        <f t="shared" ca="1" si="40"/>
        <v/>
      </c>
      <c r="D323" s="87">
        <f t="shared" ca="1" si="41"/>
        <v>6455</v>
      </c>
      <c r="E323" s="87" t="str">
        <f t="shared" ca="1" si="42"/>
        <v>G6455:K6455</v>
      </c>
      <c r="G323" s="87">
        <f t="shared" si="43"/>
        <v>0</v>
      </c>
      <c r="H323" s="87">
        <v>323</v>
      </c>
      <c r="I323" s="91" t="s">
        <v>2272</v>
      </c>
      <c r="J323" s="92" t="s">
        <v>1511</v>
      </c>
      <c r="K323" s="87" t="str">
        <f t="shared" ref="K323:K386" si="44">IF(LEN(LEFT(I323,3))&lt;3,"Prosím, zvolte podrobnější úroveň.",LEFT(I323,3))</f>
        <v>216</v>
      </c>
      <c r="L323" s="102" t="str">
        <f t="shared" ca="1" si="38"/>
        <v/>
      </c>
      <c r="P323" s="145" t="s">
        <v>2272</v>
      </c>
      <c r="Q323" s="146" t="s">
        <v>1511</v>
      </c>
    </row>
    <row r="324" spans="1:17" ht="24.75" customHeight="1" x14ac:dyDescent="0.25">
      <c r="A324" s="150" t="str">
        <f t="shared" ca="1" si="37"/>
        <v/>
      </c>
      <c r="B324" s="151" t="str">
        <f t="shared" ca="1" si="39"/>
        <v/>
      </c>
      <c r="C324" s="152" t="str">
        <f t="shared" ca="1" si="40"/>
        <v/>
      </c>
      <c r="D324" s="87">
        <f t="shared" ca="1" si="41"/>
        <v>6455</v>
      </c>
      <c r="E324" s="87" t="str">
        <f t="shared" ca="1" si="42"/>
        <v>G6455:K6455</v>
      </c>
      <c r="G324" s="87">
        <f t="shared" si="43"/>
        <v>0</v>
      </c>
      <c r="H324" s="87">
        <v>324</v>
      </c>
      <c r="I324" s="91">
        <v>21660</v>
      </c>
      <c r="J324" s="92" t="s">
        <v>1511</v>
      </c>
      <c r="K324" s="87" t="str">
        <f t="shared" si="44"/>
        <v>216</v>
      </c>
      <c r="L324" s="102" t="str">
        <f t="shared" ca="1" si="38"/>
        <v/>
      </c>
      <c r="P324" s="147">
        <v>21660</v>
      </c>
      <c r="Q324" s="148" t="s">
        <v>1511</v>
      </c>
    </row>
    <row r="325" spans="1:17" ht="24.75" customHeight="1" x14ac:dyDescent="0.25">
      <c r="A325" s="150" t="str">
        <f t="shared" ca="1" si="37"/>
        <v/>
      </c>
      <c r="B325" s="151" t="str">
        <f t="shared" ca="1" si="39"/>
        <v/>
      </c>
      <c r="C325" s="152" t="str">
        <f t="shared" ca="1" si="40"/>
        <v/>
      </c>
      <c r="D325" s="87">
        <f t="shared" ca="1" si="41"/>
        <v>6455</v>
      </c>
      <c r="E325" s="87" t="str">
        <f t="shared" ca="1" si="42"/>
        <v>G6455:K6455</v>
      </c>
      <c r="G325" s="87">
        <f t="shared" si="43"/>
        <v>0</v>
      </c>
      <c r="H325" s="87">
        <v>325</v>
      </c>
      <c r="I325" s="91" t="s">
        <v>2273</v>
      </c>
      <c r="J325" s="92" t="s">
        <v>2274</v>
      </c>
      <c r="K325" s="87" t="str">
        <f t="shared" si="44"/>
        <v>Prosím, zvolte podrobnější úroveň.</v>
      </c>
      <c r="L325" s="102" t="str">
        <f t="shared" ca="1" si="38"/>
        <v/>
      </c>
      <c r="P325" s="141" t="s">
        <v>2273</v>
      </c>
      <c r="Q325" s="142" t="s">
        <v>2274</v>
      </c>
    </row>
    <row r="326" spans="1:17" ht="24.75" customHeight="1" x14ac:dyDescent="0.25">
      <c r="A326" s="150" t="str">
        <f t="shared" ca="1" si="37"/>
        <v/>
      </c>
      <c r="B326" s="151" t="str">
        <f t="shared" ca="1" si="39"/>
        <v/>
      </c>
      <c r="C326" s="152" t="str">
        <f t="shared" ca="1" si="40"/>
        <v/>
      </c>
      <c r="D326" s="87">
        <f t="shared" ca="1" si="41"/>
        <v>6455</v>
      </c>
      <c r="E326" s="87" t="str">
        <f t="shared" ca="1" si="42"/>
        <v>G6455:K6455</v>
      </c>
      <c r="G326" s="87">
        <f t="shared" si="43"/>
        <v>0</v>
      </c>
      <c r="H326" s="87">
        <v>326</v>
      </c>
      <c r="I326" s="91" t="s">
        <v>1100</v>
      </c>
      <c r="J326" s="92" t="s">
        <v>1101</v>
      </c>
      <c r="K326" s="87" t="str">
        <f t="shared" si="44"/>
        <v>221</v>
      </c>
      <c r="L326" s="102" t="str">
        <f t="shared" ca="1" si="38"/>
        <v/>
      </c>
      <c r="P326" s="143" t="s">
        <v>1100</v>
      </c>
      <c r="Q326" s="144" t="s">
        <v>1101</v>
      </c>
    </row>
    <row r="327" spans="1:17" ht="24.75" customHeight="1" x14ac:dyDescent="0.25">
      <c r="A327" s="150" t="str">
        <f t="shared" ca="1" si="37"/>
        <v/>
      </c>
      <c r="B327" s="151" t="str">
        <f t="shared" ca="1" si="39"/>
        <v/>
      </c>
      <c r="C327" s="152" t="str">
        <f t="shared" ca="1" si="40"/>
        <v/>
      </c>
      <c r="D327" s="87">
        <f t="shared" ca="1" si="41"/>
        <v>6455</v>
      </c>
      <c r="E327" s="87" t="str">
        <f t="shared" ca="1" si="42"/>
        <v>G6455:K6455</v>
      </c>
      <c r="G327" s="87">
        <f t="shared" si="43"/>
        <v>0</v>
      </c>
      <c r="H327" s="87">
        <v>327</v>
      </c>
      <c r="I327" s="91" t="s">
        <v>2275</v>
      </c>
      <c r="J327" s="92" t="s">
        <v>2276</v>
      </c>
      <c r="K327" s="87" t="str">
        <f t="shared" si="44"/>
        <v>221</v>
      </c>
      <c r="L327" s="102" t="str">
        <f t="shared" ca="1" si="38"/>
        <v/>
      </c>
      <c r="P327" s="145" t="s">
        <v>2275</v>
      </c>
      <c r="Q327" s="146" t="s">
        <v>2276</v>
      </c>
    </row>
    <row r="328" spans="1:17" ht="24.75" customHeight="1" x14ac:dyDescent="0.25">
      <c r="A328" s="150" t="str">
        <f t="shared" ca="1" si="37"/>
        <v/>
      </c>
      <c r="B328" s="151" t="str">
        <f t="shared" ca="1" si="39"/>
        <v/>
      </c>
      <c r="C328" s="152" t="str">
        <f t="shared" ca="1" si="40"/>
        <v/>
      </c>
      <c r="D328" s="87">
        <f t="shared" ca="1" si="41"/>
        <v>6455</v>
      </c>
      <c r="E328" s="87" t="str">
        <f t="shared" ca="1" si="42"/>
        <v>G6455:K6455</v>
      </c>
      <c r="G328" s="87">
        <f t="shared" si="43"/>
        <v>0</v>
      </c>
      <c r="H328" s="87">
        <v>328</v>
      </c>
      <c r="I328" s="91">
        <v>22111</v>
      </c>
      <c r="J328" s="92" t="s">
        <v>2277</v>
      </c>
      <c r="K328" s="87" t="str">
        <f t="shared" si="44"/>
        <v>221</v>
      </c>
      <c r="L328" s="102" t="str">
        <f t="shared" ca="1" si="38"/>
        <v/>
      </c>
      <c r="P328" s="147">
        <v>22111</v>
      </c>
      <c r="Q328" s="148" t="s">
        <v>2277</v>
      </c>
    </row>
    <row r="329" spans="1:17" ht="24.75" customHeight="1" x14ac:dyDescent="0.25">
      <c r="A329" s="150" t="str">
        <f t="shared" ca="1" si="37"/>
        <v/>
      </c>
      <c r="B329" s="151" t="str">
        <f t="shared" ca="1" si="39"/>
        <v/>
      </c>
      <c r="C329" s="152" t="str">
        <f t="shared" ca="1" si="40"/>
        <v/>
      </c>
      <c r="D329" s="87">
        <f t="shared" ca="1" si="41"/>
        <v>6455</v>
      </c>
      <c r="E329" s="87" t="str">
        <f t="shared" ca="1" si="42"/>
        <v>G6455:K6455</v>
      </c>
      <c r="G329" s="87">
        <f t="shared" si="43"/>
        <v>0</v>
      </c>
      <c r="H329" s="87">
        <v>329</v>
      </c>
      <c r="I329" s="91">
        <v>22112</v>
      </c>
      <c r="J329" s="92" t="s">
        <v>2278</v>
      </c>
      <c r="K329" s="87" t="str">
        <f t="shared" si="44"/>
        <v>221</v>
      </c>
      <c r="L329" s="102" t="str">
        <f t="shared" ca="1" si="38"/>
        <v/>
      </c>
      <c r="P329" s="147">
        <v>22112</v>
      </c>
      <c r="Q329" s="148" t="s">
        <v>2278</v>
      </c>
    </row>
    <row r="330" spans="1:17" ht="24.75" customHeight="1" x14ac:dyDescent="0.25">
      <c r="A330" s="150" t="str">
        <f t="shared" ca="1" si="37"/>
        <v/>
      </c>
      <c r="B330" s="151" t="str">
        <f t="shared" ca="1" si="39"/>
        <v/>
      </c>
      <c r="C330" s="152" t="str">
        <f t="shared" ca="1" si="40"/>
        <v/>
      </c>
      <c r="D330" s="87">
        <f t="shared" ca="1" si="41"/>
        <v>6455</v>
      </c>
      <c r="E330" s="87" t="str">
        <f t="shared" ca="1" si="42"/>
        <v>G6455:K6455</v>
      </c>
      <c r="G330" s="87">
        <f t="shared" si="43"/>
        <v>0</v>
      </c>
      <c r="H330" s="87">
        <v>330</v>
      </c>
      <c r="I330" s="91">
        <v>22113</v>
      </c>
      <c r="J330" s="92" t="s">
        <v>2279</v>
      </c>
      <c r="K330" s="87" t="str">
        <f t="shared" si="44"/>
        <v>221</v>
      </c>
      <c r="L330" s="102" t="str">
        <f t="shared" ca="1" si="38"/>
        <v/>
      </c>
      <c r="P330" s="147">
        <v>22113</v>
      </c>
      <c r="Q330" s="148" t="s">
        <v>2279</v>
      </c>
    </row>
    <row r="331" spans="1:17" ht="24.75" customHeight="1" x14ac:dyDescent="0.25">
      <c r="A331" s="150" t="str">
        <f t="shared" ref="A331:A394" ca="1" si="45">IFERROR(CONCATENATE(L331,"  ",VLOOKUP(L331,$M$1:$N$132,2,FALSE)),"")</f>
        <v/>
      </c>
      <c r="B331" s="151" t="str">
        <f t="shared" ca="1" si="39"/>
        <v/>
      </c>
      <c r="C331" s="152" t="str">
        <f t="shared" ca="1" si="40"/>
        <v/>
      </c>
      <c r="D331" s="87">
        <f t="shared" ca="1" si="41"/>
        <v>6455</v>
      </c>
      <c r="E331" s="87" t="str">
        <f t="shared" ca="1" si="42"/>
        <v>G6455:K6455</v>
      </c>
      <c r="G331" s="87">
        <f t="shared" si="43"/>
        <v>0</v>
      </c>
      <c r="H331" s="87">
        <v>331</v>
      </c>
      <c r="I331" s="91">
        <v>22119</v>
      </c>
      <c r="J331" s="92" t="s">
        <v>2280</v>
      </c>
      <c r="K331" s="87" t="str">
        <f t="shared" si="44"/>
        <v>221</v>
      </c>
      <c r="L331" s="102" t="str">
        <f t="shared" ca="1" si="38"/>
        <v/>
      </c>
      <c r="P331" s="147">
        <v>22119</v>
      </c>
      <c r="Q331" s="148" t="s">
        <v>2280</v>
      </c>
    </row>
    <row r="332" spans="1:17" ht="24.75" customHeight="1" x14ac:dyDescent="0.25">
      <c r="A332" s="150" t="str">
        <f t="shared" ca="1" si="45"/>
        <v/>
      </c>
      <c r="B332" s="151" t="str">
        <f t="shared" ca="1" si="39"/>
        <v/>
      </c>
      <c r="C332" s="152" t="str">
        <f t="shared" ca="1" si="40"/>
        <v/>
      </c>
      <c r="D332" s="87">
        <f t="shared" ca="1" si="41"/>
        <v>6455</v>
      </c>
      <c r="E332" s="87" t="str">
        <f t="shared" ca="1" si="42"/>
        <v>G6455:K6455</v>
      </c>
      <c r="G332" s="87">
        <f t="shared" si="43"/>
        <v>0</v>
      </c>
      <c r="H332" s="87">
        <v>332</v>
      </c>
      <c r="I332" s="91" t="s">
        <v>2281</v>
      </c>
      <c r="J332" s="92" t="s">
        <v>2282</v>
      </c>
      <c r="K332" s="87" t="str">
        <f t="shared" si="44"/>
        <v>221</v>
      </c>
      <c r="L332" s="102" t="str">
        <f t="shared" ref="L332:L395" ca="1" si="46">IFERROR(VLOOKUP(1,INDIRECT(E331),5,FALSE),"")</f>
        <v/>
      </c>
      <c r="P332" s="145" t="s">
        <v>2281</v>
      </c>
      <c r="Q332" s="146" t="s">
        <v>2282</v>
      </c>
    </row>
    <row r="333" spans="1:17" ht="24.75" customHeight="1" x14ac:dyDescent="0.25">
      <c r="A333" s="150" t="str">
        <f t="shared" ca="1" si="45"/>
        <v/>
      </c>
      <c r="B333" s="151" t="str">
        <f t="shared" ref="B333:B396" ca="1" si="47">IFERROR(VLOOKUP(1,INDIRECT(E332),4,FALSE),"")</f>
        <v/>
      </c>
      <c r="C333" s="152" t="str">
        <f t="shared" ref="C333:C396" ca="1" si="48">IFERROR(VLOOKUP(1,INDIRECT(E332),3,FALSE),"")</f>
        <v/>
      </c>
      <c r="D333" s="87">
        <f t="shared" ca="1" si="41"/>
        <v>6455</v>
      </c>
      <c r="E333" s="87" t="str">
        <f t="shared" ca="1" si="42"/>
        <v>G6455:K6455</v>
      </c>
      <c r="G333" s="87">
        <f t="shared" si="43"/>
        <v>0</v>
      </c>
      <c r="H333" s="87">
        <v>333</v>
      </c>
      <c r="I333" s="91">
        <v>22121</v>
      </c>
      <c r="J333" s="92" t="s">
        <v>2283</v>
      </c>
      <c r="K333" s="87" t="str">
        <f t="shared" si="44"/>
        <v>221</v>
      </c>
      <c r="L333" s="102" t="str">
        <f t="shared" ca="1" si="46"/>
        <v/>
      </c>
      <c r="P333" s="147">
        <v>22121</v>
      </c>
      <c r="Q333" s="148" t="s">
        <v>2283</v>
      </c>
    </row>
    <row r="334" spans="1:17" ht="24.75" customHeight="1" x14ac:dyDescent="0.25">
      <c r="A334" s="150" t="str">
        <f t="shared" ca="1" si="45"/>
        <v/>
      </c>
      <c r="B334" s="151" t="str">
        <f t="shared" ca="1" si="47"/>
        <v/>
      </c>
      <c r="C334" s="152" t="str">
        <f t="shared" ca="1" si="48"/>
        <v/>
      </c>
      <c r="D334" s="87">
        <f t="shared" ca="1" si="41"/>
        <v>6455</v>
      </c>
      <c r="E334" s="87" t="str">
        <f t="shared" ca="1" si="42"/>
        <v>G6455:K6455</v>
      </c>
      <c r="G334" s="87">
        <f t="shared" si="43"/>
        <v>0</v>
      </c>
      <c r="H334" s="87">
        <v>334</v>
      </c>
      <c r="I334" s="91">
        <v>22122</v>
      </c>
      <c r="J334" s="92" t="s">
        <v>2284</v>
      </c>
      <c r="K334" s="87" t="str">
        <f t="shared" si="44"/>
        <v>221</v>
      </c>
      <c r="L334" s="102" t="str">
        <f t="shared" ca="1" si="46"/>
        <v/>
      </c>
      <c r="P334" s="147">
        <v>22122</v>
      </c>
      <c r="Q334" s="148" t="s">
        <v>2284</v>
      </c>
    </row>
    <row r="335" spans="1:17" ht="24.75" customHeight="1" x14ac:dyDescent="0.25">
      <c r="A335" s="150" t="str">
        <f t="shared" ca="1" si="45"/>
        <v/>
      </c>
      <c r="B335" s="151" t="str">
        <f t="shared" ca="1" si="47"/>
        <v/>
      </c>
      <c r="C335" s="152" t="str">
        <f t="shared" ca="1" si="48"/>
        <v/>
      </c>
      <c r="D335" s="87">
        <f t="shared" ca="1" si="41"/>
        <v>6455</v>
      </c>
      <c r="E335" s="87" t="str">
        <f t="shared" ca="1" si="42"/>
        <v>G6455:K6455</v>
      </c>
      <c r="G335" s="87">
        <f t="shared" si="43"/>
        <v>0</v>
      </c>
      <c r="H335" s="87">
        <v>335</v>
      </c>
      <c r="I335" s="91">
        <v>22123</v>
      </c>
      <c r="J335" s="92" t="s">
        <v>2285</v>
      </c>
      <c r="K335" s="87" t="str">
        <f t="shared" si="44"/>
        <v>221</v>
      </c>
      <c r="L335" s="102" t="str">
        <f t="shared" ca="1" si="46"/>
        <v/>
      </c>
      <c r="P335" s="147">
        <v>22123</v>
      </c>
      <c r="Q335" s="148" t="s">
        <v>2285</v>
      </c>
    </row>
    <row r="336" spans="1:17" ht="24.75" customHeight="1" x14ac:dyDescent="0.25">
      <c r="A336" s="150" t="str">
        <f t="shared" ca="1" si="45"/>
        <v/>
      </c>
      <c r="B336" s="151" t="str">
        <f t="shared" ca="1" si="47"/>
        <v/>
      </c>
      <c r="C336" s="152" t="str">
        <f t="shared" ca="1" si="48"/>
        <v/>
      </c>
      <c r="D336" s="87">
        <f t="shared" ca="1" si="41"/>
        <v>6455</v>
      </c>
      <c r="E336" s="87" t="str">
        <f t="shared" ca="1" si="42"/>
        <v>G6455:K6455</v>
      </c>
      <c r="G336" s="87">
        <f t="shared" si="43"/>
        <v>0</v>
      </c>
      <c r="H336" s="87">
        <v>336</v>
      </c>
      <c r="I336" s="91">
        <v>22124</v>
      </c>
      <c r="J336" s="92" t="s">
        <v>2286</v>
      </c>
      <c r="K336" s="87" t="str">
        <f t="shared" si="44"/>
        <v>221</v>
      </c>
      <c r="L336" s="102" t="str">
        <f t="shared" ca="1" si="46"/>
        <v/>
      </c>
      <c r="P336" s="147">
        <v>22124</v>
      </c>
      <c r="Q336" s="148" t="s">
        <v>2286</v>
      </c>
    </row>
    <row r="337" spans="1:17" ht="24.75" customHeight="1" x14ac:dyDescent="0.25">
      <c r="A337" s="150" t="str">
        <f t="shared" ca="1" si="45"/>
        <v/>
      </c>
      <c r="B337" s="151" t="str">
        <f t="shared" ca="1" si="47"/>
        <v/>
      </c>
      <c r="C337" s="152" t="str">
        <f t="shared" ca="1" si="48"/>
        <v/>
      </c>
      <c r="D337" s="87">
        <f t="shared" ca="1" si="41"/>
        <v>6455</v>
      </c>
      <c r="E337" s="87" t="str">
        <f t="shared" ca="1" si="42"/>
        <v>G6455:K6455</v>
      </c>
      <c r="G337" s="87">
        <f t="shared" si="43"/>
        <v>0</v>
      </c>
      <c r="H337" s="87">
        <v>337</v>
      </c>
      <c r="I337" s="91">
        <v>22125</v>
      </c>
      <c r="J337" s="92" t="s">
        <v>2287</v>
      </c>
      <c r="K337" s="87" t="str">
        <f t="shared" si="44"/>
        <v>221</v>
      </c>
      <c r="L337" s="102" t="str">
        <f t="shared" ca="1" si="46"/>
        <v/>
      </c>
      <c r="P337" s="147">
        <v>22125</v>
      </c>
      <c r="Q337" s="148" t="s">
        <v>2287</v>
      </c>
    </row>
    <row r="338" spans="1:17" ht="24.75" customHeight="1" x14ac:dyDescent="0.25">
      <c r="A338" s="150" t="str">
        <f t="shared" ca="1" si="45"/>
        <v/>
      </c>
      <c r="B338" s="151" t="str">
        <f t="shared" ca="1" si="47"/>
        <v/>
      </c>
      <c r="C338" s="152" t="str">
        <f t="shared" ca="1" si="48"/>
        <v/>
      </c>
      <c r="D338" s="87">
        <f t="shared" ca="1" si="41"/>
        <v>6455</v>
      </c>
      <c r="E338" s="87" t="str">
        <f t="shared" ca="1" si="42"/>
        <v>G6455:K6455</v>
      </c>
      <c r="G338" s="87">
        <f t="shared" si="43"/>
        <v>0</v>
      </c>
      <c r="H338" s="87">
        <v>338</v>
      </c>
      <c r="I338" s="91">
        <v>22126</v>
      </c>
      <c r="J338" s="92" t="s">
        <v>2288</v>
      </c>
      <c r="K338" s="87" t="str">
        <f t="shared" si="44"/>
        <v>221</v>
      </c>
      <c r="L338" s="102" t="str">
        <f t="shared" ca="1" si="46"/>
        <v/>
      </c>
      <c r="P338" s="147">
        <v>22126</v>
      </c>
      <c r="Q338" s="148" t="s">
        <v>2288</v>
      </c>
    </row>
    <row r="339" spans="1:17" ht="24.75" customHeight="1" x14ac:dyDescent="0.25">
      <c r="A339" s="150" t="str">
        <f t="shared" ca="1" si="45"/>
        <v/>
      </c>
      <c r="B339" s="151" t="str">
        <f t="shared" ca="1" si="47"/>
        <v/>
      </c>
      <c r="C339" s="152" t="str">
        <f t="shared" ca="1" si="48"/>
        <v/>
      </c>
      <c r="D339" s="87">
        <f t="shared" ca="1" si="41"/>
        <v>6455</v>
      </c>
      <c r="E339" s="87" t="str">
        <f t="shared" ca="1" si="42"/>
        <v>G6455:K6455</v>
      </c>
      <c r="G339" s="87">
        <f t="shared" si="43"/>
        <v>0</v>
      </c>
      <c r="H339" s="87">
        <v>339</v>
      </c>
      <c r="I339" s="91">
        <v>22127</v>
      </c>
      <c r="J339" s="92" t="s">
        <v>2289</v>
      </c>
      <c r="K339" s="87" t="str">
        <f t="shared" si="44"/>
        <v>221</v>
      </c>
      <c r="L339" s="102" t="str">
        <f t="shared" ca="1" si="46"/>
        <v/>
      </c>
      <c r="P339" s="147">
        <v>22127</v>
      </c>
      <c r="Q339" s="148" t="s">
        <v>2289</v>
      </c>
    </row>
    <row r="340" spans="1:17" ht="24.75" customHeight="1" x14ac:dyDescent="0.25">
      <c r="A340" s="150" t="str">
        <f t="shared" ca="1" si="45"/>
        <v/>
      </c>
      <c r="B340" s="151" t="str">
        <f t="shared" ca="1" si="47"/>
        <v/>
      </c>
      <c r="C340" s="152" t="str">
        <f t="shared" ca="1" si="48"/>
        <v/>
      </c>
      <c r="D340" s="87">
        <f t="shared" ca="1" si="41"/>
        <v>6455</v>
      </c>
      <c r="E340" s="87" t="str">
        <f t="shared" ca="1" si="42"/>
        <v>G6455:K6455</v>
      </c>
      <c r="G340" s="87">
        <f t="shared" si="43"/>
        <v>0</v>
      </c>
      <c r="H340" s="87">
        <v>340</v>
      </c>
      <c r="I340" s="91">
        <v>22128</v>
      </c>
      <c r="J340" s="92" t="s">
        <v>2290</v>
      </c>
      <c r="K340" s="87" t="str">
        <f t="shared" si="44"/>
        <v>221</v>
      </c>
      <c r="L340" s="102" t="str">
        <f t="shared" ca="1" si="46"/>
        <v/>
      </c>
      <c r="P340" s="147">
        <v>22128</v>
      </c>
      <c r="Q340" s="148" t="s">
        <v>2290</v>
      </c>
    </row>
    <row r="341" spans="1:17" ht="24.75" customHeight="1" x14ac:dyDescent="0.25">
      <c r="A341" s="150" t="str">
        <f t="shared" ca="1" si="45"/>
        <v/>
      </c>
      <c r="B341" s="151" t="str">
        <f t="shared" ca="1" si="47"/>
        <v/>
      </c>
      <c r="C341" s="152" t="str">
        <f t="shared" ca="1" si="48"/>
        <v/>
      </c>
      <c r="D341" s="87">
        <f t="shared" ca="1" si="41"/>
        <v>6455</v>
      </c>
      <c r="E341" s="87" t="str">
        <f t="shared" ca="1" si="42"/>
        <v>G6455:K6455</v>
      </c>
      <c r="G341" s="87">
        <f t="shared" si="43"/>
        <v>0</v>
      </c>
      <c r="H341" s="87">
        <v>341</v>
      </c>
      <c r="I341" s="91">
        <v>22129</v>
      </c>
      <c r="J341" s="92" t="s">
        <v>2291</v>
      </c>
      <c r="K341" s="87" t="str">
        <f t="shared" si="44"/>
        <v>221</v>
      </c>
      <c r="L341" s="102" t="str">
        <f t="shared" ca="1" si="46"/>
        <v/>
      </c>
      <c r="P341" s="147">
        <v>22129</v>
      </c>
      <c r="Q341" s="148" t="s">
        <v>2291</v>
      </c>
    </row>
    <row r="342" spans="1:17" ht="24.75" customHeight="1" x14ac:dyDescent="0.25">
      <c r="A342" s="150" t="str">
        <f t="shared" ca="1" si="45"/>
        <v/>
      </c>
      <c r="B342" s="151" t="str">
        <f t="shared" ca="1" si="47"/>
        <v/>
      </c>
      <c r="C342" s="152" t="str">
        <f t="shared" ca="1" si="48"/>
        <v/>
      </c>
      <c r="D342" s="87">
        <f t="shared" ca="1" si="41"/>
        <v>6455</v>
      </c>
      <c r="E342" s="87" t="str">
        <f t="shared" ca="1" si="42"/>
        <v>G6455:K6455</v>
      </c>
      <c r="G342" s="87">
        <f t="shared" si="43"/>
        <v>0</v>
      </c>
      <c r="H342" s="87">
        <v>342</v>
      </c>
      <c r="I342" s="91" t="s">
        <v>1102</v>
      </c>
      <c r="J342" s="92" t="s">
        <v>1103</v>
      </c>
      <c r="K342" s="87" t="str">
        <f t="shared" si="44"/>
        <v>222</v>
      </c>
      <c r="L342" s="102" t="str">
        <f t="shared" ca="1" si="46"/>
        <v/>
      </c>
      <c r="P342" s="143" t="s">
        <v>1102</v>
      </c>
      <c r="Q342" s="144" t="s">
        <v>1103</v>
      </c>
    </row>
    <row r="343" spans="1:17" ht="24.75" customHeight="1" x14ac:dyDescent="0.25">
      <c r="A343" s="150" t="str">
        <f t="shared" ca="1" si="45"/>
        <v/>
      </c>
      <c r="B343" s="151" t="str">
        <f t="shared" ca="1" si="47"/>
        <v/>
      </c>
      <c r="C343" s="152" t="str">
        <f t="shared" ca="1" si="48"/>
        <v/>
      </c>
      <c r="D343" s="87">
        <f t="shared" ca="1" si="41"/>
        <v>6455</v>
      </c>
      <c r="E343" s="87" t="str">
        <f t="shared" ca="1" si="42"/>
        <v>G6455:K6455</v>
      </c>
      <c r="G343" s="87">
        <f t="shared" si="43"/>
        <v>0</v>
      </c>
      <c r="H343" s="87">
        <v>343</v>
      </c>
      <c r="I343" s="91" t="s">
        <v>2292</v>
      </c>
      <c r="J343" s="92" t="s">
        <v>2293</v>
      </c>
      <c r="K343" s="87" t="str">
        <f t="shared" si="44"/>
        <v>222</v>
      </c>
      <c r="L343" s="102" t="str">
        <f t="shared" ca="1" si="46"/>
        <v/>
      </c>
      <c r="P343" s="145" t="s">
        <v>2292</v>
      </c>
      <c r="Q343" s="146" t="s">
        <v>2293</v>
      </c>
    </row>
    <row r="344" spans="1:17" ht="24.75" customHeight="1" x14ac:dyDescent="0.25">
      <c r="A344" s="150" t="str">
        <f t="shared" ca="1" si="45"/>
        <v/>
      </c>
      <c r="B344" s="151" t="str">
        <f t="shared" ca="1" si="47"/>
        <v/>
      </c>
      <c r="C344" s="152" t="str">
        <f t="shared" ca="1" si="48"/>
        <v/>
      </c>
      <c r="D344" s="87">
        <f t="shared" ca="1" si="41"/>
        <v>6455</v>
      </c>
      <c r="E344" s="87" t="str">
        <f t="shared" ca="1" si="42"/>
        <v>G6455:K6455</v>
      </c>
      <c r="G344" s="87">
        <f t="shared" si="43"/>
        <v>0</v>
      </c>
      <c r="H344" s="87">
        <v>344</v>
      </c>
      <c r="I344" s="91">
        <v>22211</v>
      </c>
      <c r="J344" s="92" t="s">
        <v>2294</v>
      </c>
      <c r="K344" s="87" t="str">
        <f t="shared" si="44"/>
        <v>222</v>
      </c>
      <c r="L344" s="102" t="str">
        <f t="shared" ca="1" si="46"/>
        <v/>
      </c>
      <c r="P344" s="147">
        <v>22211</v>
      </c>
      <c r="Q344" s="148" t="s">
        <v>2294</v>
      </c>
    </row>
    <row r="345" spans="1:17" ht="24.75" customHeight="1" x14ac:dyDescent="0.25">
      <c r="A345" s="150" t="str">
        <f t="shared" ca="1" si="45"/>
        <v/>
      </c>
      <c r="B345" s="151" t="str">
        <f t="shared" ca="1" si="47"/>
        <v/>
      </c>
      <c r="C345" s="152" t="str">
        <f t="shared" ca="1" si="48"/>
        <v/>
      </c>
      <c r="D345" s="87">
        <f t="shared" ca="1" si="41"/>
        <v>6455</v>
      </c>
      <c r="E345" s="87" t="str">
        <f t="shared" ca="1" si="42"/>
        <v>G6455:K6455</v>
      </c>
      <c r="G345" s="87">
        <f t="shared" si="43"/>
        <v>0</v>
      </c>
      <c r="H345" s="87">
        <v>345</v>
      </c>
      <c r="I345" s="91">
        <v>22212</v>
      </c>
      <c r="J345" s="92" t="s">
        <v>2295</v>
      </c>
      <c r="K345" s="87" t="str">
        <f t="shared" si="44"/>
        <v>222</v>
      </c>
      <c r="L345" s="102" t="str">
        <f t="shared" ca="1" si="46"/>
        <v/>
      </c>
      <c r="P345" s="147">
        <v>22212</v>
      </c>
      <c r="Q345" s="148" t="s">
        <v>2295</v>
      </c>
    </row>
    <row r="346" spans="1:17" ht="24.75" customHeight="1" x14ac:dyDescent="0.25">
      <c r="A346" s="150" t="str">
        <f t="shared" ca="1" si="45"/>
        <v/>
      </c>
      <c r="B346" s="151" t="str">
        <f t="shared" ca="1" si="47"/>
        <v/>
      </c>
      <c r="C346" s="152" t="str">
        <f t="shared" ca="1" si="48"/>
        <v/>
      </c>
      <c r="D346" s="87">
        <f t="shared" ca="1" si="41"/>
        <v>6455</v>
      </c>
      <c r="E346" s="87" t="str">
        <f t="shared" ca="1" si="42"/>
        <v>G6455:K6455</v>
      </c>
      <c r="G346" s="87">
        <f t="shared" si="43"/>
        <v>0</v>
      </c>
      <c r="H346" s="87">
        <v>346</v>
      </c>
      <c r="I346" s="91">
        <v>22213</v>
      </c>
      <c r="J346" s="92" t="s">
        <v>2296</v>
      </c>
      <c r="K346" s="87" t="str">
        <f t="shared" si="44"/>
        <v>222</v>
      </c>
      <c r="L346" s="102" t="str">
        <f t="shared" ca="1" si="46"/>
        <v/>
      </c>
      <c r="P346" s="147">
        <v>22213</v>
      </c>
      <c r="Q346" s="148" t="s">
        <v>2296</v>
      </c>
    </row>
    <row r="347" spans="1:17" ht="24.75" customHeight="1" x14ac:dyDescent="0.25">
      <c r="A347" s="150" t="str">
        <f t="shared" ca="1" si="45"/>
        <v/>
      </c>
      <c r="B347" s="151" t="str">
        <f t="shared" ca="1" si="47"/>
        <v/>
      </c>
      <c r="C347" s="152" t="str">
        <f t="shared" ca="1" si="48"/>
        <v/>
      </c>
      <c r="D347" s="87">
        <f t="shared" ca="1" si="41"/>
        <v>6455</v>
      </c>
      <c r="E347" s="87" t="str">
        <f t="shared" ca="1" si="42"/>
        <v>G6455:K6455</v>
      </c>
      <c r="G347" s="87">
        <f t="shared" si="43"/>
        <v>0</v>
      </c>
      <c r="H347" s="87">
        <v>347</v>
      </c>
      <c r="I347" s="91">
        <v>22214</v>
      </c>
      <c r="J347" s="92" t="s">
        <v>2297</v>
      </c>
      <c r="K347" s="87" t="str">
        <f t="shared" si="44"/>
        <v>222</v>
      </c>
      <c r="L347" s="102" t="str">
        <f t="shared" ca="1" si="46"/>
        <v/>
      </c>
      <c r="P347" s="147">
        <v>22214</v>
      </c>
      <c r="Q347" s="148" t="s">
        <v>2297</v>
      </c>
    </row>
    <row r="348" spans="1:17" ht="24.75" customHeight="1" x14ac:dyDescent="0.25">
      <c r="A348" s="150" t="str">
        <f t="shared" ca="1" si="45"/>
        <v/>
      </c>
      <c r="B348" s="151" t="str">
        <f t="shared" ca="1" si="47"/>
        <v/>
      </c>
      <c r="C348" s="152" t="str">
        <f t="shared" ca="1" si="48"/>
        <v/>
      </c>
      <c r="D348" s="87">
        <f t="shared" ca="1" si="41"/>
        <v>6455</v>
      </c>
      <c r="E348" s="87" t="str">
        <f t="shared" ca="1" si="42"/>
        <v>G6455:K6455</v>
      </c>
      <c r="G348" s="87">
        <f t="shared" si="43"/>
        <v>0</v>
      </c>
      <c r="H348" s="87">
        <v>348</v>
      </c>
      <c r="I348" s="91">
        <v>22215</v>
      </c>
      <c r="J348" s="92" t="s">
        <v>2298</v>
      </c>
      <c r="K348" s="87" t="str">
        <f t="shared" si="44"/>
        <v>222</v>
      </c>
      <c r="L348" s="102" t="str">
        <f t="shared" ca="1" si="46"/>
        <v/>
      </c>
      <c r="P348" s="147">
        <v>22215</v>
      </c>
      <c r="Q348" s="148" t="s">
        <v>2298</v>
      </c>
    </row>
    <row r="349" spans="1:17" ht="24.75" customHeight="1" x14ac:dyDescent="0.25">
      <c r="A349" s="150" t="str">
        <f t="shared" ca="1" si="45"/>
        <v/>
      </c>
      <c r="B349" s="151" t="str">
        <f t="shared" ca="1" si="47"/>
        <v/>
      </c>
      <c r="C349" s="152" t="str">
        <f t="shared" ca="1" si="48"/>
        <v/>
      </c>
      <c r="D349" s="87">
        <f t="shared" ca="1" si="41"/>
        <v>6455</v>
      </c>
      <c r="E349" s="87" t="str">
        <f t="shared" ca="1" si="42"/>
        <v>G6455:K6455</v>
      </c>
      <c r="G349" s="87">
        <f t="shared" si="43"/>
        <v>0</v>
      </c>
      <c r="H349" s="87">
        <v>349</v>
      </c>
      <c r="I349" s="91">
        <v>22216</v>
      </c>
      <c r="J349" s="92" t="s">
        <v>2299</v>
      </c>
      <c r="K349" s="87" t="str">
        <f t="shared" si="44"/>
        <v>222</v>
      </c>
      <c r="L349" s="102" t="str">
        <f t="shared" ca="1" si="46"/>
        <v/>
      </c>
      <c r="P349" s="147">
        <v>22216</v>
      </c>
      <c r="Q349" s="148" t="s">
        <v>2299</v>
      </c>
    </row>
    <row r="350" spans="1:17" ht="24.75" customHeight="1" x14ac:dyDescent="0.25">
      <c r="A350" s="150" t="str">
        <f t="shared" ca="1" si="45"/>
        <v/>
      </c>
      <c r="B350" s="151" t="str">
        <f t="shared" ca="1" si="47"/>
        <v/>
      </c>
      <c r="C350" s="152" t="str">
        <f t="shared" ca="1" si="48"/>
        <v/>
      </c>
      <c r="D350" s="87">
        <f t="shared" ca="1" si="41"/>
        <v>6455</v>
      </c>
      <c r="E350" s="87" t="str">
        <f t="shared" ca="1" si="42"/>
        <v>G6455:K6455</v>
      </c>
      <c r="G350" s="87">
        <f t="shared" si="43"/>
        <v>0</v>
      </c>
      <c r="H350" s="87">
        <v>350</v>
      </c>
      <c r="I350" s="91">
        <v>22217</v>
      </c>
      <c r="J350" s="92" t="s">
        <v>2300</v>
      </c>
      <c r="K350" s="87" t="str">
        <f t="shared" si="44"/>
        <v>222</v>
      </c>
      <c r="L350" s="102" t="str">
        <f t="shared" ca="1" si="46"/>
        <v/>
      </c>
      <c r="P350" s="147">
        <v>22217</v>
      </c>
      <c r="Q350" s="148" t="s">
        <v>2300</v>
      </c>
    </row>
    <row r="351" spans="1:17" ht="24.75" customHeight="1" x14ac:dyDescent="0.25">
      <c r="A351" s="150" t="str">
        <f t="shared" ca="1" si="45"/>
        <v/>
      </c>
      <c r="B351" s="151" t="str">
        <f t="shared" ca="1" si="47"/>
        <v/>
      </c>
      <c r="C351" s="152" t="str">
        <f t="shared" ca="1" si="48"/>
        <v/>
      </c>
      <c r="D351" s="87">
        <f t="shared" ca="1" si="41"/>
        <v>6455</v>
      </c>
      <c r="E351" s="87" t="str">
        <f t="shared" ca="1" si="42"/>
        <v>G6455:K6455</v>
      </c>
      <c r="G351" s="87">
        <f t="shared" si="43"/>
        <v>0</v>
      </c>
      <c r="H351" s="87">
        <v>351</v>
      </c>
      <c r="I351" s="91">
        <v>22218</v>
      </c>
      <c r="J351" s="92" t="s">
        <v>2301</v>
      </c>
      <c r="K351" s="87" t="str">
        <f t="shared" si="44"/>
        <v>222</v>
      </c>
      <c r="L351" s="102" t="str">
        <f t="shared" ca="1" si="46"/>
        <v/>
      </c>
      <c r="P351" s="147">
        <v>22218</v>
      </c>
      <c r="Q351" s="148" t="s">
        <v>2301</v>
      </c>
    </row>
    <row r="352" spans="1:17" ht="24.75" customHeight="1" x14ac:dyDescent="0.25">
      <c r="A352" s="150" t="str">
        <f t="shared" ca="1" si="45"/>
        <v/>
      </c>
      <c r="B352" s="151" t="str">
        <f t="shared" ca="1" si="47"/>
        <v/>
      </c>
      <c r="C352" s="152" t="str">
        <f t="shared" ca="1" si="48"/>
        <v/>
      </c>
      <c r="D352" s="87">
        <f t="shared" ca="1" si="41"/>
        <v>6455</v>
      </c>
      <c r="E352" s="87" t="str">
        <f t="shared" ca="1" si="42"/>
        <v>G6455:K6455</v>
      </c>
      <c r="G352" s="87">
        <f t="shared" si="43"/>
        <v>0</v>
      </c>
      <c r="H352" s="87">
        <v>352</v>
      </c>
      <c r="I352" s="91">
        <v>22219</v>
      </c>
      <c r="J352" s="92" t="s">
        <v>2302</v>
      </c>
      <c r="K352" s="87" t="str">
        <f t="shared" si="44"/>
        <v>222</v>
      </c>
      <c r="L352" s="102" t="str">
        <f t="shared" ca="1" si="46"/>
        <v/>
      </c>
      <c r="P352" s="147">
        <v>22219</v>
      </c>
      <c r="Q352" s="148" t="s">
        <v>2302</v>
      </c>
    </row>
    <row r="353" spans="1:17" ht="24.75" customHeight="1" x14ac:dyDescent="0.25">
      <c r="A353" s="150" t="str">
        <f t="shared" ca="1" si="45"/>
        <v/>
      </c>
      <c r="B353" s="151" t="str">
        <f t="shared" ca="1" si="47"/>
        <v/>
      </c>
      <c r="C353" s="152" t="str">
        <f t="shared" ca="1" si="48"/>
        <v/>
      </c>
      <c r="D353" s="87">
        <f t="shared" ca="1" si="41"/>
        <v>6455</v>
      </c>
      <c r="E353" s="87" t="str">
        <f t="shared" ca="1" si="42"/>
        <v>G6455:K6455</v>
      </c>
      <c r="G353" s="87">
        <f t="shared" si="43"/>
        <v>0</v>
      </c>
      <c r="H353" s="87">
        <v>353</v>
      </c>
      <c r="I353" s="91" t="s">
        <v>2303</v>
      </c>
      <c r="J353" s="92" t="s">
        <v>2304</v>
      </c>
      <c r="K353" s="87" t="str">
        <f t="shared" si="44"/>
        <v>222</v>
      </c>
      <c r="L353" s="102" t="str">
        <f t="shared" ca="1" si="46"/>
        <v/>
      </c>
      <c r="P353" s="145" t="s">
        <v>2303</v>
      </c>
      <c r="Q353" s="146" t="s">
        <v>2304</v>
      </c>
    </row>
    <row r="354" spans="1:17" ht="24.75" customHeight="1" x14ac:dyDescent="0.25">
      <c r="A354" s="150" t="str">
        <f t="shared" ca="1" si="45"/>
        <v/>
      </c>
      <c r="B354" s="151" t="str">
        <f t="shared" ca="1" si="47"/>
        <v/>
      </c>
      <c r="C354" s="152" t="str">
        <f t="shared" ca="1" si="48"/>
        <v/>
      </c>
      <c r="D354" s="87">
        <f t="shared" ca="1" si="41"/>
        <v>6455</v>
      </c>
      <c r="E354" s="87" t="str">
        <f t="shared" ca="1" si="42"/>
        <v>G6455:K6455</v>
      </c>
      <c r="G354" s="87">
        <f t="shared" si="43"/>
        <v>0</v>
      </c>
      <c r="H354" s="87">
        <v>354</v>
      </c>
      <c r="I354" s="91">
        <v>22221</v>
      </c>
      <c r="J354" s="92" t="s">
        <v>2305</v>
      </c>
      <c r="K354" s="87" t="str">
        <f t="shared" si="44"/>
        <v>222</v>
      </c>
      <c r="L354" s="102" t="str">
        <f t="shared" ca="1" si="46"/>
        <v/>
      </c>
      <c r="P354" s="147">
        <v>22221</v>
      </c>
      <c r="Q354" s="148" t="s">
        <v>2305</v>
      </c>
    </row>
    <row r="355" spans="1:17" ht="24.75" customHeight="1" x14ac:dyDescent="0.25">
      <c r="A355" s="150" t="str">
        <f t="shared" ca="1" si="45"/>
        <v/>
      </c>
      <c r="B355" s="151" t="str">
        <f t="shared" ca="1" si="47"/>
        <v/>
      </c>
      <c r="C355" s="152" t="str">
        <f t="shared" ca="1" si="48"/>
        <v/>
      </c>
      <c r="D355" s="87">
        <f t="shared" ca="1" si="41"/>
        <v>6455</v>
      </c>
      <c r="E355" s="87" t="str">
        <f t="shared" ca="1" si="42"/>
        <v>G6455:K6455</v>
      </c>
      <c r="G355" s="87">
        <f t="shared" si="43"/>
        <v>0</v>
      </c>
      <c r="H355" s="87">
        <v>355</v>
      </c>
      <c r="I355" s="91">
        <v>22222</v>
      </c>
      <c r="J355" s="92" t="s">
        <v>2306</v>
      </c>
      <c r="K355" s="87" t="str">
        <f t="shared" si="44"/>
        <v>222</v>
      </c>
      <c r="L355" s="102" t="str">
        <f t="shared" ca="1" si="46"/>
        <v/>
      </c>
      <c r="P355" s="147">
        <v>22222</v>
      </c>
      <c r="Q355" s="148" t="s">
        <v>2306</v>
      </c>
    </row>
    <row r="356" spans="1:17" ht="24.75" customHeight="1" x14ac:dyDescent="0.25">
      <c r="A356" s="150" t="str">
        <f t="shared" ca="1" si="45"/>
        <v/>
      </c>
      <c r="B356" s="151" t="str">
        <f t="shared" ca="1" si="47"/>
        <v/>
      </c>
      <c r="C356" s="152" t="str">
        <f t="shared" ca="1" si="48"/>
        <v/>
      </c>
      <c r="D356" s="87">
        <f t="shared" ca="1" si="41"/>
        <v>6455</v>
      </c>
      <c r="E356" s="87" t="str">
        <f t="shared" ca="1" si="42"/>
        <v>G6455:K6455</v>
      </c>
      <c r="G356" s="87">
        <f t="shared" si="43"/>
        <v>0</v>
      </c>
      <c r="H356" s="87">
        <v>356</v>
      </c>
      <c r="I356" s="91">
        <v>22223</v>
      </c>
      <c r="J356" s="92" t="s">
        <v>2307</v>
      </c>
      <c r="K356" s="87" t="str">
        <f t="shared" si="44"/>
        <v>222</v>
      </c>
      <c r="L356" s="102" t="str">
        <f t="shared" ca="1" si="46"/>
        <v/>
      </c>
      <c r="P356" s="147">
        <v>22223</v>
      </c>
      <c r="Q356" s="148" t="s">
        <v>2307</v>
      </c>
    </row>
    <row r="357" spans="1:17" ht="24.75" customHeight="1" x14ac:dyDescent="0.25">
      <c r="A357" s="150" t="str">
        <f t="shared" ca="1" si="45"/>
        <v/>
      </c>
      <c r="B357" s="151" t="str">
        <f t="shared" ca="1" si="47"/>
        <v/>
      </c>
      <c r="C357" s="152" t="str">
        <f t="shared" ca="1" si="48"/>
        <v/>
      </c>
      <c r="D357" s="87">
        <f t="shared" ca="1" si="41"/>
        <v>6455</v>
      </c>
      <c r="E357" s="87" t="str">
        <f t="shared" ca="1" si="42"/>
        <v>G6455:K6455</v>
      </c>
      <c r="G357" s="87">
        <f t="shared" si="43"/>
        <v>0</v>
      </c>
      <c r="H357" s="87">
        <v>357</v>
      </c>
      <c r="I357" s="91">
        <v>22224</v>
      </c>
      <c r="J357" s="92" t="s">
        <v>2308</v>
      </c>
      <c r="K357" s="87" t="str">
        <f t="shared" si="44"/>
        <v>222</v>
      </c>
      <c r="L357" s="102" t="str">
        <f t="shared" ca="1" si="46"/>
        <v/>
      </c>
      <c r="P357" s="147">
        <v>22224</v>
      </c>
      <c r="Q357" s="148" t="s">
        <v>2308</v>
      </c>
    </row>
    <row r="358" spans="1:17" ht="24.75" customHeight="1" x14ac:dyDescent="0.25">
      <c r="A358" s="150" t="str">
        <f t="shared" ca="1" si="45"/>
        <v/>
      </c>
      <c r="B358" s="151" t="str">
        <f t="shared" ca="1" si="47"/>
        <v/>
      </c>
      <c r="C358" s="152" t="str">
        <f t="shared" ca="1" si="48"/>
        <v/>
      </c>
      <c r="D358" s="87">
        <f t="shared" ca="1" si="41"/>
        <v>6455</v>
      </c>
      <c r="E358" s="87" t="str">
        <f t="shared" ca="1" si="42"/>
        <v>G6455:K6455</v>
      </c>
      <c r="G358" s="87">
        <f t="shared" si="43"/>
        <v>0</v>
      </c>
      <c r="H358" s="87">
        <v>358</v>
      </c>
      <c r="I358" s="91">
        <v>22229</v>
      </c>
      <c r="J358" s="92" t="s">
        <v>2309</v>
      </c>
      <c r="K358" s="87" t="str">
        <f t="shared" si="44"/>
        <v>222</v>
      </c>
      <c r="L358" s="102" t="str">
        <f t="shared" ca="1" si="46"/>
        <v/>
      </c>
      <c r="P358" s="147">
        <v>22229</v>
      </c>
      <c r="Q358" s="148" t="s">
        <v>2309</v>
      </c>
    </row>
    <row r="359" spans="1:17" ht="24.75" customHeight="1" x14ac:dyDescent="0.25">
      <c r="A359" s="150" t="str">
        <f t="shared" ca="1" si="45"/>
        <v/>
      </c>
      <c r="B359" s="151" t="str">
        <f t="shared" ca="1" si="47"/>
        <v/>
      </c>
      <c r="C359" s="152" t="str">
        <f t="shared" ca="1" si="48"/>
        <v/>
      </c>
      <c r="D359" s="87">
        <f t="shared" ca="1" si="41"/>
        <v>6455</v>
      </c>
      <c r="E359" s="87" t="str">
        <f t="shared" ca="1" si="42"/>
        <v>G6455:K6455</v>
      </c>
      <c r="G359" s="87">
        <f t="shared" si="43"/>
        <v>0</v>
      </c>
      <c r="H359" s="87">
        <v>359</v>
      </c>
      <c r="I359" s="91" t="s">
        <v>1104</v>
      </c>
      <c r="J359" s="92" t="s">
        <v>1105</v>
      </c>
      <c r="K359" s="87" t="str">
        <f t="shared" si="44"/>
        <v>223</v>
      </c>
      <c r="L359" s="102" t="str">
        <f t="shared" ca="1" si="46"/>
        <v/>
      </c>
      <c r="P359" s="143" t="s">
        <v>1104</v>
      </c>
      <c r="Q359" s="144" t="s">
        <v>1105</v>
      </c>
    </row>
    <row r="360" spans="1:17" ht="24.75" customHeight="1" x14ac:dyDescent="0.25">
      <c r="A360" s="150" t="str">
        <f t="shared" ca="1" si="45"/>
        <v/>
      </c>
      <c r="B360" s="151" t="str">
        <f t="shared" ca="1" si="47"/>
        <v/>
      </c>
      <c r="C360" s="152" t="str">
        <f t="shared" ca="1" si="48"/>
        <v/>
      </c>
      <c r="D360" s="87">
        <f t="shared" ca="1" si="41"/>
        <v>6455</v>
      </c>
      <c r="E360" s="87" t="str">
        <f t="shared" ca="1" si="42"/>
        <v>G6455:K6455</v>
      </c>
      <c r="G360" s="87">
        <f t="shared" si="43"/>
        <v>0</v>
      </c>
      <c r="H360" s="87">
        <v>360</v>
      </c>
      <c r="I360" s="91" t="s">
        <v>2310</v>
      </c>
      <c r="J360" s="92" t="s">
        <v>1105</v>
      </c>
      <c r="K360" s="87" t="str">
        <f t="shared" si="44"/>
        <v>223</v>
      </c>
      <c r="L360" s="102" t="str">
        <f t="shared" ca="1" si="46"/>
        <v/>
      </c>
      <c r="P360" s="145" t="s">
        <v>2310</v>
      </c>
      <c r="Q360" s="146" t="s">
        <v>1105</v>
      </c>
    </row>
    <row r="361" spans="1:17" ht="24.75" customHeight="1" x14ac:dyDescent="0.25">
      <c r="A361" s="150" t="str">
        <f t="shared" ca="1" si="45"/>
        <v/>
      </c>
      <c r="B361" s="151" t="str">
        <f t="shared" ca="1" si="47"/>
        <v/>
      </c>
      <c r="C361" s="152" t="str">
        <f t="shared" ca="1" si="48"/>
        <v/>
      </c>
      <c r="D361" s="87">
        <f t="shared" ca="1" si="41"/>
        <v>6455</v>
      </c>
      <c r="E361" s="87" t="str">
        <f t="shared" ca="1" si="42"/>
        <v>G6455:K6455</v>
      </c>
      <c r="G361" s="87">
        <f t="shared" si="43"/>
        <v>0</v>
      </c>
      <c r="H361" s="87">
        <v>361</v>
      </c>
      <c r="I361" s="91">
        <v>22300</v>
      </c>
      <c r="J361" s="92" t="s">
        <v>1105</v>
      </c>
      <c r="K361" s="87" t="str">
        <f t="shared" si="44"/>
        <v>223</v>
      </c>
      <c r="L361" s="102" t="str">
        <f t="shared" ca="1" si="46"/>
        <v/>
      </c>
      <c r="P361" s="147">
        <v>22300</v>
      </c>
      <c r="Q361" s="148" t="s">
        <v>1105</v>
      </c>
    </row>
    <row r="362" spans="1:17" ht="24.75" customHeight="1" x14ac:dyDescent="0.25">
      <c r="A362" s="150" t="str">
        <f t="shared" ca="1" si="45"/>
        <v/>
      </c>
      <c r="B362" s="151" t="str">
        <f t="shared" ca="1" si="47"/>
        <v/>
      </c>
      <c r="C362" s="152" t="str">
        <f t="shared" ca="1" si="48"/>
        <v/>
      </c>
      <c r="D362" s="87">
        <f t="shared" ca="1" si="41"/>
        <v>6455</v>
      </c>
      <c r="E362" s="87" t="str">
        <f t="shared" ca="1" si="42"/>
        <v>G6455:K6455</v>
      </c>
      <c r="G362" s="87">
        <f t="shared" si="43"/>
        <v>0</v>
      </c>
      <c r="H362" s="87">
        <v>362</v>
      </c>
      <c r="I362" s="91" t="s">
        <v>1106</v>
      </c>
      <c r="J362" s="92" t="s">
        <v>1107</v>
      </c>
      <c r="K362" s="87" t="str">
        <f t="shared" si="44"/>
        <v>224</v>
      </c>
      <c r="L362" s="102" t="str">
        <f t="shared" ca="1" si="46"/>
        <v/>
      </c>
      <c r="P362" s="143" t="s">
        <v>1106</v>
      </c>
      <c r="Q362" s="144" t="s">
        <v>1107</v>
      </c>
    </row>
    <row r="363" spans="1:17" ht="24.75" customHeight="1" x14ac:dyDescent="0.25">
      <c r="A363" s="150" t="str">
        <f t="shared" ca="1" si="45"/>
        <v/>
      </c>
      <c r="B363" s="151" t="str">
        <f t="shared" ca="1" si="47"/>
        <v/>
      </c>
      <c r="C363" s="152" t="str">
        <f t="shared" ca="1" si="48"/>
        <v/>
      </c>
      <c r="D363" s="87">
        <f t="shared" ca="1" si="41"/>
        <v>6455</v>
      </c>
      <c r="E363" s="87" t="str">
        <f t="shared" ca="1" si="42"/>
        <v>G6455:K6455</v>
      </c>
      <c r="G363" s="87">
        <f t="shared" si="43"/>
        <v>0</v>
      </c>
      <c r="H363" s="87">
        <v>363</v>
      </c>
      <c r="I363" s="91" t="s">
        <v>2311</v>
      </c>
      <c r="J363" s="92" t="s">
        <v>1107</v>
      </c>
      <c r="K363" s="87" t="str">
        <f t="shared" si="44"/>
        <v>224</v>
      </c>
      <c r="L363" s="102" t="str">
        <f t="shared" ca="1" si="46"/>
        <v/>
      </c>
      <c r="P363" s="145" t="s">
        <v>2311</v>
      </c>
      <c r="Q363" s="146" t="s">
        <v>1107</v>
      </c>
    </row>
    <row r="364" spans="1:17" ht="24.75" customHeight="1" x14ac:dyDescent="0.25">
      <c r="A364" s="150" t="str">
        <f t="shared" ca="1" si="45"/>
        <v/>
      </c>
      <c r="B364" s="151" t="str">
        <f t="shared" ca="1" si="47"/>
        <v/>
      </c>
      <c r="C364" s="152" t="str">
        <f t="shared" ca="1" si="48"/>
        <v/>
      </c>
      <c r="D364" s="87">
        <f t="shared" ca="1" si="41"/>
        <v>6455</v>
      </c>
      <c r="E364" s="87" t="str">
        <f t="shared" ca="1" si="42"/>
        <v>G6455:K6455</v>
      </c>
      <c r="G364" s="87">
        <f t="shared" si="43"/>
        <v>0</v>
      </c>
      <c r="H364" s="87">
        <v>364</v>
      </c>
      <c r="I364" s="91">
        <v>22400</v>
      </c>
      <c r="J364" s="92" t="s">
        <v>1107</v>
      </c>
      <c r="K364" s="87" t="str">
        <f t="shared" si="44"/>
        <v>224</v>
      </c>
      <c r="L364" s="102" t="str">
        <f t="shared" ca="1" si="46"/>
        <v/>
      </c>
      <c r="P364" s="147">
        <v>22400</v>
      </c>
      <c r="Q364" s="148" t="s">
        <v>1107</v>
      </c>
    </row>
    <row r="365" spans="1:17" ht="24.75" customHeight="1" x14ac:dyDescent="0.25">
      <c r="A365" s="150" t="str">
        <f t="shared" ca="1" si="45"/>
        <v/>
      </c>
      <c r="B365" s="151" t="str">
        <f t="shared" ca="1" si="47"/>
        <v/>
      </c>
      <c r="C365" s="152" t="str">
        <f t="shared" ca="1" si="48"/>
        <v/>
      </c>
      <c r="D365" s="87">
        <f t="shared" ca="1" si="41"/>
        <v>6455</v>
      </c>
      <c r="E365" s="87" t="str">
        <f t="shared" ca="1" si="42"/>
        <v>G6455:K6455</v>
      </c>
      <c r="G365" s="87">
        <f t="shared" si="43"/>
        <v>0</v>
      </c>
      <c r="H365" s="87">
        <v>365</v>
      </c>
      <c r="I365" s="91" t="s">
        <v>1108</v>
      </c>
      <c r="J365" s="92" t="s">
        <v>1109</v>
      </c>
      <c r="K365" s="87" t="str">
        <f t="shared" si="44"/>
        <v>225</v>
      </c>
      <c r="L365" s="102" t="str">
        <f t="shared" ca="1" si="46"/>
        <v/>
      </c>
      <c r="P365" s="143" t="s">
        <v>1108</v>
      </c>
      <c r="Q365" s="144" t="s">
        <v>1109</v>
      </c>
    </row>
    <row r="366" spans="1:17" ht="24.75" customHeight="1" x14ac:dyDescent="0.25">
      <c r="A366" s="150" t="str">
        <f t="shared" ca="1" si="45"/>
        <v/>
      </c>
      <c r="B366" s="151" t="str">
        <f t="shared" ca="1" si="47"/>
        <v/>
      </c>
      <c r="C366" s="152" t="str">
        <f t="shared" ca="1" si="48"/>
        <v/>
      </c>
      <c r="D366" s="87">
        <f t="shared" ca="1" si="41"/>
        <v>6455</v>
      </c>
      <c r="E366" s="87" t="str">
        <f t="shared" ca="1" si="42"/>
        <v>G6455:K6455</v>
      </c>
      <c r="G366" s="87">
        <f t="shared" si="43"/>
        <v>0</v>
      </c>
      <c r="H366" s="87">
        <v>366</v>
      </c>
      <c r="I366" s="91" t="s">
        <v>2312</v>
      </c>
      <c r="J366" s="92" t="s">
        <v>1109</v>
      </c>
      <c r="K366" s="87" t="str">
        <f t="shared" si="44"/>
        <v>225</v>
      </c>
      <c r="L366" s="102" t="str">
        <f t="shared" ca="1" si="46"/>
        <v/>
      </c>
      <c r="P366" s="145" t="s">
        <v>2312</v>
      </c>
      <c r="Q366" s="146" t="s">
        <v>1109</v>
      </c>
    </row>
    <row r="367" spans="1:17" ht="24.75" customHeight="1" x14ac:dyDescent="0.25">
      <c r="A367" s="150" t="str">
        <f t="shared" ca="1" si="45"/>
        <v/>
      </c>
      <c r="B367" s="151" t="str">
        <f t="shared" ca="1" si="47"/>
        <v/>
      </c>
      <c r="C367" s="152" t="str">
        <f t="shared" ca="1" si="48"/>
        <v/>
      </c>
      <c r="D367" s="87">
        <f t="shared" ca="1" si="41"/>
        <v>6455</v>
      </c>
      <c r="E367" s="87" t="str">
        <f t="shared" ca="1" si="42"/>
        <v>G6455:K6455</v>
      </c>
      <c r="G367" s="87">
        <f t="shared" si="43"/>
        <v>0</v>
      </c>
      <c r="H367" s="87">
        <v>367</v>
      </c>
      <c r="I367" s="91">
        <v>22500</v>
      </c>
      <c r="J367" s="92" t="s">
        <v>1109</v>
      </c>
      <c r="K367" s="87" t="str">
        <f t="shared" si="44"/>
        <v>225</v>
      </c>
      <c r="L367" s="102" t="str">
        <f t="shared" ca="1" si="46"/>
        <v/>
      </c>
      <c r="P367" s="147">
        <v>22500</v>
      </c>
      <c r="Q367" s="148" t="s">
        <v>1109</v>
      </c>
    </row>
    <row r="368" spans="1:17" ht="24.75" customHeight="1" x14ac:dyDescent="0.25">
      <c r="A368" s="150" t="str">
        <f t="shared" ca="1" si="45"/>
        <v/>
      </c>
      <c r="B368" s="151" t="str">
        <f t="shared" ca="1" si="47"/>
        <v/>
      </c>
      <c r="C368" s="152" t="str">
        <f t="shared" ca="1" si="48"/>
        <v/>
      </c>
      <c r="D368" s="87">
        <f t="shared" ca="1" si="41"/>
        <v>6455</v>
      </c>
      <c r="E368" s="87" t="str">
        <f t="shared" ca="1" si="42"/>
        <v>G6455:K6455</v>
      </c>
      <c r="G368" s="87">
        <f t="shared" si="43"/>
        <v>0</v>
      </c>
      <c r="H368" s="87">
        <v>368</v>
      </c>
      <c r="I368" s="91" t="s">
        <v>1110</v>
      </c>
      <c r="J368" s="92" t="s">
        <v>1111</v>
      </c>
      <c r="K368" s="87" t="str">
        <f t="shared" si="44"/>
        <v>226</v>
      </c>
      <c r="L368" s="102" t="str">
        <f t="shared" ca="1" si="46"/>
        <v/>
      </c>
      <c r="P368" s="143" t="s">
        <v>1110</v>
      </c>
      <c r="Q368" s="144" t="s">
        <v>1111</v>
      </c>
    </row>
    <row r="369" spans="1:17" ht="24.75" customHeight="1" x14ac:dyDescent="0.25">
      <c r="A369" s="150" t="str">
        <f t="shared" ca="1" si="45"/>
        <v/>
      </c>
      <c r="B369" s="151" t="str">
        <f t="shared" ca="1" si="47"/>
        <v/>
      </c>
      <c r="C369" s="152" t="str">
        <f t="shared" ca="1" si="48"/>
        <v/>
      </c>
      <c r="D369" s="87">
        <f t="shared" ca="1" si="41"/>
        <v>6455</v>
      </c>
      <c r="E369" s="87" t="str">
        <f t="shared" ca="1" si="42"/>
        <v>G6455:K6455</v>
      </c>
      <c r="G369" s="87">
        <f t="shared" si="43"/>
        <v>0</v>
      </c>
      <c r="H369" s="87">
        <v>369</v>
      </c>
      <c r="I369" s="91" t="s">
        <v>2313</v>
      </c>
      <c r="J369" s="92" t="s">
        <v>2314</v>
      </c>
      <c r="K369" s="87" t="str">
        <f t="shared" si="44"/>
        <v>226</v>
      </c>
      <c r="L369" s="102" t="str">
        <f t="shared" ca="1" si="46"/>
        <v/>
      </c>
      <c r="P369" s="145" t="s">
        <v>2313</v>
      </c>
      <c r="Q369" s="146" t="s">
        <v>2314</v>
      </c>
    </row>
    <row r="370" spans="1:17" ht="24.75" customHeight="1" x14ac:dyDescent="0.25">
      <c r="A370" s="150" t="str">
        <f t="shared" ca="1" si="45"/>
        <v/>
      </c>
      <c r="B370" s="151" t="str">
        <f t="shared" ca="1" si="47"/>
        <v/>
      </c>
      <c r="C370" s="152" t="str">
        <f t="shared" ca="1" si="48"/>
        <v/>
      </c>
      <c r="D370" s="87">
        <f t="shared" ca="1" si="41"/>
        <v>6455</v>
      </c>
      <c r="E370" s="87" t="str">
        <f t="shared" ca="1" si="42"/>
        <v>G6455:K6455</v>
      </c>
      <c r="G370" s="87">
        <f t="shared" si="43"/>
        <v>0</v>
      </c>
      <c r="H370" s="87">
        <v>370</v>
      </c>
      <c r="I370" s="91">
        <v>22611</v>
      </c>
      <c r="J370" s="92" t="s">
        <v>2315</v>
      </c>
      <c r="K370" s="87" t="str">
        <f t="shared" si="44"/>
        <v>226</v>
      </c>
      <c r="L370" s="102" t="str">
        <f t="shared" ca="1" si="46"/>
        <v/>
      </c>
      <c r="P370" s="147">
        <v>22611</v>
      </c>
      <c r="Q370" s="148" t="s">
        <v>2315</v>
      </c>
    </row>
    <row r="371" spans="1:17" ht="24.75" customHeight="1" x14ac:dyDescent="0.25">
      <c r="A371" s="150" t="str">
        <f t="shared" ca="1" si="45"/>
        <v/>
      </c>
      <c r="B371" s="151" t="str">
        <f t="shared" ca="1" si="47"/>
        <v/>
      </c>
      <c r="C371" s="152" t="str">
        <f t="shared" ca="1" si="48"/>
        <v/>
      </c>
      <c r="D371" s="87">
        <f t="shared" ca="1" si="41"/>
        <v>6455</v>
      </c>
      <c r="E371" s="87" t="str">
        <f t="shared" ca="1" si="42"/>
        <v>G6455:K6455</v>
      </c>
      <c r="G371" s="87">
        <f t="shared" si="43"/>
        <v>0</v>
      </c>
      <c r="H371" s="87">
        <v>371</v>
      </c>
      <c r="I371" s="91">
        <v>22612</v>
      </c>
      <c r="J371" s="92" t="s">
        <v>2316</v>
      </c>
      <c r="K371" s="87" t="str">
        <f t="shared" si="44"/>
        <v>226</v>
      </c>
      <c r="L371" s="102" t="str">
        <f t="shared" ca="1" si="46"/>
        <v/>
      </c>
      <c r="P371" s="147">
        <v>22612</v>
      </c>
      <c r="Q371" s="148" t="s">
        <v>2316</v>
      </c>
    </row>
    <row r="372" spans="1:17" ht="24.75" customHeight="1" x14ac:dyDescent="0.25">
      <c r="A372" s="150" t="str">
        <f t="shared" ca="1" si="45"/>
        <v/>
      </c>
      <c r="B372" s="151" t="str">
        <f t="shared" ca="1" si="47"/>
        <v/>
      </c>
      <c r="C372" s="152" t="str">
        <f t="shared" ca="1" si="48"/>
        <v/>
      </c>
      <c r="D372" s="87">
        <f t="shared" ca="1" si="41"/>
        <v>6455</v>
      </c>
      <c r="E372" s="87" t="str">
        <f t="shared" ca="1" si="42"/>
        <v>G6455:K6455</v>
      </c>
      <c r="G372" s="87">
        <f t="shared" si="43"/>
        <v>0</v>
      </c>
      <c r="H372" s="87">
        <v>372</v>
      </c>
      <c r="I372" s="91">
        <v>22613</v>
      </c>
      <c r="J372" s="92" t="s">
        <v>2317</v>
      </c>
      <c r="K372" s="87" t="str">
        <f t="shared" si="44"/>
        <v>226</v>
      </c>
      <c r="L372" s="102" t="str">
        <f t="shared" ca="1" si="46"/>
        <v/>
      </c>
      <c r="P372" s="147">
        <v>22613</v>
      </c>
      <c r="Q372" s="148" t="s">
        <v>2317</v>
      </c>
    </row>
    <row r="373" spans="1:17" ht="24.75" customHeight="1" x14ac:dyDescent="0.25">
      <c r="A373" s="150" t="str">
        <f t="shared" ca="1" si="45"/>
        <v/>
      </c>
      <c r="B373" s="151" t="str">
        <f t="shared" ca="1" si="47"/>
        <v/>
      </c>
      <c r="C373" s="152" t="str">
        <f t="shared" ca="1" si="48"/>
        <v/>
      </c>
      <c r="D373" s="87">
        <f t="shared" ca="1" si="41"/>
        <v>6455</v>
      </c>
      <c r="E373" s="87" t="str">
        <f t="shared" ca="1" si="42"/>
        <v>G6455:K6455</v>
      </c>
      <c r="G373" s="87">
        <f t="shared" si="43"/>
        <v>0</v>
      </c>
      <c r="H373" s="87">
        <v>373</v>
      </c>
      <c r="I373" s="91">
        <v>22614</v>
      </c>
      <c r="J373" s="92" t="s">
        <v>2318</v>
      </c>
      <c r="K373" s="87" t="str">
        <f t="shared" si="44"/>
        <v>226</v>
      </c>
      <c r="L373" s="102" t="str">
        <f t="shared" ca="1" si="46"/>
        <v/>
      </c>
      <c r="P373" s="147">
        <v>22614</v>
      </c>
      <c r="Q373" s="148" t="s">
        <v>2318</v>
      </c>
    </row>
    <row r="374" spans="1:17" ht="24.75" customHeight="1" x14ac:dyDescent="0.25">
      <c r="A374" s="150" t="str">
        <f t="shared" ca="1" si="45"/>
        <v/>
      </c>
      <c r="B374" s="151" t="str">
        <f t="shared" ca="1" si="47"/>
        <v/>
      </c>
      <c r="C374" s="152" t="str">
        <f t="shared" ca="1" si="48"/>
        <v/>
      </c>
      <c r="D374" s="87">
        <f t="shared" ca="1" si="41"/>
        <v>6455</v>
      </c>
      <c r="E374" s="87" t="str">
        <f t="shared" ca="1" si="42"/>
        <v>G6455:K6455</v>
      </c>
      <c r="G374" s="87">
        <f t="shared" si="43"/>
        <v>0</v>
      </c>
      <c r="H374" s="87">
        <v>374</v>
      </c>
      <c r="I374" s="91">
        <v>22619</v>
      </c>
      <c r="J374" s="92" t="s">
        <v>2319</v>
      </c>
      <c r="K374" s="87" t="str">
        <f t="shared" si="44"/>
        <v>226</v>
      </c>
      <c r="L374" s="102" t="str">
        <f t="shared" ca="1" si="46"/>
        <v/>
      </c>
      <c r="P374" s="147">
        <v>22619</v>
      </c>
      <c r="Q374" s="148" t="s">
        <v>2319</v>
      </c>
    </row>
    <row r="375" spans="1:17" ht="24.75" customHeight="1" x14ac:dyDescent="0.25">
      <c r="A375" s="150" t="str">
        <f t="shared" ca="1" si="45"/>
        <v/>
      </c>
      <c r="B375" s="151" t="str">
        <f t="shared" ca="1" si="47"/>
        <v/>
      </c>
      <c r="C375" s="152" t="str">
        <f t="shared" ca="1" si="48"/>
        <v/>
      </c>
      <c r="D375" s="87">
        <f t="shared" ca="1" si="41"/>
        <v>6455</v>
      </c>
      <c r="E375" s="87" t="str">
        <f t="shared" ca="1" si="42"/>
        <v>G6455:K6455</v>
      </c>
      <c r="G375" s="87">
        <f t="shared" si="43"/>
        <v>0</v>
      </c>
      <c r="H375" s="87">
        <v>375</v>
      </c>
      <c r="I375" s="91" t="s">
        <v>2320</v>
      </c>
      <c r="J375" s="92" t="s">
        <v>1512</v>
      </c>
      <c r="K375" s="87" t="str">
        <f t="shared" si="44"/>
        <v>226</v>
      </c>
      <c r="L375" s="102" t="str">
        <f t="shared" ca="1" si="46"/>
        <v/>
      </c>
      <c r="P375" s="145" t="s">
        <v>2320</v>
      </c>
      <c r="Q375" s="146" t="s">
        <v>1512</v>
      </c>
    </row>
    <row r="376" spans="1:17" ht="24.75" customHeight="1" x14ac:dyDescent="0.25">
      <c r="A376" s="150" t="str">
        <f t="shared" ca="1" si="45"/>
        <v/>
      </c>
      <c r="B376" s="151" t="str">
        <f t="shared" ca="1" si="47"/>
        <v/>
      </c>
      <c r="C376" s="152" t="str">
        <f t="shared" ca="1" si="48"/>
        <v/>
      </c>
      <c r="D376" s="87">
        <f t="shared" ca="1" si="41"/>
        <v>6455</v>
      </c>
      <c r="E376" s="87" t="str">
        <f t="shared" ca="1" si="42"/>
        <v>G6455:K6455</v>
      </c>
      <c r="G376" s="87">
        <f t="shared" si="43"/>
        <v>0</v>
      </c>
      <c r="H376" s="87">
        <v>376</v>
      </c>
      <c r="I376" s="91">
        <v>22621</v>
      </c>
      <c r="J376" s="92" t="s">
        <v>2321</v>
      </c>
      <c r="K376" s="87" t="str">
        <f t="shared" si="44"/>
        <v>226</v>
      </c>
      <c r="L376" s="102" t="str">
        <f t="shared" ca="1" si="46"/>
        <v/>
      </c>
      <c r="P376" s="147">
        <v>22621</v>
      </c>
      <c r="Q376" s="148" t="s">
        <v>2321</v>
      </c>
    </row>
    <row r="377" spans="1:17" ht="24.75" customHeight="1" x14ac:dyDescent="0.25">
      <c r="A377" s="150" t="str">
        <f t="shared" ca="1" si="45"/>
        <v/>
      </c>
      <c r="B377" s="151" t="str">
        <f t="shared" ca="1" si="47"/>
        <v/>
      </c>
      <c r="C377" s="152" t="str">
        <f t="shared" ca="1" si="48"/>
        <v/>
      </c>
      <c r="D377" s="87">
        <f t="shared" ca="1" si="41"/>
        <v>6455</v>
      </c>
      <c r="E377" s="87" t="str">
        <f t="shared" ca="1" si="42"/>
        <v>G6455:K6455</v>
      </c>
      <c r="G377" s="87">
        <f t="shared" si="43"/>
        <v>0</v>
      </c>
      <c r="H377" s="87">
        <v>377</v>
      </c>
      <c r="I377" s="91">
        <v>22622</v>
      </c>
      <c r="J377" s="92" t="s">
        <v>2322</v>
      </c>
      <c r="K377" s="87" t="str">
        <f t="shared" si="44"/>
        <v>226</v>
      </c>
      <c r="L377" s="102" t="str">
        <f t="shared" ca="1" si="46"/>
        <v/>
      </c>
      <c r="P377" s="147">
        <v>22622</v>
      </c>
      <c r="Q377" s="148" t="s">
        <v>2322</v>
      </c>
    </row>
    <row r="378" spans="1:17" ht="24.75" customHeight="1" x14ac:dyDescent="0.25">
      <c r="A378" s="150" t="str">
        <f t="shared" ca="1" si="45"/>
        <v/>
      </c>
      <c r="B378" s="151" t="str">
        <f t="shared" ca="1" si="47"/>
        <v/>
      </c>
      <c r="C378" s="152" t="str">
        <f t="shared" ca="1" si="48"/>
        <v/>
      </c>
      <c r="D378" s="87">
        <f t="shared" ca="1" si="41"/>
        <v>6455</v>
      </c>
      <c r="E378" s="87" t="str">
        <f t="shared" ca="1" si="42"/>
        <v>G6455:K6455</v>
      </c>
      <c r="G378" s="87">
        <f t="shared" si="43"/>
        <v>0</v>
      </c>
      <c r="H378" s="87">
        <v>378</v>
      </c>
      <c r="I378" s="91">
        <v>22623</v>
      </c>
      <c r="J378" s="92" t="s">
        <v>2323</v>
      </c>
      <c r="K378" s="87" t="str">
        <f t="shared" si="44"/>
        <v>226</v>
      </c>
      <c r="L378" s="102" t="str">
        <f t="shared" ca="1" si="46"/>
        <v/>
      </c>
      <c r="P378" s="147">
        <v>22623</v>
      </c>
      <c r="Q378" s="148" t="s">
        <v>2323</v>
      </c>
    </row>
    <row r="379" spans="1:17" ht="24.75" customHeight="1" x14ac:dyDescent="0.25">
      <c r="A379" s="150" t="str">
        <f t="shared" ca="1" si="45"/>
        <v/>
      </c>
      <c r="B379" s="151" t="str">
        <f t="shared" ca="1" si="47"/>
        <v/>
      </c>
      <c r="C379" s="152" t="str">
        <f t="shared" ca="1" si="48"/>
        <v/>
      </c>
      <c r="D379" s="87">
        <f t="shared" ca="1" si="41"/>
        <v>6455</v>
      </c>
      <c r="E379" s="87" t="str">
        <f t="shared" ca="1" si="42"/>
        <v>G6455:K6455</v>
      </c>
      <c r="G379" s="87">
        <f t="shared" si="43"/>
        <v>0</v>
      </c>
      <c r="H379" s="87">
        <v>379</v>
      </c>
      <c r="I379" s="91">
        <v>22629</v>
      </c>
      <c r="J379" s="92" t="s">
        <v>2324</v>
      </c>
      <c r="K379" s="87" t="str">
        <f t="shared" si="44"/>
        <v>226</v>
      </c>
      <c r="L379" s="102" t="str">
        <f t="shared" ca="1" si="46"/>
        <v/>
      </c>
      <c r="P379" s="147">
        <v>22629</v>
      </c>
      <c r="Q379" s="148" t="s">
        <v>2324</v>
      </c>
    </row>
    <row r="380" spans="1:17" ht="24.75" customHeight="1" x14ac:dyDescent="0.25">
      <c r="A380" s="150" t="str">
        <f t="shared" ca="1" si="45"/>
        <v/>
      </c>
      <c r="B380" s="151" t="str">
        <f t="shared" ca="1" si="47"/>
        <v/>
      </c>
      <c r="C380" s="152" t="str">
        <f t="shared" ca="1" si="48"/>
        <v/>
      </c>
      <c r="D380" s="87">
        <f t="shared" ref="D380:D443" ca="1" si="49">IFERROR(VLOOKUP(1,INDIRECT(E379),2,FALSE)+1,6455)</f>
        <v>6455</v>
      </c>
      <c r="E380" s="87" t="str">
        <f t="shared" ref="E380:E400" ca="1" si="50">CONCATENATE("G",D380,":","K",$H$6455)</f>
        <v>G6455:K6455</v>
      </c>
      <c r="G380" s="87">
        <f t="shared" si="43"/>
        <v>0</v>
      </c>
      <c r="H380" s="87">
        <v>380</v>
      </c>
      <c r="I380" s="91" t="s">
        <v>2325</v>
      </c>
      <c r="J380" s="92" t="s">
        <v>1513</v>
      </c>
      <c r="K380" s="87" t="str">
        <f t="shared" si="44"/>
        <v>226</v>
      </c>
      <c r="L380" s="102" t="str">
        <f t="shared" ca="1" si="46"/>
        <v/>
      </c>
      <c r="P380" s="145" t="s">
        <v>2325</v>
      </c>
      <c r="Q380" s="146" t="s">
        <v>1513</v>
      </c>
    </row>
    <row r="381" spans="1:17" ht="24.75" customHeight="1" x14ac:dyDescent="0.25">
      <c r="A381" s="150" t="str">
        <f t="shared" ca="1" si="45"/>
        <v/>
      </c>
      <c r="B381" s="151" t="str">
        <f t="shared" ca="1" si="47"/>
        <v/>
      </c>
      <c r="C381" s="152" t="str">
        <f t="shared" ca="1" si="48"/>
        <v/>
      </c>
      <c r="D381" s="87">
        <f t="shared" ca="1" si="49"/>
        <v>6455</v>
      </c>
      <c r="E381" s="87" t="str">
        <f t="shared" ca="1" si="50"/>
        <v>G6455:K6455</v>
      </c>
      <c r="G381" s="87">
        <f t="shared" si="43"/>
        <v>0</v>
      </c>
      <c r="H381" s="87">
        <v>381</v>
      </c>
      <c r="I381" s="91">
        <v>22630</v>
      </c>
      <c r="J381" s="92" t="s">
        <v>1513</v>
      </c>
      <c r="K381" s="87" t="str">
        <f t="shared" si="44"/>
        <v>226</v>
      </c>
      <c r="L381" s="102" t="str">
        <f t="shared" ca="1" si="46"/>
        <v/>
      </c>
      <c r="P381" s="147">
        <v>22630</v>
      </c>
      <c r="Q381" s="148" t="s">
        <v>1513</v>
      </c>
    </row>
    <row r="382" spans="1:17" ht="24.75" customHeight="1" x14ac:dyDescent="0.25">
      <c r="A382" s="150" t="str">
        <f t="shared" ca="1" si="45"/>
        <v/>
      </c>
      <c r="B382" s="151" t="str">
        <f t="shared" ca="1" si="47"/>
        <v/>
      </c>
      <c r="C382" s="152" t="str">
        <f t="shared" ca="1" si="48"/>
        <v/>
      </c>
      <c r="D382" s="87">
        <f t="shared" ca="1" si="49"/>
        <v>6455</v>
      </c>
      <c r="E382" s="87" t="str">
        <f t="shared" ca="1" si="50"/>
        <v>G6455:K6455</v>
      </c>
      <c r="G382" s="87">
        <f t="shared" si="43"/>
        <v>0</v>
      </c>
      <c r="H382" s="87">
        <v>382</v>
      </c>
      <c r="I382" s="91" t="s">
        <v>2326</v>
      </c>
      <c r="J382" s="92" t="s">
        <v>2327</v>
      </c>
      <c r="K382" s="87" t="str">
        <f t="shared" si="44"/>
        <v>226</v>
      </c>
      <c r="L382" s="102" t="str">
        <f t="shared" ca="1" si="46"/>
        <v/>
      </c>
      <c r="P382" s="145" t="s">
        <v>2326</v>
      </c>
      <c r="Q382" s="146" t="s">
        <v>2327</v>
      </c>
    </row>
    <row r="383" spans="1:17" ht="24.75" customHeight="1" x14ac:dyDescent="0.25">
      <c r="A383" s="150" t="str">
        <f t="shared" ca="1" si="45"/>
        <v/>
      </c>
      <c r="B383" s="151" t="str">
        <f t="shared" ca="1" si="47"/>
        <v/>
      </c>
      <c r="C383" s="152" t="str">
        <f t="shared" ca="1" si="48"/>
        <v/>
      </c>
      <c r="D383" s="87">
        <f t="shared" ca="1" si="49"/>
        <v>6455</v>
      </c>
      <c r="E383" s="87" t="str">
        <f t="shared" ca="1" si="50"/>
        <v>G6455:K6455</v>
      </c>
      <c r="G383" s="87">
        <f t="shared" si="43"/>
        <v>0</v>
      </c>
      <c r="H383" s="87">
        <v>383</v>
      </c>
      <c r="I383" s="91">
        <v>22641</v>
      </c>
      <c r="J383" s="92" t="s">
        <v>2328</v>
      </c>
      <c r="K383" s="87" t="str">
        <f t="shared" si="44"/>
        <v>226</v>
      </c>
      <c r="L383" s="102" t="str">
        <f t="shared" ca="1" si="46"/>
        <v/>
      </c>
      <c r="P383" s="147">
        <v>22641</v>
      </c>
      <c r="Q383" s="148" t="s">
        <v>2328</v>
      </c>
    </row>
    <row r="384" spans="1:17" ht="24.75" customHeight="1" x14ac:dyDescent="0.25">
      <c r="A384" s="150" t="str">
        <f t="shared" ca="1" si="45"/>
        <v/>
      </c>
      <c r="B384" s="151" t="str">
        <f t="shared" ca="1" si="47"/>
        <v/>
      </c>
      <c r="C384" s="152" t="str">
        <f t="shared" ca="1" si="48"/>
        <v/>
      </c>
      <c r="D384" s="87">
        <f t="shared" ca="1" si="49"/>
        <v>6455</v>
      </c>
      <c r="E384" s="87" t="str">
        <f t="shared" ca="1" si="50"/>
        <v>G6455:K6455</v>
      </c>
      <c r="G384" s="87">
        <f t="shared" si="43"/>
        <v>0</v>
      </c>
      <c r="H384" s="87">
        <v>384</v>
      </c>
      <c r="I384" s="91">
        <v>22642</v>
      </c>
      <c r="J384" s="92" t="s">
        <v>2329</v>
      </c>
      <c r="K384" s="87" t="str">
        <f t="shared" si="44"/>
        <v>226</v>
      </c>
      <c r="L384" s="102" t="str">
        <f t="shared" ca="1" si="46"/>
        <v/>
      </c>
      <c r="P384" s="147">
        <v>22642</v>
      </c>
      <c r="Q384" s="148" t="s">
        <v>2329</v>
      </c>
    </row>
    <row r="385" spans="1:17" ht="24.75" customHeight="1" x14ac:dyDescent="0.25">
      <c r="A385" s="150" t="str">
        <f t="shared" ca="1" si="45"/>
        <v/>
      </c>
      <c r="B385" s="151" t="str">
        <f t="shared" ca="1" si="47"/>
        <v/>
      </c>
      <c r="C385" s="152" t="str">
        <f t="shared" ca="1" si="48"/>
        <v/>
      </c>
      <c r="D385" s="87">
        <f t="shared" ca="1" si="49"/>
        <v>6455</v>
      </c>
      <c r="E385" s="87" t="str">
        <f t="shared" ca="1" si="50"/>
        <v>G6455:K6455</v>
      </c>
      <c r="G385" s="87">
        <f t="shared" si="43"/>
        <v>0</v>
      </c>
      <c r="H385" s="87">
        <v>385</v>
      </c>
      <c r="I385" s="91">
        <v>22643</v>
      </c>
      <c r="J385" s="92" t="s">
        <v>2330</v>
      </c>
      <c r="K385" s="87" t="str">
        <f t="shared" si="44"/>
        <v>226</v>
      </c>
      <c r="L385" s="102" t="str">
        <f t="shared" ca="1" si="46"/>
        <v/>
      </c>
      <c r="P385" s="147">
        <v>22643</v>
      </c>
      <c r="Q385" s="148" t="s">
        <v>2330</v>
      </c>
    </row>
    <row r="386" spans="1:17" ht="24.75" customHeight="1" x14ac:dyDescent="0.25">
      <c r="A386" s="150" t="str">
        <f t="shared" ca="1" si="45"/>
        <v/>
      </c>
      <c r="B386" s="151" t="str">
        <f t="shared" ca="1" si="47"/>
        <v/>
      </c>
      <c r="C386" s="152" t="str">
        <f t="shared" ca="1" si="48"/>
        <v/>
      </c>
      <c r="D386" s="87">
        <f t="shared" ca="1" si="49"/>
        <v>6455</v>
      </c>
      <c r="E386" s="87" t="str">
        <f t="shared" ca="1" si="50"/>
        <v>G6455:K6455</v>
      </c>
      <c r="G386" s="87">
        <f t="shared" ref="G386:G449" si="51">IF(ISERR(SEARCH($G$1,J386)),0,1)</f>
        <v>0</v>
      </c>
      <c r="H386" s="87">
        <v>386</v>
      </c>
      <c r="I386" s="91">
        <v>22644</v>
      </c>
      <c r="J386" s="92" t="s">
        <v>2331</v>
      </c>
      <c r="K386" s="87" t="str">
        <f t="shared" si="44"/>
        <v>226</v>
      </c>
      <c r="L386" s="102" t="str">
        <f t="shared" ca="1" si="46"/>
        <v/>
      </c>
      <c r="P386" s="147">
        <v>22644</v>
      </c>
      <c r="Q386" s="148" t="s">
        <v>2331</v>
      </c>
    </row>
    <row r="387" spans="1:17" ht="24.75" customHeight="1" x14ac:dyDescent="0.25">
      <c r="A387" s="150" t="str">
        <f t="shared" ca="1" si="45"/>
        <v/>
      </c>
      <c r="B387" s="151" t="str">
        <f t="shared" ca="1" si="47"/>
        <v/>
      </c>
      <c r="C387" s="152" t="str">
        <f t="shared" ca="1" si="48"/>
        <v/>
      </c>
      <c r="D387" s="87">
        <f t="shared" ca="1" si="49"/>
        <v>6455</v>
      </c>
      <c r="E387" s="87" t="str">
        <f t="shared" ca="1" si="50"/>
        <v>G6455:K6455</v>
      </c>
      <c r="G387" s="87">
        <f t="shared" si="51"/>
        <v>0</v>
      </c>
      <c r="H387" s="87">
        <v>387</v>
      </c>
      <c r="I387" s="91">
        <v>22649</v>
      </c>
      <c r="J387" s="92" t="s">
        <v>2332</v>
      </c>
      <c r="K387" s="87" t="str">
        <f t="shared" ref="K387:K450" si="52">IF(LEN(LEFT(I387,3))&lt;3,"Prosím, zvolte podrobnější úroveň.",LEFT(I387,3))</f>
        <v>226</v>
      </c>
      <c r="L387" s="102" t="str">
        <f t="shared" ca="1" si="46"/>
        <v/>
      </c>
      <c r="P387" s="147">
        <v>22649</v>
      </c>
      <c r="Q387" s="148" t="s">
        <v>2332</v>
      </c>
    </row>
    <row r="388" spans="1:17" ht="24.75" customHeight="1" x14ac:dyDescent="0.25">
      <c r="A388" s="150" t="str">
        <f t="shared" ca="1" si="45"/>
        <v/>
      </c>
      <c r="B388" s="151" t="str">
        <f t="shared" ca="1" si="47"/>
        <v/>
      </c>
      <c r="C388" s="152" t="str">
        <f t="shared" ca="1" si="48"/>
        <v/>
      </c>
      <c r="D388" s="87">
        <f t="shared" ca="1" si="49"/>
        <v>6455</v>
      </c>
      <c r="E388" s="87" t="str">
        <f t="shared" ca="1" si="50"/>
        <v>G6455:K6455</v>
      </c>
      <c r="G388" s="87">
        <f t="shared" si="51"/>
        <v>0</v>
      </c>
      <c r="H388" s="87">
        <v>388</v>
      </c>
      <c r="I388" s="91" t="s">
        <v>2333</v>
      </c>
      <c r="J388" s="92" t="s">
        <v>1515</v>
      </c>
      <c r="K388" s="87" t="str">
        <f t="shared" si="52"/>
        <v>226</v>
      </c>
      <c r="L388" s="102" t="str">
        <f t="shared" ca="1" si="46"/>
        <v/>
      </c>
      <c r="P388" s="145" t="s">
        <v>2333</v>
      </c>
      <c r="Q388" s="146" t="s">
        <v>1515</v>
      </c>
    </row>
    <row r="389" spans="1:17" ht="24.75" customHeight="1" x14ac:dyDescent="0.25">
      <c r="A389" s="150" t="str">
        <f t="shared" ca="1" si="45"/>
        <v/>
      </c>
      <c r="B389" s="151" t="str">
        <f t="shared" ca="1" si="47"/>
        <v/>
      </c>
      <c r="C389" s="152" t="str">
        <f t="shared" ca="1" si="48"/>
        <v/>
      </c>
      <c r="D389" s="87">
        <f t="shared" ca="1" si="49"/>
        <v>6455</v>
      </c>
      <c r="E389" s="87" t="str">
        <f t="shared" ca="1" si="50"/>
        <v>G6455:K6455</v>
      </c>
      <c r="G389" s="87">
        <f t="shared" si="51"/>
        <v>0</v>
      </c>
      <c r="H389" s="87">
        <v>389</v>
      </c>
      <c r="I389" s="91">
        <v>22650</v>
      </c>
      <c r="J389" s="92" t="s">
        <v>1515</v>
      </c>
      <c r="K389" s="87" t="str">
        <f t="shared" si="52"/>
        <v>226</v>
      </c>
      <c r="L389" s="102" t="str">
        <f t="shared" ca="1" si="46"/>
        <v/>
      </c>
      <c r="P389" s="147">
        <v>22650</v>
      </c>
      <c r="Q389" s="148" t="s">
        <v>1515</v>
      </c>
    </row>
    <row r="390" spans="1:17" ht="24.75" customHeight="1" x14ac:dyDescent="0.25">
      <c r="A390" s="150" t="str">
        <f t="shared" ca="1" si="45"/>
        <v/>
      </c>
      <c r="B390" s="151" t="str">
        <f t="shared" ca="1" si="47"/>
        <v/>
      </c>
      <c r="C390" s="152" t="str">
        <f t="shared" ca="1" si="48"/>
        <v/>
      </c>
      <c r="D390" s="87">
        <f t="shared" ca="1" si="49"/>
        <v>6455</v>
      </c>
      <c r="E390" s="87" t="str">
        <f t="shared" ca="1" si="50"/>
        <v>G6455:K6455</v>
      </c>
      <c r="G390" s="87">
        <f t="shared" si="51"/>
        <v>0</v>
      </c>
      <c r="H390" s="87">
        <v>390</v>
      </c>
      <c r="I390" s="91" t="s">
        <v>2334</v>
      </c>
      <c r="J390" s="92" t="s">
        <v>2335</v>
      </c>
      <c r="K390" s="87" t="str">
        <f t="shared" si="52"/>
        <v>226</v>
      </c>
      <c r="L390" s="102" t="str">
        <f t="shared" ca="1" si="46"/>
        <v/>
      </c>
      <c r="P390" s="145" t="s">
        <v>2334</v>
      </c>
      <c r="Q390" s="146" t="s">
        <v>2335</v>
      </c>
    </row>
    <row r="391" spans="1:17" ht="24.75" customHeight="1" x14ac:dyDescent="0.25">
      <c r="A391" s="150" t="str">
        <f t="shared" ca="1" si="45"/>
        <v/>
      </c>
      <c r="B391" s="151" t="str">
        <f t="shared" ca="1" si="47"/>
        <v/>
      </c>
      <c r="C391" s="152" t="str">
        <f t="shared" ca="1" si="48"/>
        <v/>
      </c>
      <c r="D391" s="87">
        <f t="shared" ca="1" si="49"/>
        <v>6455</v>
      </c>
      <c r="E391" s="87" t="str">
        <f t="shared" ca="1" si="50"/>
        <v>G6455:K6455</v>
      </c>
      <c r="G391" s="87">
        <f t="shared" si="51"/>
        <v>0</v>
      </c>
      <c r="H391" s="87">
        <v>391</v>
      </c>
      <c r="I391" s="91">
        <v>22661</v>
      </c>
      <c r="J391" s="92" t="s">
        <v>2336</v>
      </c>
      <c r="K391" s="87" t="str">
        <f t="shared" si="52"/>
        <v>226</v>
      </c>
      <c r="L391" s="102" t="str">
        <f t="shared" ca="1" si="46"/>
        <v/>
      </c>
      <c r="P391" s="147">
        <v>22661</v>
      </c>
      <c r="Q391" s="148" t="s">
        <v>2336</v>
      </c>
    </row>
    <row r="392" spans="1:17" ht="24.75" customHeight="1" x14ac:dyDescent="0.25">
      <c r="A392" s="150" t="str">
        <f t="shared" ca="1" si="45"/>
        <v/>
      </c>
      <c r="B392" s="151" t="str">
        <f t="shared" ca="1" si="47"/>
        <v/>
      </c>
      <c r="C392" s="152" t="str">
        <f t="shared" ca="1" si="48"/>
        <v/>
      </c>
      <c r="D392" s="87">
        <f t="shared" ca="1" si="49"/>
        <v>6455</v>
      </c>
      <c r="E392" s="87" t="str">
        <f t="shared" ca="1" si="50"/>
        <v>G6455:K6455</v>
      </c>
      <c r="G392" s="87">
        <f t="shared" si="51"/>
        <v>0</v>
      </c>
      <c r="H392" s="87">
        <v>392</v>
      </c>
      <c r="I392" s="91">
        <v>22662</v>
      </c>
      <c r="J392" s="92" t="s">
        <v>2337</v>
      </c>
      <c r="K392" s="87" t="str">
        <f t="shared" si="52"/>
        <v>226</v>
      </c>
      <c r="L392" s="102" t="str">
        <f t="shared" ca="1" si="46"/>
        <v/>
      </c>
      <c r="P392" s="147">
        <v>22662</v>
      </c>
      <c r="Q392" s="148" t="s">
        <v>2337</v>
      </c>
    </row>
    <row r="393" spans="1:17" ht="24.75" customHeight="1" x14ac:dyDescent="0.25">
      <c r="A393" s="150" t="str">
        <f t="shared" ca="1" si="45"/>
        <v/>
      </c>
      <c r="B393" s="151" t="str">
        <f t="shared" ca="1" si="47"/>
        <v/>
      </c>
      <c r="C393" s="152" t="str">
        <f t="shared" ca="1" si="48"/>
        <v/>
      </c>
      <c r="D393" s="87">
        <f t="shared" ca="1" si="49"/>
        <v>6455</v>
      </c>
      <c r="E393" s="87" t="str">
        <f t="shared" ca="1" si="50"/>
        <v>G6455:K6455</v>
      </c>
      <c r="G393" s="87">
        <f t="shared" si="51"/>
        <v>0</v>
      </c>
      <c r="H393" s="87">
        <v>393</v>
      </c>
      <c r="I393" s="91">
        <v>22663</v>
      </c>
      <c r="J393" s="92" t="s">
        <v>2338</v>
      </c>
      <c r="K393" s="87" t="str">
        <f t="shared" si="52"/>
        <v>226</v>
      </c>
      <c r="L393" s="102" t="str">
        <f t="shared" ca="1" si="46"/>
        <v/>
      </c>
      <c r="P393" s="147">
        <v>22663</v>
      </c>
      <c r="Q393" s="148" t="s">
        <v>2338</v>
      </c>
    </row>
    <row r="394" spans="1:17" ht="24.75" customHeight="1" x14ac:dyDescent="0.25">
      <c r="A394" s="150" t="str">
        <f t="shared" ca="1" si="45"/>
        <v/>
      </c>
      <c r="B394" s="151" t="str">
        <f t="shared" ca="1" si="47"/>
        <v/>
      </c>
      <c r="C394" s="152" t="str">
        <f t="shared" ca="1" si="48"/>
        <v/>
      </c>
      <c r="D394" s="87">
        <f t="shared" ca="1" si="49"/>
        <v>6455</v>
      </c>
      <c r="E394" s="87" t="str">
        <f t="shared" ca="1" si="50"/>
        <v>G6455:K6455</v>
      </c>
      <c r="G394" s="87">
        <f t="shared" si="51"/>
        <v>0</v>
      </c>
      <c r="H394" s="87">
        <v>394</v>
      </c>
      <c r="I394" s="91">
        <v>22669</v>
      </c>
      <c r="J394" s="92" t="s">
        <v>2339</v>
      </c>
      <c r="K394" s="87" t="str">
        <f t="shared" si="52"/>
        <v>226</v>
      </c>
      <c r="L394" s="102" t="str">
        <f t="shared" ca="1" si="46"/>
        <v/>
      </c>
      <c r="P394" s="147">
        <v>22669</v>
      </c>
      <c r="Q394" s="148" t="s">
        <v>2339</v>
      </c>
    </row>
    <row r="395" spans="1:17" ht="24.75" customHeight="1" x14ac:dyDescent="0.25">
      <c r="A395" s="150" t="str">
        <f t="shared" ref="A395:A458" ca="1" si="53">IFERROR(CONCATENATE(L395,"  ",VLOOKUP(L395,$M$1:$N$132,2,FALSE)),"")</f>
        <v/>
      </c>
      <c r="B395" s="151" t="str">
        <f t="shared" ca="1" si="47"/>
        <v/>
      </c>
      <c r="C395" s="152" t="str">
        <f t="shared" ca="1" si="48"/>
        <v/>
      </c>
      <c r="D395" s="87">
        <f t="shared" ca="1" si="49"/>
        <v>6455</v>
      </c>
      <c r="E395" s="87" t="str">
        <f t="shared" ca="1" si="50"/>
        <v>G6455:K6455</v>
      </c>
      <c r="G395" s="87">
        <f t="shared" si="51"/>
        <v>0</v>
      </c>
      <c r="H395" s="87">
        <v>395</v>
      </c>
      <c r="I395" s="91" t="s">
        <v>2340</v>
      </c>
      <c r="J395" s="92" t="s">
        <v>2341</v>
      </c>
      <c r="K395" s="87" t="str">
        <f t="shared" si="52"/>
        <v>226</v>
      </c>
      <c r="L395" s="102" t="str">
        <f t="shared" ca="1" si="46"/>
        <v/>
      </c>
      <c r="P395" s="145" t="s">
        <v>2340</v>
      </c>
      <c r="Q395" s="146" t="s">
        <v>2341</v>
      </c>
    </row>
    <row r="396" spans="1:17" ht="24.75" customHeight="1" x14ac:dyDescent="0.25">
      <c r="A396" s="150" t="str">
        <f t="shared" ca="1" si="53"/>
        <v/>
      </c>
      <c r="B396" s="151" t="str">
        <f t="shared" ca="1" si="47"/>
        <v/>
      </c>
      <c r="C396" s="152" t="str">
        <f t="shared" ca="1" si="48"/>
        <v/>
      </c>
      <c r="D396" s="87">
        <f t="shared" ca="1" si="49"/>
        <v>6455</v>
      </c>
      <c r="E396" s="87" t="str">
        <f t="shared" ca="1" si="50"/>
        <v>G6455:K6455</v>
      </c>
      <c r="G396" s="87">
        <f t="shared" si="51"/>
        <v>0</v>
      </c>
      <c r="H396" s="87">
        <v>396</v>
      </c>
      <c r="I396" s="91">
        <v>22671</v>
      </c>
      <c r="J396" s="92" t="s">
        <v>1514</v>
      </c>
      <c r="K396" s="87" t="str">
        <f t="shared" si="52"/>
        <v>226</v>
      </c>
      <c r="L396" s="102" t="str">
        <f t="shared" ref="L396:L459" ca="1" si="54">IFERROR(VLOOKUP(1,INDIRECT(E395),5,FALSE),"")</f>
        <v/>
      </c>
      <c r="P396" s="147">
        <v>22671</v>
      </c>
      <c r="Q396" s="148" t="s">
        <v>1514</v>
      </c>
    </row>
    <row r="397" spans="1:17" ht="24.75" customHeight="1" x14ac:dyDescent="0.25">
      <c r="A397" s="150" t="str">
        <f t="shared" ca="1" si="53"/>
        <v/>
      </c>
      <c r="B397" s="151" t="str">
        <f t="shared" ref="B397:B460" ca="1" si="55">IFERROR(VLOOKUP(1,INDIRECT(E396),4,FALSE),"")</f>
        <v/>
      </c>
      <c r="C397" s="152" t="str">
        <f t="shared" ref="C397:C460" ca="1" si="56">IFERROR(VLOOKUP(1,INDIRECT(E396),3,FALSE),"")</f>
        <v/>
      </c>
      <c r="D397" s="87">
        <f t="shared" ca="1" si="49"/>
        <v>6455</v>
      </c>
      <c r="E397" s="87" t="str">
        <f t="shared" ca="1" si="50"/>
        <v>G6455:K6455</v>
      </c>
      <c r="G397" s="87">
        <f t="shared" si="51"/>
        <v>0</v>
      </c>
      <c r="H397" s="87">
        <v>397</v>
      </c>
      <c r="I397" s="91">
        <v>22672</v>
      </c>
      <c r="J397" s="92" t="s">
        <v>2342</v>
      </c>
      <c r="K397" s="87" t="str">
        <f t="shared" si="52"/>
        <v>226</v>
      </c>
      <c r="L397" s="102" t="str">
        <f t="shared" ca="1" si="54"/>
        <v/>
      </c>
      <c r="P397" s="147">
        <v>22672</v>
      </c>
      <c r="Q397" s="148" t="s">
        <v>2342</v>
      </c>
    </row>
    <row r="398" spans="1:17" ht="24.75" customHeight="1" x14ac:dyDescent="0.25">
      <c r="A398" s="150" t="str">
        <f t="shared" ca="1" si="53"/>
        <v/>
      </c>
      <c r="B398" s="151" t="str">
        <f t="shared" ca="1" si="55"/>
        <v/>
      </c>
      <c r="C398" s="152" t="str">
        <f t="shared" ca="1" si="56"/>
        <v/>
      </c>
      <c r="D398" s="87">
        <f t="shared" ca="1" si="49"/>
        <v>6455</v>
      </c>
      <c r="E398" s="87" t="str">
        <f t="shared" ca="1" si="50"/>
        <v>G6455:K6455</v>
      </c>
      <c r="G398" s="87">
        <f t="shared" si="51"/>
        <v>0</v>
      </c>
      <c r="H398" s="87">
        <v>398</v>
      </c>
      <c r="I398" s="91">
        <v>22673</v>
      </c>
      <c r="J398" s="92" t="s">
        <v>2343</v>
      </c>
      <c r="K398" s="87" t="str">
        <f t="shared" si="52"/>
        <v>226</v>
      </c>
      <c r="L398" s="102" t="str">
        <f t="shared" ca="1" si="54"/>
        <v/>
      </c>
      <c r="P398" s="147">
        <v>22673</v>
      </c>
      <c r="Q398" s="148" t="s">
        <v>2343</v>
      </c>
    </row>
    <row r="399" spans="1:17" ht="24.75" customHeight="1" x14ac:dyDescent="0.25">
      <c r="A399" s="150" t="str">
        <f t="shared" ca="1" si="53"/>
        <v/>
      </c>
      <c r="B399" s="151" t="str">
        <f t="shared" ca="1" si="55"/>
        <v/>
      </c>
      <c r="C399" s="152" t="str">
        <f t="shared" ca="1" si="56"/>
        <v/>
      </c>
      <c r="D399" s="87">
        <f t="shared" ca="1" si="49"/>
        <v>6455</v>
      </c>
      <c r="E399" s="87" t="str">
        <f t="shared" ca="1" si="50"/>
        <v>G6455:K6455</v>
      </c>
      <c r="G399" s="87">
        <f t="shared" si="51"/>
        <v>0</v>
      </c>
      <c r="H399" s="87">
        <v>399</v>
      </c>
      <c r="I399" s="91">
        <v>22679</v>
      </c>
      <c r="J399" s="92" t="s">
        <v>2344</v>
      </c>
      <c r="K399" s="87" t="str">
        <f t="shared" si="52"/>
        <v>226</v>
      </c>
      <c r="L399" s="102" t="str">
        <f t="shared" ca="1" si="54"/>
        <v/>
      </c>
      <c r="P399" s="147">
        <v>22679</v>
      </c>
      <c r="Q399" s="148" t="s">
        <v>2344</v>
      </c>
    </row>
    <row r="400" spans="1:17" ht="24.75" customHeight="1" x14ac:dyDescent="0.25">
      <c r="A400" s="150" t="str">
        <f t="shared" ca="1" si="53"/>
        <v/>
      </c>
      <c r="B400" s="151" t="str">
        <f t="shared" ca="1" si="55"/>
        <v/>
      </c>
      <c r="C400" s="152" t="str">
        <f t="shared" ca="1" si="56"/>
        <v/>
      </c>
      <c r="D400" s="87">
        <f t="shared" ca="1" si="49"/>
        <v>6455</v>
      </c>
      <c r="E400" s="87" t="str">
        <f t="shared" ca="1" si="50"/>
        <v>G6455:K6455</v>
      </c>
      <c r="G400" s="87">
        <f t="shared" si="51"/>
        <v>0</v>
      </c>
      <c r="H400" s="87">
        <v>400</v>
      </c>
      <c r="I400" s="91">
        <v>2269</v>
      </c>
      <c r="J400" s="92" t="s">
        <v>2345</v>
      </c>
      <c r="K400" s="87" t="str">
        <f t="shared" si="52"/>
        <v>226</v>
      </c>
      <c r="L400" s="102" t="str">
        <f t="shared" ca="1" si="54"/>
        <v/>
      </c>
      <c r="P400" s="145">
        <v>2269</v>
      </c>
      <c r="Q400" s="146" t="s">
        <v>2345</v>
      </c>
    </row>
    <row r="401" spans="1:17" ht="24.75" customHeight="1" x14ac:dyDescent="0.25">
      <c r="A401" s="150" t="str">
        <f t="shared" ca="1" si="53"/>
        <v/>
      </c>
      <c r="B401" s="151" t="str">
        <f t="shared" ca="1" si="55"/>
        <v/>
      </c>
      <c r="C401" s="152" t="str">
        <f t="shared" ca="1" si="56"/>
        <v/>
      </c>
      <c r="D401" s="87">
        <f t="shared" ca="1" si="49"/>
        <v>6455</v>
      </c>
      <c r="E401" s="87" t="str">
        <f t="shared" ref="E401:E465" ca="1" si="57">CONCATENATE("G",D401,":","K",$H$6455)</f>
        <v>G6455:K6455</v>
      </c>
      <c r="G401" s="87">
        <f t="shared" si="51"/>
        <v>0</v>
      </c>
      <c r="H401" s="87">
        <v>401</v>
      </c>
      <c r="I401" s="91">
        <v>22691</v>
      </c>
      <c r="J401" s="92" t="s">
        <v>2346</v>
      </c>
      <c r="K401" s="87" t="str">
        <f t="shared" si="52"/>
        <v>226</v>
      </c>
      <c r="L401" s="102" t="str">
        <f t="shared" ca="1" si="54"/>
        <v/>
      </c>
      <c r="P401" s="147">
        <v>22691</v>
      </c>
      <c r="Q401" s="148" t="s">
        <v>2346</v>
      </c>
    </row>
    <row r="402" spans="1:17" ht="24.75" customHeight="1" x14ac:dyDescent="0.25">
      <c r="A402" s="150" t="str">
        <f t="shared" ca="1" si="53"/>
        <v/>
      </c>
      <c r="B402" s="151" t="str">
        <f t="shared" ca="1" si="55"/>
        <v/>
      </c>
      <c r="C402" s="152" t="str">
        <f t="shared" ca="1" si="56"/>
        <v/>
      </c>
      <c r="D402" s="87">
        <f t="shared" ca="1" si="49"/>
        <v>6455</v>
      </c>
      <c r="E402" s="87" t="str">
        <f t="shared" ca="1" si="57"/>
        <v>G6455:K6455</v>
      </c>
      <c r="G402" s="87">
        <f t="shared" si="51"/>
        <v>0</v>
      </c>
      <c r="H402" s="87">
        <v>402</v>
      </c>
      <c r="I402" s="91">
        <v>22692</v>
      </c>
      <c r="J402" s="92" t="s">
        <v>2347</v>
      </c>
      <c r="K402" s="87" t="str">
        <f t="shared" si="52"/>
        <v>226</v>
      </c>
      <c r="L402" s="102" t="str">
        <f t="shared" ca="1" si="54"/>
        <v/>
      </c>
      <c r="P402" s="147">
        <v>22692</v>
      </c>
      <c r="Q402" s="148" t="s">
        <v>2347</v>
      </c>
    </row>
    <row r="403" spans="1:17" ht="24.75" customHeight="1" x14ac:dyDescent="0.25">
      <c r="A403" s="150" t="str">
        <f t="shared" ca="1" si="53"/>
        <v/>
      </c>
      <c r="B403" s="151" t="str">
        <f t="shared" ca="1" si="55"/>
        <v/>
      </c>
      <c r="C403" s="152" t="str">
        <f t="shared" ca="1" si="56"/>
        <v/>
      </c>
      <c r="D403" s="87">
        <f t="shared" ca="1" si="49"/>
        <v>6455</v>
      </c>
      <c r="E403" s="87" t="str">
        <f t="shared" ca="1" si="57"/>
        <v>G6455:K6455</v>
      </c>
      <c r="G403" s="87">
        <f t="shared" si="51"/>
        <v>0</v>
      </c>
      <c r="H403" s="87">
        <v>403</v>
      </c>
      <c r="I403" s="91">
        <v>22699</v>
      </c>
      <c r="J403" s="92" t="s">
        <v>2348</v>
      </c>
      <c r="K403" s="87" t="str">
        <f t="shared" si="52"/>
        <v>226</v>
      </c>
      <c r="L403" s="102" t="str">
        <f t="shared" ca="1" si="54"/>
        <v/>
      </c>
      <c r="P403" s="147">
        <v>22699</v>
      </c>
      <c r="Q403" s="148" t="s">
        <v>2348</v>
      </c>
    </row>
    <row r="404" spans="1:17" ht="24.75" customHeight="1" x14ac:dyDescent="0.25">
      <c r="A404" s="150" t="str">
        <f t="shared" ca="1" si="53"/>
        <v/>
      </c>
      <c r="B404" s="151" t="str">
        <f t="shared" ca="1" si="55"/>
        <v/>
      </c>
      <c r="C404" s="152" t="str">
        <f t="shared" ca="1" si="56"/>
        <v/>
      </c>
      <c r="D404" s="87">
        <f t="shared" ca="1" si="49"/>
        <v>6455</v>
      </c>
      <c r="E404" s="87" t="str">
        <f t="shared" ca="1" si="57"/>
        <v>G6455:K6455</v>
      </c>
      <c r="G404" s="87">
        <f t="shared" si="51"/>
        <v>0</v>
      </c>
      <c r="H404" s="87">
        <v>404</v>
      </c>
      <c r="I404" s="91" t="s">
        <v>2349</v>
      </c>
      <c r="J404" s="92" t="s">
        <v>2350</v>
      </c>
      <c r="K404" s="87" t="str">
        <f t="shared" si="52"/>
        <v>Prosím, zvolte podrobnější úroveň.</v>
      </c>
      <c r="L404" s="102" t="str">
        <f t="shared" ca="1" si="54"/>
        <v/>
      </c>
      <c r="P404" s="141" t="s">
        <v>2349</v>
      </c>
      <c r="Q404" s="142" t="s">
        <v>2350</v>
      </c>
    </row>
    <row r="405" spans="1:17" ht="24.75" customHeight="1" x14ac:dyDescent="0.25">
      <c r="A405" s="150" t="str">
        <f t="shared" ca="1" si="53"/>
        <v/>
      </c>
      <c r="B405" s="151" t="str">
        <f t="shared" ca="1" si="55"/>
        <v/>
      </c>
      <c r="C405" s="152" t="str">
        <f t="shared" ca="1" si="56"/>
        <v/>
      </c>
      <c r="D405" s="87">
        <f t="shared" ca="1" si="49"/>
        <v>6455</v>
      </c>
      <c r="E405" s="87" t="str">
        <f t="shared" ca="1" si="57"/>
        <v>G6455:K6455</v>
      </c>
      <c r="G405" s="87">
        <f t="shared" si="51"/>
        <v>0</v>
      </c>
      <c r="H405" s="87">
        <v>405</v>
      </c>
      <c r="I405" s="91" t="s">
        <v>1112</v>
      </c>
      <c r="J405" s="92" t="s">
        <v>1113</v>
      </c>
      <c r="K405" s="87" t="str">
        <f t="shared" si="52"/>
        <v>231</v>
      </c>
      <c r="L405" s="102" t="str">
        <f t="shared" ca="1" si="54"/>
        <v/>
      </c>
      <c r="P405" s="143" t="s">
        <v>1112</v>
      </c>
      <c r="Q405" s="144" t="s">
        <v>1113</v>
      </c>
    </row>
    <row r="406" spans="1:17" ht="24.75" customHeight="1" x14ac:dyDescent="0.25">
      <c r="A406" s="150" t="str">
        <f t="shared" ca="1" si="53"/>
        <v/>
      </c>
      <c r="B406" s="151" t="str">
        <f t="shared" ca="1" si="55"/>
        <v/>
      </c>
      <c r="C406" s="152" t="str">
        <f t="shared" ca="1" si="56"/>
        <v/>
      </c>
      <c r="D406" s="87">
        <f t="shared" ca="1" si="49"/>
        <v>6455</v>
      </c>
      <c r="E406" s="87" t="str">
        <f t="shared" ca="1" si="57"/>
        <v>G6455:K6455</v>
      </c>
      <c r="G406" s="87">
        <f t="shared" si="51"/>
        <v>0</v>
      </c>
      <c r="H406" s="87">
        <v>406</v>
      </c>
      <c r="I406" s="91" t="s">
        <v>2351</v>
      </c>
      <c r="J406" s="92" t="s">
        <v>1113</v>
      </c>
      <c r="K406" s="87" t="str">
        <f t="shared" si="52"/>
        <v>231</v>
      </c>
      <c r="L406" s="102" t="str">
        <f t="shared" ca="1" si="54"/>
        <v/>
      </c>
      <c r="P406" s="145" t="s">
        <v>2351</v>
      </c>
      <c r="Q406" s="146" t="s">
        <v>1113</v>
      </c>
    </row>
    <row r="407" spans="1:17" ht="24.75" customHeight="1" x14ac:dyDescent="0.25">
      <c r="A407" s="150" t="str">
        <f t="shared" ca="1" si="53"/>
        <v/>
      </c>
      <c r="B407" s="151" t="str">
        <f t="shared" ca="1" si="55"/>
        <v/>
      </c>
      <c r="C407" s="152" t="str">
        <f t="shared" ca="1" si="56"/>
        <v/>
      </c>
      <c r="D407" s="87">
        <f t="shared" ca="1" si="49"/>
        <v>6455</v>
      </c>
      <c r="E407" s="87" t="str">
        <f t="shared" ca="1" si="57"/>
        <v>G6455:K6455</v>
      </c>
      <c r="G407" s="87">
        <f t="shared" si="51"/>
        <v>0</v>
      </c>
      <c r="H407" s="87">
        <v>407</v>
      </c>
      <c r="I407" s="91">
        <v>23101</v>
      </c>
      <c r="J407" s="92" t="s">
        <v>2352</v>
      </c>
      <c r="K407" s="87" t="str">
        <f t="shared" si="52"/>
        <v>231</v>
      </c>
      <c r="L407" s="102" t="str">
        <f t="shared" ca="1" si="54"/>
        <v/>
      </c>
      <c r="P407" s="147">
        <v>23101</v>
      </c>
      <c r="Q407" s="148" t="s">
        <v>2352</v>
      </c>
    </row>
    <row r="408" spans="1:17" ht="24.75" customHeight="1" x14ac:dyDescent="0.25">
      <c r="A408" s="150" t="str">
        <f t="shared" ca="1" si="53"/>
        <v/>
      </c>
      <c r="B408" s="151" t="str">
        <f t="shared" ca="1" si="55"/>
        <v/>
      </c>
      <c r="C408" s="152" t="str">
        <f t="shared" ca="1" si="56"/>
        <v/>
      </c>
      <c r="D408" s="87">
        <f t="shared" ca="1" si="49"/>
        <v>6455</v>
      </c>
      <c r="E408" s="87" t="str">
        <f t="shared" ca="1" si="57"/>
        <v>G6455:K6455</v>
      </c>
      <c r="G408" s="87">
        <f t="shared" si="51"/>
        <v>0</v>
      </c>
      <c r="H408" s="87">
        <v>408</v>
      </c>
      <c r="I408" s="91">
        <v>23102</v>
      </c>
      <c r="J408" s="92" t="s">
        <v>2353</v>
      </c>
      <c r="K408" s="87" t="str">
        <f t="shared" si="52"/>
        <v>231</v>
      </c>
      <c r="L408" s="102" t="str">
        <f t="shared" ca="1" si="54"/>
        <v/>
      </c>
      <c r="P408" s="147">
        <v>23102</v>
      </c>
      <c r="Q408" s="148" t="s">
        <v>2353</v>
      </c>
    </row>
    <row r="409" spans="1:17" ht="24.75" customHeight="1" x14ac:dyDescent="0.25">
      <c r="A409" s="150" t="str">
        <f t="shared" ca="1" si="53"/>
        <v/>
      </c>
      <c r="B409" s="151" t="str">
        <f t="shared" ca="1" si="55"/>
        <v/>
      </c>
      <c r="C409" s="152" t="str">
        <f t="shared" ca="1" si="56"/>
        <v/>
      </c>
      <c r="D409" s="87">
        <f t="shared" ca="1" si="49"/>
        <v>6455</v>
      </c>
      <c r="E409" s="87" t="str">
        <f t="shared" ca="1" si="57"/>
        <v>G6455:K6455</v>
      </c>
      <c r="G409" s="87">
        <f t="shared" si="51"/>
        <v>0</v>
      </c>
      <c r="H409" s="87">
        <v>409</v>
      </c>
      <c r="I409" s="91">
        <v>23103</v>
      </c>
      <c r="J409" s="92" t="s">
        <v>2354</v>
      </c>
      <c r="K409" s="87" t="str">
        <f t="shared" si="52"/>
        <v>231</v>
      </c>
      <c r="L409" s="102" t="str">
        <f t="shared" ca="1" si="54"/>
        <v/>
      </c>
      <c r="P409" s="147">
        <v>23103</v>
      </c>
      <c r="Q409" s="148" t="s">
        <v>2354</v>
      </c>
    </row>
    <row r="410" spans="1:17" ht="24.75" customHeight="1" x14ac:dyDescent="0.25">
      <c r="A410" s="150" t="str">
        <f t="shared" ca="1" si="53"/>
        <v/>
      </c>
      <c r="B410" s="151" t="str">
        <f t="shared" ca="1" si="55"/>
        <v/>
      </c>
      <c r="C410" s="152" t="str">
        <f t="shared" ca="1" si="56"/>
        <v/>
      </c>
      <c r="D410" s="87">
        <f t="shared" ca="1" si="49"/>
        <v>6455</v>
      </c>
      <c r="E410" s="87" t="str">
        <f t="shared" ca="1" si="57"/>
        <v>G6455:K6455</v>
      </c>
      <c r="G410" s="87">
        <f t="shared" si="51"/>
        <v>0</v>
      </c>
      <c r="H410" s="87">
        <v>410</v>
      </c>
      <c r="I410" s="91">
        <v>23104</v>
      </c>
      <c r="J410" s="92" t="s">
        <v>2355</v>
      </c>
      <c r="K410" s="87" t="str">
        <f t="shared" si="52"/>
        <v>231</v>
      </c>
      <c r="L410" s="102" t="str">
        <f t="shared" ca="1" si="54"/>
        <v/>
      </c>
      <c r="P410" s="147">
        <v>23104</v>
      </c>
      <c r="Q410" s="148" t="s">
        <v>2355</v>
      </c>
    </row>
    <row r="411" spans="1:17" ht="24.75" customHeight="1" x14ac:dyDescent="0.25">
      <c r="A411" s="150" t="str">
        <f t="shared" ca="1" si="53"/>
        <v/>
      </c>
      <c r="B411" s="151" t="str">
        <f t="shared" ca="1" si="55"/>
        <v/>
      </c>
      <c r="C411" s="152" t="str">
        <f t="shared" ca="1" si="56"/>
        <v/>
      </c>
      <c r="D411" s="87">
        <f t="shared" ca="1" si="49"/>
        <v>6455</v>
      </c>
      <c r="E411" s="87" t="str">
        <f t="shared" ca="1" si="57"/>
        <v>G6455:K6455</v>
      </c>
      <c r="G411" s="87">
        <f t="shared" si="51"/>
        <v>0</v>
      </c>
      <c r="H411" s="87">
        <v>411</v>
      </c>
      <c r="I411" s="91">
        <v>23105</v>
      </c>
      <c r="J411" s="92" t="s">
        <v>2356</v>
      </c>
      <c r="K411" s="87" t="str">
        <f t="shared" si="52"/>
        <v>231</v>
      </c>
      <c r="L411" s="102" t="str">
        <f t="shared" ca="1" si="54"/>
        <v/>
      </c>
      <c r="P411" s="147">
        <v>23105</v>
      </c>
      <c r="Q411" s="148" t="s">
        <v>2356</v>
      </c>
    </row>
    <row r="412" spans="1:17" ht="24.75" customHeight="1" x14ac:dyDescent="0.25">
      <c r="A412" s="150" t="str">
        <f t="shared" ca="1" si="53"/>
        <v/>
      </c>
      <c r="B412" s="151" t="str">
        <f t="shared" ca="1" si="55"/>
        <v/>
      </c>
      <c r="C412" s="152" t="str">
        <f t="shared" ca="1" si="56"/>
        <v/>
      </c>
      <c r="D412" s="87">
        <f t="shared" ca="1" si="49"/>
        <v>6455</v>
      </c>
      <c r="E412" s="87" t="str">
        <f t="shared" ca="1" si="57"/>
        <v>G6455:K6455</v>
      </c>
      <c r="G412" s="87">
        <f t="shared" si="51"/>
        <v>0</v>
      </c>
      <c r="H412" s="87">
        <v>412</v>
      </c>
      <c r="I412" s="91">
        <v>23106</v>
      </c>
      <c r="J412" s="92" t="s">
        <v>2357</v>
      </c>
      <c r="K412" s="87" t="str">
        <f t="shared" si="52"/>
        <v>231</v>
      </c>
      <c r="L412" s="102" t="str">
        <f t="shared" ca="1" si="54"/>
        <v/>
      </c>
      <c r="P412" s="147">
        <v>23106</v>
      </c>
      <c r="Q412" s="148" t="s">
        <v>2357</v>
      </c>
    </row>
    <row r="413" spans="1:17" ht="24.75" customHeight="1" x14ac:dyDescent="0.25">
      <c r="A413" s="150" t="str">
        <f t="shared" ca="1" si="53"/>
        <v/>
      </c>
      <c r="B413" s="151" t="str">
        <f t="shared" ca="1" si="55"/>
        <v/>
      </c>
      <c r="C413" s="152" t="str">
        <f t="shared" ca="1" si="56"/>
        <v/>
      </c>
      <c r="D413" s="87">
        <f t="shared" ca="1" si="49"/>
        <v>6455</v>
      </c>
      <c r="E413" s="87" t="str">
        <f t="shared" ca="1" si="57"/>
        <v>G6455:K6455</v>
      </c>
      <c r="G413" s="87">
        <f t="shared" si="51"/>
        <v>0</v>
      </c>
      <c r="H413" s="87">
        <v>413</v>
      </c>
      <c r="I413" s="91">
        <v>23107</v>
      </c>
      <c r="J413" s="92" t="s">
        <v>2358</v>
      </c>
      <c r="K413" s="87" t="str">
        <f t="shared" si="52"/>
        <v>231</v>
      </c>
      <c r="L413" s="102" t="str">
        <f t="shared" ca="1" si="54"/>
        <v/>
      </c>
      <c r="P413" s="147">
        <v>23107</v>
      </c>
      <c r="Q413" s="148" t="s">
        <v>2358</v>
      </c>
    </row>
    <row r="414" spans="1:17" ht="24.75" customHeight="1" x14ac:dyDescent="0.25">
      <c r="A414" s="150" t="str">
        <f t="shared" ca="1" si="53"/>
        <v/>
      </c>
      <c r="B414" s="151" t="str">
        <f t="shared" ca="1" si="55"/>
        <v/>
      </c>
      <c r="C414" s="152" t="str">
        <f t="shared" ca="1" si="56"/>
        <v/>
      </c>
      <c r="D414" s="87">
        <f t="shared" ca="1" si="49"/>
        <v>6455</v>
      </c>
      <c r="E414" s="87" t="str">
        <f t="shared" ca="1" si="57"/>
        <v>G6455:K6455</v>
      </c>
      <c r="G414" s="87">
        <f t="shared" si="51"/>
        <v>0</v>
      </c>
      <c r="H414" s="87">
        <v>414</v>
      </c>
      <c r="I414" s="91" t="s">
        <v>1114</v>
      </c>
      <c r="J414" s="92" t="s">
        <v>1115</v>
      </c>
      <c r="K414" s="87" t="str">
        <f t="shared" si="52"/>
        <v>232</v>
      </c>
      <c r="L414" s="102" t="str">
        <f t="shared" ca="1" si="54"/>
        <v/>
      </c>
      <c r="P414" s="143" t="s">
        <v>1114</v>
      </c>
      <c r="Q414" s="144" t="s">
        <v>1115</v>
      </c>
    </row>
    <row r="415" spans="1:17" ht="24.75" customHeight="1" x14ac:dyDescent="0.25">
      <c r="A415" s="150" t="str">
        <f t="shared" ca="1" si="53"/>
        <v/>
      </c>
      <c r="B415" s="151" t="str">
        <f t="shared" ca="1" si="55"/>
        <v/>
      </c>
      <c r="C415" s="152" t="str">
        <f t="shared" ca="1" si="56"/>
        <v/>
      </c>
      <c r="D415" s="87">
        <f t="shared" ca="1" si="49"/>
        <v>6455</v>
      </c>
      <c r="E415" s="87" t="str">
        <f t="shared" ca="1" si="57"/>
        <v>G6455:K6455</v>
      </c>
      <c r="G415" s="87">
        <f t="shared" si="51"/>
        <v>0</v>
      </c>
      <c r="H415" s="87">
        <v>415</v>
      </c>
      <c r="I415" s="91" t="s">
        <v>2359</v>
      </c>
      <c r="J415" s="92" t="s">
        <v>1115</v>
      </c>
      <c r="K415" s="87" t="str">
        <f t="shared" si="52"/>
        <v>232</v>
      </c>
      <c r="L415" s="102" t="str">
        <f t="shared" ca="1" si="54"/>
        <v/>
      </c>
      <c r="P415" s="145" t="s">
        <v>2359</v>
      </c>
      <c r="Q415" s="146" t="s">
        <v>1115</v>
      </c>
    </row>
    <row r="416" spans="1:17" ht="24.75" customHeight="1" x14ac:dyDescent="0.25">
      <c r="A416" s="150" t="str">
        <f t="shared" ca="1" si="53"/>
        <v/>
      </c>
      <c r="B416" s="151" t="str">
        <f t="shared" ca="1" si="55"/>
        <v/>
      </c>
      <c r="C416" s="152" t="str">
        <f t="shared" ca="1" si="56"/>
        <v/>
      </c>
      <c r="D416" s="87">
        <f t="shared" ca="1" si="49"/>
        <v>6455</v>
      </c>
      <c r="E416" s="87" t="str">
        <f t="shared" ca="1" si="57"/>
        <v>G6455:K6455</v>
      </c>
      <c r="G416" s="87">
        <f t="shared" si="51"/>
        <v>0</v>
      </c>
      <c r="H416" s="87">
        <v>416</v>
      </c>
      <c r="I416" s="91">
        <v>23201</v>
      </c>
      <c r="J416" s="92" t="s">
        <v>2360</v>
      </c>
      <c r="K416" s="87" t="str">
        <f t="shared" si="52"/>
        <v>232</v>
      </c>
      <c r="L416" s="102" t="str">
        <f t="shared" ca="1" si="54"/>
        <v/>
      </c>
      <c r="P416" s="147">
        <v>23201</v>
      </c>
      <c r="Q416" s="148" t="s">
        <v>2360</v>
      </c>
    </row>
    <row r="417" spans="1:17" ht="24.75" customHeight="1" x14ac:dyDescent="0.25">
      <c r="A417" s="150" t="str">
        <f t="shared" ca="1" si="53"/>
        <v/>
      </c>
      <c r="B417" s="151" t="str">
        <f t="shared" ca="1" si="55"/>
        <v/>
      </c>
      <c r="C417" s="152" t="str">
        <f t="shared" ca="1" si="56"/>
        <v/>
      </c>
      <c r="D417" s="87">
        <f t="shared" ca="1" si="49"/>
        <v>6455</v>
      </c>
      <c r="E417" s="87" t="str">
        <f t="shared" ca="1" si="57"/>
        <v>G6455:K6455</v>
      </c>
      <c r="G417" s="87">
        <f t="shared" si="51"/>
        <v>0</v>
      </c>
      <c r="H417" s="87">
        <v>417</v>
      </c>
      <c r="I417" s="91">
        <v>23202</v>
      </c>
      <c r="J417" s="92" t="s">
        <v>2361</v>
      </c>
      <c r="K417" s="87" t="str">
        <f t="shared" si="52"/>
        <v>232</v>
      </c>
      <c r="L417" s="102" t="str">
        <f t="shared" ca="1" si="54"/>
        <v/>
      </c>
      <c r="P417" s="147">
        <v>23202</v>
      </c>
      <c r="Q417" s="148" t="s">
        <v>2361</v>
      </c>
    </row>
    <row r="418" spans="1:17" ht="24.75" customHeight="1" x14ac:dyDescent="0.25">
      <c r="A418" s="150" t="str">
        <f t="shared" ca="1" si="53"/>
        <v/>
      </c>
      <c r="B418" s="151" t="str">
        <f t="shared" ca="1" si="55"/>
        <v/>
      </c>
      <c r="C418" s="152" t="str">
        <f t="shared" ca="1" si="56"/>
        <v/>
      </c>
      <c r="D418" s="87">
        <f t="shared" ca="1" si="49"/>
        <v>6455</v>
      </c>
      <c r="E418" s="87" t="str">
        <f t="shared" ca="1" si="57"/>
        <v>G6455:K6455</v>
      </c>
      <c r="G418" s="87">
        <f t="shared" si="51"/>
        <v>0</v>
      </c>
      <c r="H418" s="87">
        <v>418</v>
      </c>
      <c r="I418" s="91">
        <v>23203</v>
      </c>
      <c r="J418" s="92" t="s">
        <v>2362</v>
      </c>
      <c r="K418" s="87" t="str">
        <f t="shared" si="52"/>
        <v>232</v>
      </c>
      <c r="L418" s="102" t="str">
        <f t="shared" ca="1" si="54"/>
        <v/>
      </c>
      <c r="P418" s="147">
        <v>23203</v>
      </c>
      <c r="Q418" s="148" t="s">
        <v>2362</v>
      </c>
    </row>
    <row r="419" spans="1:17" ht="24.75" customHeight="1" x14ac:dyDescent="0.25">
      <c r="A419" s="150" t="str">
        <f t="shared" ca="1" si="53"/>
        <v/>
      </c>
      <c r="B419" s="151" t="str">
        <f t="shared" ca="1" si="55"/>
        <v/>
      </c>
      <c r="C419" s="152" t="str">
        <f t="shared" ca="1" si="56"/>
        <v/>
      </c>
      <c r="D419" s="87">
        <f t="shared" ca="1" si="49"/>
        <v>6455</v>
      </c>
      <c r="E419" s="87" t="str">
        <f t="shared" ca="1" si="57"/>
        <v>G6455:K6455</v>
      </c>
      <c r="G419" s="87">
        <f t="shared" si="51"/>
        <v>0</v>
      </c>
      <c r="H419" s="87">
        <v>419</v>
      </c>
      <c r="I419" s="91">
        <v>23204</v>
      </c>
      <c r="J419" s="92" t="s">
        <v>2363</v>
      </c>
      <c r="K419" s="87" t="str">
        <f t="shared" si="52"/>
        <v>232</v>
      </c>
      <c r="L419" s="102" t="str">
        <f t="shared" ca="1" si="54"/>
        <v/>
      </c>
      <c r="P419" s="147">
        <v>23204</v>
      </c>
      <c r="Q419" s="148" t="s">
        <v>2363</v>
      </c>
    </row>
    <row r="420" spans="1:17" ht="24.75" customHeight="1" x14ac:dyDescent="0.25">
      <c r="A420" s="150" t="str">
        <f t="shared" ca="1" si="53"/>
        <v/>
      </c>
      <c r="B420" s="151" t="str">
        <f t="shared" ca="1" si="55"/>
        <v/>
      </c>
      <c r="C420" s="152" t="str">
        <f t="shared" ca="1" si="56"/>
        <v/>
      </c>
      <c r="D420" s="87">
        <f t="shared" ca="1" si="49"/>
        <v>6455</v>
      </c>
      <c r="E420" s="87" t="str">
        <f t="shared" ca="1" si="57"/>
        <v>G6455:K6455</v>
      </c>
      <c r="G420" s="87">
        <f t="shared" si="51"/>
        <v>0</v>
      </c>
      <c r="H420" s="87">
        <v>420</v>
      </c>
      <c r="I420" s="91" t="s">
        <v>1116</v>
      </c>
      <c r="J420" s="92" t="s">
        <v>1117</v>
      </c>
      <c r="K420" s="87" t="str">
        <f t="shared" si="52"/>
        <v>233</v>
      </c>
      <c r="L420" s="102" t="str">
        <f t="shared" ca="1" si="54"/>
        <v/>
      </c>
      <c r="P420" s="143" t="s">
        <v>1116</v>
      </c>
      <c r="Q420" s="144" t="s">
        <v>1117</v>
      </c>
    </row>
    <row r="421" spans="1:17" ht="24.75" customHeight="1" x14ac:dyDescent="0.25">
      <c r="A421" s="150" t="str">
        <f t="shared" ca="1" si="53"/>
        <v/>
      </c>
      <c r="B421" s="151" t="str">
        <f t="shared" ca="1" si="55"/>
        <v/>
      </c>
      <c r="C421" s="152" t="str">
        <f t="shared" ca="1" si="56"/>
        <v/>
      </c>
      <c r="D421" s="87">
        <f t="shared" ca="1" si="49"/>
        <v>6455</v>
      </c>
      <c r="E421" s="87" t="str">
        <f t="shared" ca="1" si="57"/>
        <v>G6455:K6455</v>
      </c>
      <c r="G421" s="87">
        <f t="shared" si="51"/>
        <v>0</v>
      </c>
      <c r="H421" s="87">
        <v>421</v>
      </c>
      <c r="I421" s="91" t="s">
        <v>2364</v>
      </c>
      <c r="J421" s="92" t="s">
        <v>1117</v>
      </c>
      <c r="K421" s="87" t="str">
        <f t="shared" si="52"/>
        <v>233</v>
      </c>
      <c r="L421" s="102" t="str">
        <f t="shared" ca="1" si="54"/>
        <v/>
      </c>
      <c r="P421" s="145" t="s">
        <v>2364</v>
      </c>
      <c r="Q421" s="146" t="s">
        <v>1117</v>
      </c>
    </row>
    <row r="422" spans="1:17" ht="24.75" customHeight="1" x14ac:dyDescent="0.25">
      <c r="A422" s="150" t="str">
        <f t="shared" ca="1" si="53"/>
        <v/>
      </c>
      <c r="B422" s="151" t="str">
        <f t="shared" ca="1" si="55"/>
        <v/>
      </c>
      <c r="C422" s="152" t="str">
        <f t="shared" ca="1" si="56"/>
        <v/>
      </c>
      <c r="D422" s="87">
        <f t="shared" ca="1" si="49"/>
        <v>6455</v>
      </c>
      <c r="E422" s="87" t="str">
        <f t="shared" ca="1" si="57"/>
        <v>G6455:K6455</v>
      </c>
      <c r="G422" s="87">
        <f t="shared" si="51"/>
        <v>0</v>
      </c>
      <c r="H422" s="87">
        <v>422</v>
      </c>
      <c r="I422" s="91">
        <v>23301</v>
      </c>
      <c r="J422" s="92" t="s">
        <v>2365</v>
      </c>
      <c r="K422" s="87" t="str">
        <f t="shared" si="52"/>
        <v>233</v>
      </c>
      <c r="L422" s="102" t="str">
        <f t="shared" ca="1" si="54"/>
        <v/>
      </c>
      <c r="P422" s="147">
        <v>23301</v>
      </c>
      <c r="Q422" s="148" t="s">
        <v>2365</v>
      </c>
    </row>
    <row r="423" spans="1:17" ht="24.75" customHeight="1" x14ac:dyDescent="0.25">
      <c r="A423" s="150" t="str">
        <f t="shared" ca="1" si="53"/>
        <v/>
      </c>
      <c r="B423" s="151" t="str">
        <f t="shared" ca="1" si="55"/>
        <v/>
      </c>
      <c r="C423" s="152" t="str">
        <f t="shared" ca="1" si="56"/>
        <v/>
      </c>
      <c r="D423" s="87">
        <f t="shared" ca="1" si="49"/>
        <v>6455</v>
      </c>
      <c r="E423" s="87" t="str">
        <f t="shared" ca="1" si="57"/>
        <v>G6455:K6455</v>
      </c>
      <c r="G423" s="87">
        <f t="shared" si="51"/>
        <v>0</v>
      </c>
      <c r="H423" s="87">
        <v>423</v>
      </c>
      <c r="I423" s="91">
        <v>23302</v>
      </c>
      <c r="J423" s="92" t="s">
        <v>2366</v>
      </c>
      <c r="K423" s="87" t="str">
        <f t="shared" si="52"/>
        <v>233</v>
      </c>
      <c r="L423" s="102" t="str">
        <f t="shared" ca="1" si="54"/>
        <v/>
      </c>
      <c r="P423" s="147">
        <v>23302</v>
      </c>
      <c r="Q423" s="148" t="s">
        <v>2366</v>
      </c>
    </row>
    <row r="424" spans="1:17" ht="24.75" customHeight="1" x14ac:dyDescent="0.25">
      <c r="A424" s="150" t="str">
        <f t="shared" ca="1" si="53"/>
        <v/>
      </c>
      <c r="B424" s="151" t="str">
        <f t="shared" ca="1" si="55"/>
        <v/>
      </c>
      <c r="C424" s="152" t="str">
        <f t="shared" ca="1" si="56"/>
        <v/>
      </c>
      <c r="D424" s="87">
        <f t="shared" ca="1" si="49"/>
        <v>6455</v>
      </c>
      <c r="E424" s="87" t="str">
        <f t="shared" ca="1" si="57"/>
        <v>G6455:K6455</v>
      </c>
      <c r="G424" s="87">
        <f t="shared" si="51"/>
        <v>0</v>
      </c>
      <c r="H424" s="87">
        <v>424</v>
      </c>
      <c r="I424" s="91">
        <v>23303</v>
      </c>
      <c r="J424" s="92" t="s">
        <v>2367</v>
      </c>
      <c r="K424" s="87" t="str">
        <f t="shared" si="52"/>
        <v>233</v>
      </c>
      <c r="L424" s="102" t="str">
        <f t="shared" ca="1" si="54"/>
        <v/>
      </c>
      <c r="P424" s="147">
        <v>23303</v>
      </c>
      <c r="Q424" s="148" t="s">
        <v>2367</v>
      </c>
    </row>
    <row r="425" spans="1:17" ht="24.75" customHeight="1" x14ac:dyDescent="0.25">
      <c r="A425" s="150" t="str">
        <f t="shared" ca="1" si="53"/>
        <v/>
      </c>
      <c r="B425" s="151" t="str">
        <f t="shared" ca="1" si="55"/>
        <v/>
      </c>
      <c r="C425" s="152" t="str">
        <f t="shared" ca="1" si="56"/>
        <v/>
      </c>
      <c r="D425" s="87">
        <f t="shared" ca="1" si="49"/>
        <v>6455</v>
      </c>
      <c r="E425" s="87" t="str">
        <f t="shared" ca="1" si="57"/>
        <v>G6455:K6455</v>
      </c>
      <c r="G425" s="87">
        <f t="shared" si="51"/>
        <v>0</v>
      </c>
      <c r="H425" s="87">
        <v>425</v>
      </c>
      <c r="I425" s="91" t="s">
        <v>1118</v>
      </c>
      <c r="J425" s="92" t="s">
        <v>1119</v>
      </c>
      <c r="K425" s="87" t="str">
        <f t="shared" si="52"/>
        <v>234</v>
      </c>
      <c r="L425" s="102" t="str">
        <f t="shared" ca="1" si="54"/>
        <v/>
      </c>
      <c r="P425" s="143" t="s">
        <v>1118</v>
      </c>
      <c r="Q425" s="144" t="s">
        <v>1119</v>
      </c>
    </row>
    <row r="426" spans="1:17" ht="24.75" customHeight="1" x14ac:dyDescent="0.25">
      <c r="A426" s="150" t="str">
        <f t="shared" ca="1" si="53"/>
        <v/>
      </c>
      <c r="B426" s="151" t="str">
        <f t="shared" ca="1" si="55"/>
        <v/>
      </c>
      <c r="C426" s="152" t="str">
        <f t="shared" ca="1" si="56"/>
        <v/>
      </c>
      <c r="D426" s="87">
        <f t="shared" ca="1" si="49"/>
        <v>6455</v>
      </c>
      <c r="E426" s="87" t="str">
        <f t="shared" ca="1" si="57"/>
        <v>G6455:K6455</v>
      </c>
      <c r="G426" s="87">
        <f t="shared" si="51"/>
        <v>0</v>
      </c>
      <c r="H426" s="87">
        <v>426</v>
      </c>
      <c r="I426" s="91" t="s">
        <v>2368</v>
      </c>
      <c r="J426" s="92" t="s">
        <v>2369</v>
      </c>
      <c r="K426" s="87" t="str">
        <f t="shared" si="52"/>
        <v>234</v>
      </c>
      <c r="L426" s="102" t="str">
        <f t="shared" ca="1" si="54"/>
        <v/>
      </c>
      <c r="P426" s="145" t="s">
        <v>2368</v>
      </c>
      <c r="Q426" s="146" t="s">
        <v>2369</v>
      </c>
    </row>
    <row r="427" spans="1:17" ht="24.75" customHeight="1" x14ac:dyDescent="0.25">
      <c r="A427" s="150" t="str">
        <f t="shared" ca="1" si="53"/>
        <v/>
      </c>
      <c r="B427" s="151" t="str">
        <f t="shared" ca="1" si="55"/>
        <v/>
      </c>
      <c r="C427" s="152" t="str">
        <f t="shared" ca="1" si="56"/>
        <v/>
      </c>
      <c r="D427" s="87">
        <f t="shared" ca="1" si="49"/>
        <v>6455</v>
      </c>
      <c r="E427" s="87" t="str">
        <f t="shared" ca="1" si="57"/>
        <v>G6455:K6455</v>
      </c>
      <c r="G427" s="87">
        <f t="shared" si="51"/>
        <v>0</v>
      </c>
      <c r="H427" s="87">
        <v>427</v>
      </c>
      <c r="I427" s="91">
        <v>23410</v>
      </c>
      <c r="J427" s="92" t="s">
        <v>2369</v>
      </c>
      <c r="K427" s="87" t="str">
        <f t="shared" si="52"/>
        <v>234</v>
      </c>
      <c r="L427" s="102" t="str">
        <f t="shared" ca="1" si="54"/>
        <v/>
      </c>
      <c r="P427" s="147">
        <v>23410</v>
      </c>
      <c r="Q427" s="148" t="s">
        <v>2369</v>
      </c>
    </row>
    <row r="428" spans="1:17" ht="24.75" customHeight="1" x14ac:dyDescent="0.25">
      <c r="A428" s="150" t="str">
        <f t="shared" ca="1" si="53"/>
        <v/>
      </c>
      <c r="B428" s="151" t="str">
        <f t="shared" ca="1" si="55"/>
        <v/>
      </c>
      <c r="C428" s="152" t="str">
        <f t="shared" ca="1" si="56"/>
        <v/>
      </c>
      <c r="D428" s="87">
        <f t="shared" ca="1" si="49"/>
        <v>6455</v>
      </c>
      <c r="E428" s="87" t="str">
        <f t="shared" ca="1" si="57"/>
        <v>G6455:K6455</v>
      </c>
      <c r="G428" s="87">
        <f t="shared" si="51"/>
        <v>0</v>
      </c>
      <c r="H428" s="87">
        <v>428</v>
      </c>
      <c r="I428" s="91" t="s">
        <v>2370</v>
      </c>
      <c r="J428" s="92" t="s">
        <v>2371</v>
      </c>
      <c r="K428" s="87" t="str">
        <f t="shared" si="52"/>
        <v>234</v>
      </c>
      <c r="L428" s="102" t="str">
        <f t="shared" ca="1" si="54"/>
        <v/>
      </c>
      <c r="P428" s="145" t="s">
        <v>2370</v>
      </c>
      <c r="Q428" s="146" t="s">
        <v>2371</v>
      </c>
    </row>
    <row r="429" spans="1:17" ht="24.75" customHeight="1" x14ac:dyDescent="0.25">
      <c r="A429" s="150" t="str">
        <f t="shared" ca="1" si="53"/>
        <v/>
      </c>
      <c r="B429" s="151" t="str">
        <f t="shared" ca="1" si="55"/>
        <v/>
      </c>
      <c r="C429" s="152" t="str">
        <f t="shared" ca="1" si="56"/>
        <v/>
      </c>
      <c r="D429" s="87">
        <f t="shared" ca="1" si="49"/>
        <v>6455</v>
      </c>
      <c r="E429" s="87" t="str">
        <f t="shared" ca="1" si="57"/>
        <v>G6455:K6455</v>
      </c>
      <c r="G429" s="87">
        <f t="shared" si="51"/>
        <v>0</v>
      </c>
      <c r="H429" s="87">
        <v>429</v>
      </c>
      <c r="I429" s="91">
        <v>23420</v>
      </c>
      <c r="J429" s="92" t="s">
        <v>2371</v>
      </c>
      <c r="K429" s="87" t="str">
        <f t="shared" si="52"/>
        <v>234</v>
      </c>
      <c r="L429" s="102" t="str">
        <f t="shared" ca="1" si="54"/>
        <v/>
      </c>
      <c r="P429" s="147">
        <v>23420</v>
      </c>
      <c r="Q429" s="148" t="s">
        <v>2371</v>
      </c>
    </row>
    <row r="430" spans="1:17" ht="24.75" customHeight="1" x14ac:dyDescent="0.25">
      <c r="A430" s="150" t="str">
        <f t="shared" ca="1" si="53"/>
        <v/>
      </c>
      <c r="B430" s="151" t="str">
        <f t="shared" ca="1" si="55"/>
        <v/>
      </c>
      <c r="C430" s="152" t="str">
        <f t="shared" ca="1" si="56"/>
        <v/>
      </c>
      <c r="D430" s="87">
        <f t="shared" ca="1" si="49"/>
        <v>6455</v>
      </c>
      <c r="E430" s="87" t="str">
        <f t="shared" ca="1" si="57"/>
        <v>G6455:K6455</v>
      </c>
      <c r="G430" s="87">
        <f t="shared" si="51"/>
        <v>0</v>
      </c>
      <c r="H430" s="87">
        <v>430</v>
      </c>
      <c r="I430" s="91" t="s">
        <v>1120</v>
      </c>
      <c r="J430" s="92" t="s">
        <v>1121</v>
      </c>
      <c r="K430" s="87" t="str">
        <f t="shared" si="52"/>
        <v>235</v>
      </c>
      <c r="L430" s="102" t="str">
        <f t="shared" ca="1" si="54"/>
        <v/>
      </c>
      <c r="P430" s="143" t="s">
        <v>1120</v>
      </c>
      <c r="Q430" s="144" t="s">
        <v>1121</v>
      </c>
    </row>
    <row r="431" spans="1:17" ht="24.75" customHeight="1" x14ac:dyDescent="0.25">
      <c r="A431" s="150" t="str">
        <f t="shared" ca="1" si="53"/>
        <v/>
      </c>
      <c r="B431" s="151" t="str">
        <f t="shared" ca="1" si="55"/>
        <v/>
      </c>
      <c r="C431" s="152" t="str">
        <f t="shared" ca="1" si="56"/>
        <v/>
      </c>
      <c r="D431" s="87">
        <f t="shared" ca="1" si="49"/>
        <v>6455</v>
      </c>
      <c r="E431" s="87" t="str">
        <f t="shared" ca="1" si="57"/>
        <v>G6455:K6455</v>
      </c>
      <c r="G431" s="87">
        <f t="shared" si="51"/>
        <v>0</v>
      </c>
      <c r="H431" s="87">
        <v>431</v>
      </c>
      <c r="I431" s="91" t="s">
        <v>2372</v>
      </c>
      <c r="J431" s="92" t="s">
        <v>2373</v>
      </c>
      <c r="K431" s="87" t="str">
        <f t="shared" si="52"/>
        <v>235</v>
      </c>
      <c r="L431" s="102" t="str">
        <f t="shared" ca="1" si="54"/>
        <v/>
      </c>
      <c r="P431" s="145" t="s">
        <v>2372</v>
      </c>
      <c r="Q431" s="146" t="s">
        <v>2373</v>
      </c>
    </row>
    <row r="432" spans="1:17" ht="24.75" customHeight="1" x14ac:dyDescent="0.25">
      <c r="A432" s="150" t="str">
        <f t="shared" ca="1" si="53"/>
        <v/>
      </c>
      <c r="B432" s="151" t="str">
        <f t="shared" ca="1" si="55"/>
        <v/>
      </c>
      <c r="C432" s="152" t="str">
        <f t="shared" ca="1" si="56"/>
        <v/>
      </c>
      <c r="D432" s="87">
        <f t="shared" ca="1" si="49"/>
        <v>6455</v>
      </c>
      <c r="E432" s="87" t="str">
        <f t="shared" ca="1" si="57"/>
        <v>G6455:K6455</v>
      </c>
      <c r="G432" s="87">
        <f t="shared" si="51"/>
        <v>0</v>
      </c>
      <c r="H432" s="87">
        <v>432</v>
      </c>
      <c r="I432" s="91">
        <v>23511</v>
      </c>
      <c r="J432" s="92" t="s">
        <v>2374</v>
      </c>
      <c r="K432" s="87" t="str">
        <f t="shared" si="52"/>
        <v>235</v>
      </c>
      <c r="L432" s="102" t="str">
        <f t="shared" ca="1" si="54"/>
        <v/>
      </c>
      <c r="P432" s="147">
        <v>23511</v>
      </c>
      <c r="Q432" s="148" t="s">
        <v>2374</v>
      </c>
    </row>
    <row r="433" spans="1:17" ht="24.75" customHeight="1" x14ac:dyDescent="0.25">
      <c r="A433" s="150" t="str">
        <f t="shared" ca="1" si="53"/>
        <v/>
      </c>
      <c r="B433" s="151" t="str">
        <f t="shared" ca="1" si="55"/>
        <v/>
      </c>
      <c r="C433" s="152" t="str">
        <f t="shared" ca="1" si="56"/>
        <v/>
      </c>
      <c r="D433" s="87">
        <f t="shared" ca="1" si="49"/>
        <v>6455</v>
      </c>
      <c r="E433" s="87" t="str">
        <f t="shared" ca="1" si="57"/>
        <v>G6455:K6455</v>
      </c>
      <c r="G433" s="87">
        <f t="shared" si="51"/>
        <v>0</v>
      </c>
      <c r="H433" s="87">
        <v>433</v>
      </c>
      <c r="I433" s="91">
        <v>23512</v>
      </c>
      <c r="J433" s="92" t="s">
        <v>2375</v>
      </c>
      <c r="K433" s="87" t="str">
        <f t="shared" si="52"/>
        <v>235</v>
      </c>
      <c r="L433" s="102" t="str">
        <f t="shared" ca="1" si="54"/>
        <v/>
      </c>
      <c r="P433" s="147">
        <v>23512</v>
      </c>
      <c r="Q433" s="148" t="s">
        <v>2375</v>
      </c>
    </row>
    <row r="434" spans="1:17" ht="24.75" customHeight="1" x14ac:dyDescent="0.25">
      <c r="A434" s="150" t="str">
        <f t="shared" ca="1" si="53"/>
        <v/>
      </c>
      <c r="B434" s="151" t="str">
        <f t="shared" ca="1" si="55"/>
        <v/>
      </c>
      <c r="C434" s="152" t="str">
        <f t="shared" ca="1" si="56"/>
        <v/>
      </c>
      <c r="D434" s="87">
        <f t="shared" ca="1" si="49"/>
        <v>6455</v>
      </c>
      <c r="E434" s="87" t="str">
        <f t="shared" ca="1" si="57"/>
        <v>G6455:K6455</v>
      </c>
      <c r="G434" s="87">
        <f t="shared" si="51"/>
        <v>0</v>
      </c>
      <c r="H434" s="87">
        <v>434</v>
      </c>
      <c r="I434" s="91">
        <v>23513</v>
      </c>
      <c r="J434" s="92" t="s">
        <v>2376</v>
      </c>
      <c r="K434" s="87" t="str">
        <f t="shared" si="52"/>
        <v>235</v>
      </c>
      <c r="L434" s="102" t="str">
        <f t="shared" ca="1" si="54"/>
        <v/>
      </c>
      <c r="P434" s="147">
        <v>23513</v>
      </c>
      <c r="Q434" s="148" t="s">
        <v>2376</v>
      </c>
    </row>
    <row r="435" spans="1:17" ht="24.75" customHeight="1" x14ac:dyDescent="0.25">
      <c r="A435" s="150" t="str">
        <f t="shared" ca="1" si="53"/>
        <v/>
      </c>
      <c r="B435" s="151" t="str">
        <f t="shared" ca="1" si="55"/>
        <v/>
      </c>
      <c r="C435" s="152" t="str">
        <f t="shared" ca="1" si="56"/>
        <v/>
      </c>
      <c r="D435" s="87">
        <f t="shared" ca="1" si="49"/>
        <v>6455</v>
      </c>
      <c r="E435" s="87" t="str">
        <f t="shared" ca="1" si="57"/>
        <v>G6455:K6455</v>
      </c>
      <c r="G435" s="87">
        <f t="shared" si="51"/>
        <v>0</v>
      </c>
      <c r="H435" s="87">
        <v>435</v>
      </c>
      <c r="I435" s="91">
        <v>23514</v>
      </c>
      <c r="J435" s="92" t="s">
        <v>2377</v>
      </c>
      <c r="K435" s="87" t="str">
        <f t="shared" si="52"/>
        <v>235</v>
      </c>
      <c r="L435" s="102" t="str">
        <f t="shared" ca="1" si="54"/>
        <v/>
      </c>
      <c r="P435" s="147">
        <v>23514</v>
      </c>
      <c r="Q435" s="148" t="s">
        <v>2377</v>
      </c>
    </row>
    <row r="436" spans="1:17" ht="24.75" customHeight="1" x14ac:dyDescent="0.25">
      <c r="A436" s="150" t="str">
        <f t="shared" ca="1" si="53"/>
        <v/>
      </c>
      <c r="B436" s="151" t="str">
        <f t="shared" ca="1" si="55"/>
        <v/>
      </c>
      <c r="C436" s="152" t="str">
        <f t="shared" ca="1" si="56"/>
        <v/>
      </c>
      <c r="D436" s="87">
        <f t="shared" ca="1" si="49"/>
        <v>6455</v>
      </c>
      <c r="E436" s="87" t="str">
        <f t="shared" ca="1" si="57"/>
        <v>G6455:K6455</v>
      </c>
      <c r="G436" s="87">
        <f t="shared" si="51"/>
        <v>0</v>
      </c>
      <c r="H436" s="87">
        <v>436</v>
      </c>
      <c r="I436" s="91">
        <v>23515</v>
      </c>
      <c r="J436" s="92" t="s">
        <v>2378</v>
      </c>
      <c r="K436" s="87" t="str">
        <f t="shared" si="52"/>
        <v>235</v>
      </c>
      <c r="L436" s="102" t="str">
        <f t="shared" ca="1" si="54"/>
        <v/>
      </c>
      <c r="P436" s="147">
        <v>23515</v>
      </c>
      <c r="Q436" s="148" t="s">
        <v>2378</v>
      </c>
    </row>
    <row r="437" spans="1:17" ht="24.75" customHeight="1" x14ac:dyDescent="0.25">
      <c r="A437" s="150" t="str">
        <f t="shared" ca="1" si="53"/>
        <v/>
      </c>
      <c r="B437" s="151" t="str">
        <f t="shared" ca="1" si="55"/>
        <v/>
      </c>
      <c r="C437" s="152" t="str">
        <f t="shared" ca="1" si="56"/>
        <v/>
      </c>
      <c r="D437" s="87">
        <f t="shared" ca="1" si="49"/>
        <v>6455</v>
      </c>
      <c r="E437" s="87" t="str">
        <f t="shared" ca="1" si="57"/>
        <v>G6455:K6455</v>
      </c>
      <c r="G437" s="87">
        <f t="shared" si="51"/>
        <v>0</v>
      </c>
      <c r="H437" s="87">
        <v>437</v>
      </c>
      <c r="I437" s="91">
        <v>23519</v>
      </c>
      <c r="J437" s="92" t="s">
        <v>2379</v>
      </c>
      <c r="K437" s="87" t="str">
        <f t="shared" si="52"/>
        <v>235</v>
      </c>
      <c r="L437" s="102" t="str">
        <f t="shared" ca="1" si="54"/>
        <v/>
      </c>
      <c r="P437" s="147">
        <v>23519</v>
      </c>
      <c r="Q437" s="148" t="s">
        <v>2379</v>
      </c>
    </row>
    <row r="438" spans="1:17" ht="24.75" customHeight="1" x14ac:dyDescent="0.25">
      <c r="A438" s="150" t="str">
        <f t="shared" ca="1" si="53"/>
        <v/>
      </c>
      <c r="B438" s="151" t="str">
        <f t="shared" ca="1" si="55"/>
        <v/>
      </c>
      <c r="C438" s="152" t="str">
        <f t="shared" ca="1" si="56"/>
        <v/>
      </c>
      <c r="D438" s="87">
        <f t="shared" ca="1" si="49"/>
        <v>6455</v>
      </c>
      <c r="E438" s="87" t="str">
        <f t="shared" ca="1" si="57"/>
        <v>G6455:K6455</v>
      </c>
      <c r="G438" s="87">
        <f t="shared" si="51"/>
        <v>0</v>
      </c>
      <c r="H438" s="87">
        <v>438</v>
      </c>
      <c r="I438" s="91">
        <v>2352</v>
      </c>
      <c r="J438" s="92" t="s">
        <v>2380</v>
      </c>
      <c r="K438" s="87" t="str">
        <f t="shared" si="52"/>
        <v>235</v>
      </c>
      <c r="L438" s="102" t="str">
        <f t="shared" ca="1" si="54"/>
        <v/>
      </c>
      <c r="P438" s="145">
        <v>2352</v>
      </c>
      <c r="Q438" s="146" t="s">
        <v>2380</v>
      </c>
    </row>
    <row r="439" spans="1:17" ht="24.75" customHeight="1" x14ac:dyDescent="0.25">
      <c r="A439" s="150" t="str">
        <f t="shared" ca="1" si="53"/>
        <v/>
      </c>
      <c r="B439" s="151" t="str">
        <f t="shared" ca="1" si="55"/>
        <v/>
      </c>
      <c r="C439" s="152" t="str">
        <f t="shared" ca="1" si="56"/>
        <v/>
      </c>
      <c r="D439" s="87">
        <f t="shared" ca="1" si="49"/>
        <v>6455</v>
      </c>
      <c r="E439" s="87" t="str">
        <f t="shared" ca="1" si="57"/>
        <v>G6455:K6455</v>
      </c>
      <c r="G439" s="87">
        <f t="shared" si="51"/>
        <v>0</v>
      </c>
      <c r="H439" s="87">
        <v>439</v>
      </c>
      <c r="I439" s="91">
        <v>23521</v>
      </c>
      <c r="J439" s="92" t="s">
        <v>2381</v>
      </c>
      <c r="K439" s="87" t="str">
        <f t="shared" si="52"/>
        <v>235</v>
      </c>
      <c r="L439" s="102" t="str">
        <f t="shared" ca="1" si="54"/>
        <v/>
      </c>
      <c r="P439" s="147">
        <v>23521</v>
      </c>
      <c r="Q439" s="148" t="s">
        <v>2381</v>
      </c>
    </row>
    <row r="440" spans="1:17" ht="24.75" customHeight="1" x14ac:dyDescent="0.25">
      <c r="A440" s="150" t="str">
        <f t="shared" ca="1" si="53"/>
        <v/>
      </c>
      <c r="B440" s="151" t="str">
        <f t="shared" ca="1" si="55"/>
        <v/>
      </c>
      <c r="C440" s="152" t="str">
        <f t="shared" ca="1" si="56"/>
        <v/>
      </c>
      <c r="D440" s="87">
        <f t="shared" ca="1" si="49"/>
        <v>6455</v>
      </c>
      <c r="E440" s="87" t="str">
        <f t="shared" ca="1" si="57"/>
        <v>G6455:K6455</v>
      </c>
      <c r="G440" s="87">
        <f t="shared" si="51"/>
        <v>0</v>
      </c>
      <c r="H440" s="87">
        <v>440</v>
      </c>
      <c r="I440" s="91">
        <v>23522</v>
      </c>
      <c r="J440" s="92" t="s">
        <v>2382</v>
      </c>
      <c r="K440" s="87" t="str">
        <f t="shared" si="52"/>
        <v>235</v>
      </c>
      <c r="L440" s="102" t="str">
        <f t="shared" ca="1" si="54"/>
        <v/>
      </c>
      <c r="P440" s="147">
        <v>23522</v>
      </c>
      <c r="Q440" s="148" t="s">
        <v>2382</v>
      </c>
    </row>
    <row r="441" spans="1:17" ht="24.75" customHeight="1" x14ac:dyDescent="0.25">
      <c r="A441" s="150" t="str">
        <f t="shared" ca="1" si="53"/>
        <v/>
      </c>
      <c r="B441" s="151" t="str">
        <f t="shared" ca="1" si="55"/>
        <v/>
      </c>
      <c r="C441" s="152" t="str">
        <f t="shared" ca="1" si="56"/>
        <v/>
      </c>
      <c r="D441" s="87">
        <f t="shared" ca="1" si="49"/>
        <v>6455</v>
      </c>
      <c r="E441" s="87" t="str">
        <f t="shared" ca="1" si="57"/>
        <v>G6455:K6455</v>
      </c>
      <c r="G441" s="87">
        <f t="shared" si="51"/>
        <v>0</v>
      </c>
      <c r="H441" s="87">
        <v>441</v>
      </c>
      <c r="I441" s="91">
        <v>23523</v>
      </c>
      <c r="J441" s="92" t="s">
        <v>2383</v>
      </c>
      <c r="K441" s="87" t="str">
        <f t="shared" si="52"/>
        <v>235</v>
      </c>
      <c r="L441" s="102" t="str">
        <f t="shared" ca="1" si="54"/>
        <v/>
      </c>
      <c r="P441" s="147">
        <v>23523</v>
      </c>
      <c r="Q441" s="148" t="s">
        <v>2383</v>
      </c>
    </row>
    <row r="442" spans="1:17" ht="24.75" customHeight="1" x14ac:dyDescent="0.25">
      <c r="A442" s="150" t="str">
        <f t="shared" ca="1" si="53"/>
        <v/>
      </c>
      <c r="B442" s="151" t="str">
        <f t="shared" ca="1" si="55"/>
        <v/>
      </c>
      <c r="C442" s="152" t="str">
        <f t="shared" ca="1" si="56"/>
        <v/>
      </c>
      <c r="D442" s="87">
        <f t="shared" ca="1" si="49"/>
        <v>6455</v>
      </c>
      <c r="E442" s="87" t="str">
        <f t="shared" ca="1" si="57"/>
        <v>G6455:K6455</v>
      </c>
      <c r="G442" s="87">
        <f t="shared" si="51"/>
        <v>0</v>
      </c>
      <c r="H442" s="87">
        <v>442</v>
      </c>
      <c r="I442" s="91">
        <v>23524</v>
      </c>
      <c r="J442" s="92" t="s">
        <v>2384</v>
      </c>
      <c r="K442" s="87" t="str">
        <f t="shared" si="52"/>
        <v>235</v>
      </c>
      <c r="L442" s="102" t="str">
        <f t="shared" ca="1" si="54"/>
        <v/>
      </c>
      <c r="P442" s="147">
        <v>23524</v>
      </c>
      <c r="Q442" s="148" t="s">
        <v>2384</v>
      </c>
    </row>
    <row r="443" spans="1:17" ht="24.75" customHeight="1" x14ac:dyDescent="0.25">
      <c r="A443" s="150" t="str">
        <f t="shared" ca="1" si="53"/>
        <v/>
      </c>
      <c r="B443" s="151" t="str">
        <f t="shared" ca="1" si="55"/>
        <v/>
      </c>
      <c r="C443" s="152" t="str">
        <f t="shared" ca="1" si="56"/>
        <v/>
      </c>
      <c r="D443" s="87">
        <f t="shared" ca="1" si="49"/>
        <v>6455</v>
      </c>
      <c r="E443" s="87" t="str">
        <f t="shared" ca="1" si="57"/>
        <v>G6455:K6455</v>
      </c>
      <c r="G443" s="87">
        <f t="shared" si="51"/>
        <v>0</v>
      </c>
      <c r="H443" s="87">
        <v>443</v>
      </c>
      <c r="I443" s="91">
        <v>23525</v>
      </c>
      <c r="J443" s="92" t="s">
        <v>2385</v>
      </c>
      <c r="K443" s="87" t="str">
        <f t="shared" si="52"/>
        <v>235</v>
      </c>
      <c r="L443" s="102" t="str">
        <f t="shared" ca="1" si="54"/>
        <v/>
      </c>
      <c r="P443" s="147">
        <v>23525</v>
      </c>
      <c r="Q443" s="148" t="s">
        <v>2385</v>
      </c>
    </row>
    <row r="444" spans="1:17" ht="24.75" customHeight="1" x14ac:dyDescent="0.25">
      <c r="A444" s="150" t="str">
        <f t="shared" ca="1" si="53"/>
        <v/>
      </c>
      <c r="B444" s="151" t="str">
        <f t="shared" ca="1" si="55"/>
        <v/>
      </c>
      <c r="C444" s="152" t="str">
        <f t="shared" ca="1" si="56"/>
        <v/>
      </c>
      <c r="D444" s="87">
        <f t="shared" ref="D444:D507" ca="1" si="58">IFERROR(VLOOKUP(1,INDIRECT(E443),2,FALSE)+1,6455)</f>
        <v>6455</v>
      </c>
      <c r="E444" s="87" t="str">
        <f t="shared" ca="1" si="57"/>
        <v>G6455:K6455</v>
      </c>
      <c r="G444" s="87">
        <f t="shared" si="51"/>
        <v>0</v>
      </c>
      <c r="H444" s="87">
        <v>444</v>
      </c>
      <c r="I444" s="91">
        <v>23526</v>
      </c>
      <c r="J444" s="92" t="s">
        <v>2386</v>
      </c>
      <c r="K444" s="87" t="str">
        <f t="shared" si="52"/>
        <v>235</v>
      </c>
      <c r="L444" s="102" t="str">
        <f t="shared" ca="1" si="54"/>
        <v/>
      </c>
      <c r="P444" s="147">
        <v>23526</v>
      </c>
      <c r="Q444" s="148" t="s">
        <v>2386</v>
      </c>
    </row>
    <row r="445" spans="1:17" ht="24.75" customHeight="1" x14ac:dyDescent="0.25">
      <c r="A445" s="150" t="str">
        <f t="shared" ca="1" si="53"/>
        <v/>
      </c>
      <c r="B445" s="151" t="str">
        <f t="shared" ca="1" si="55"/>
        <v/>
      </c>
      <c r="C445" s="152" t="str">
        <f t="shared" ca="1" si="56"/>
        <v/>
      </c>
      <c r="D445" s="87">
        <f t="shared" ca="1" si="58"/>
        <v>6455</v>
      </c>
      <c r="E445" s="87" t="str">
        <f t="shared" ca="1" si="57"/>
        <v>G6455:K6455</v>
      </c>
      <c r="G445" s="87">
        <f t="shared" si="51"/>
        <v>0</v>
      </c>
      <c r="H445" s="87">
        <v>445</v>
      </c>
      <c r="I445" s="91">
        <v>23527</v>
      </c>
      <c r="J445" s="92" t="s">
        <v>2387</v>
      </c>
      <c r="K445" s="87" t="str">
        <f t="shared" si="52"/>
        <v>235</v>
      </c>
      <c r="L445" s="102" t="str">
        <f t="shared" ca="1" si="54"/>
        <v/>
      </c>
      <c r="P445" s="147">
        <v>23527</v>
      </c>
      <c r="Q445" s="148" t="s">
        <v>2387</v>
      </c>
    </row>
    <row r="446" spans="1:17" ht="24.75" customHeight="1" x14ac:dyDescent="0.25">
      <c r="A446" s="150" t="str">
        <f t="shared" ca="1" si="53"/>
        <v/>
      </c>
      <c r="B446" s="151" t="str">
        <f t="shared" ca="1" si="55"/>
        <v/>
      </c>
      <c r="C446" s="152" t="str">
        <f t="shared" ca="1" si="56"/>
        <v/>
      </c>
      <c r="D446" s="87">
        <f t="shared" ca="1" si="58"/>
        <v>6455</v>
      </c>
      <c r="E446" s="87" t="str">
        <f t="shared" ca="1" si="57"/>
        <v>G6455:K6455</v>
      </c>
      <c r="G446" s="87">
        <f t="shared" si="51"/>
        <v>0</v>
      </c>
      <c r="H446" s="87">
        <v>446</v>
      </c>
      <c r="I446" s="91">
        <v>23529</v>
      </c>
      <c r="J446" s="92" t="s">
        <v>2388</v>
      </c>
      <c r="K446" s="87" t="str">
        <f t="shared" si="52"/>
        <v>235</v>
      </c>
      <c r="L446" s="102" t="str">
        <f t="shared" ca="1" si="54"/>
        <v/>
      </c>
      <c r="P446" s="147">
        <v>23529</v>
      </c>
      <c r="Q446" s="148" t="s">
        <v>2388</v>
      </c>
    </row>
    <row r="447" spans="1:17" ht="24.75" customHeight="1" x14ac:dyDescent="0.25">
      <c r="A447" s="150" t="str">
        <f t="shared" ca="1" si="53"/>
        <v/>
      </c>
      <c r="B447" s="151" t="str">
        <f t="shared" ca="1" si="55"/>
        <v/>
      </c>
      <c r="C447" s="152" t="str">
        <f t="shared" ca="1" si="56"/>
        <v/>
      </c>
      <c r="D447" s="87">
        <f t="shared" ca="1" si="58"/>
        <v>6455</v>
      </c>
      <c r="E447" s="87" t="str">
        <f t="shared" ca="1" si="57"/>
        <v>G6455:K6455</v>
      </c>
      <c r="G447" s="87">
        <f t="shared" si="51"/>
        <v>0</v>
      </c>
      <c r="H447" s="87">
        <v>447</v>
      </c>
      <c r="I447" s="91" t="s">
        <v>2389</v>
      </c>
      <c r="J447" s="92" t="s">
        <v>2390</v>
      </c>
      <c r="K447" s="87" t="str">
        <f t="shared" si="52"/>
        <v>235</v>
      </c>
      <c r="L447" s="102" t="str">
        <f t="shared" ca="1" si="54"/>
        <v/>
      </c>
      <c r="P447" s="145" t="s">
        <v>2389</v>
      </c>
      <c r="Q447" s="146" t="s">
        <v>2390</v>
      </c>
    </row>
    <row r="448" spans="1:17" ht="24.75" customHeight="1" x14ac:dyDescent="0.25">
      <c r="A448" s="150" t="str">
        <f t="shared" ca="1" si="53"/>
        <v/>
      </c>
      <c r="B448" s="151" t="str">
        <f t="shared" ca="1" si="55"/>
        <v/>
      </c>
      <c r="C448" s="152" t="str">
        <f t="shared" ca="1" si="56"/>
        <v/>
      </c>
      <c r="D448" s="87">
        <f t="shared" ca="1" si="58"/>
        <v>6455</v>
      </c>
      <c r="E448" s="87" t="str">
        <f t="shared" ca="1" si="57"/>
        <v>G6455:K6455</v>
      </c>
      <c r="G448" s="87">
        <f t="shared" si="51"/>
        <v>0</v>
      </c>
      <c r="H448" s="87">
        <v>448</v>
      </c>
      <c r="I448" s="91">
        <v>23530</v>
      </c>
      <c r="J448" s="92" t="s">
        <v>2390</v>
      </c>
      <c r="K448" s="87" t="str">
        <f t="shared" si="52"/>
        <v>235</v>
      </c>
      <c r="L448" s="102" t="str">
        <f t="shared" ca="1" si="54"/>
        <v/>
      </c>
      <c r="P448" s="147">
        <v>23530</v>
      </c>
      <c r="Q448" s="148" t="s">
        <v>2390</v>
      </c>
    </row>
    <row r="449" spans="1:17" ht="24.75" customHeight="1" x14ac:dyDescent="0.25">
      <c r="A449" s="150" t="str">
        <f t="shared" ca="1" si="53"/>
        <v/>
      </c>
      <c r="B449" s="151" t="str">
        <f t="shared" ca="1" si="55"/>
        <v/>
      </c>
      <c r="C449" s="152" t="str">
        <f t="shared" ca="1" si="56"/>
        <v/>
      </c>
      <c r="D449" s="87">
        <f t="shared" ca="1" si="58"/>
        <v>6455</v>
      </c>
      <c r="E449" s="87" t="str">
        <f t="shared" ca="1" si="57"/>
        <v>G6455:K6455</v>
      </c>
      <c r="G449" s="87">
        <f t="shared" si="51"/>
        <v>0</v>
      </c>
      <c r="H449" s="87">
        <v>449</v>
      </c>
      <c r="I449" s="91" t="s">
        <v>2391</v>
      </c>
      <c r="J449" s="92" t="s">
        <v>2392</v>
      </c>
      <c r="K449" s="87" t="str">
        <f t="shared" si="52"/>
        <v>235</v>
      </c>
      <c r="L449" s="102" t="str">
        <f t="shared" ca="1" si="54"/>
        <v/>
      </c>
      <c r="P449" s="145" t="s">
        <v>2391</v>
      </c>
      <c r="Q449" s="146" t="s">
        <v>2392</v>
      </c>
    </row>
    <row r="450" spans="1:17" ht="24.75" customHeight="1" x14ac:dyDescent="0.25">
      <c r="A450" s="150" t="str">
        <f t="shared" ca="1" si="53"/>
        <v/>
      </c>
      <c r="B450" s="151" t="str">
        <f t="shared" ca="1" si="55"/>
        <v/>
      </c>
      <c r="C450" s="152" t="str">
        <f t="shared" ca="1" si="56"/>
        <v/>
      </c>
      <c r="D450" s="87">
        <f t="shared" ca="1" si="58"/>
        <v>6455</v>
      </c>
      <c r="E450" s="87" t="str">
        <f t="shared" ca="1" si="57"/>
        <v>G6455:K6455</v>
      </c>
      <c r="G450" s="87">
        <f t="shared" ref="G450:G513" si="59">IF(ISERR(SEARCH($G$1,J450)),0,1)</f>
        <v>0</v>
      </c>
      <c r="H450" s="87">
        <v>450</v>
      </c>
      <c r="I450" s="91">
        <v>23540</v>
      </c>
      <c r="J450" s="92" t="s">
        <v>2392</v>
      </c>
      <c r="K450" s="87" t="str">
        <f t="shared" si="52"/>
        <v>235</v>
      </c>
      <c r="L450" s="102" t="str">
        <f t="shared" ca="1" si="54"/>
        <v/>
      </c>
      <c r="P450" s="147">
        <v>23540</v>
      </c>
      <c r="Q450" s="148" t="s">
        <v>2392</v>
      </c>
    </row>
    <row r="451" spans="1:17" ht="24.75" customHeight="1" x14ac:dyDescent="0.25">
      <c r="A451" s="150" t="str">
        <f t="shared" ca="1" si="53"/>
        <v/>
      </c>
      <c r="B451" s="151" t="str">
        <f t="shared" ca="1" si="55"/>
        <v/>
      </c>
      <c r="C451" s="152" t="str">
        <f t="shared" ca="1" si="56"/>
        <v/>
      </c>
      <c r="D451" s="87">
        <f t="shared" ca="1" si="58"/>
        <v>6455</v>
      </c>
      <c r="E451" s="87" t="str">
        <f t="shared" ca="1" si="57"/>
        <v>G6455:K6455</v>
      </c>
      <c r="G451" s="87">
        <f t="shared" si="59"/>
        <v>0</v>
      </c>
      <c r="H451" s="87">
        <v>451</v>
      </c>
      <c r="I451" s="91" t="s">
        <v>2393</v>
      </c>
      <c r="J451" s="92" t="s">
        <v>2394</v>
      </c>
      <c r="K451" s="87" t="str">
        <f t="shared" ref="K451:K514" si="60">IF(LEN(LEFT(I451,3))&lt;3,"Prosím, zvolte podrobnější úroveň.",LEFT(I451,3))</f>
        <v>235</v>
      </c>
      <c r="L451" s="102" t="str">
        <f t="shared" ca="1" si="54"/>
        <v/>
      </c>
      <c r="P451" s="145" t="s">
        <v>2393</v>
      </c>
      <c r="Q451" s="146" t="s">
        <v>2394</v>
      </c>
    </row>
    <row r="452" spans="1:17" ht="24.75" customHeight="1" x14ac:dyDescent="0.25">
      <c r="A452" s="150" t="str">
        <f t="shared" ca="1" si="53"/>
        <v/>
      </c>
      <c r="B452" s="151" t="str">
        <f t="shared" ca="1" si="55"/>
        <v/>
      </c>
      <c r="C452" s="152" t="str">
        <f t="shared" ca="1" si="56"/>
        <v/>
      </c>
      <c r="D452" s="87">
        <f t="shared" ca="1" si="58"/>
        <v>6455</v>
      </c>
      <c r="E452" s="87" t="str">
        <f t="shared" ca="1" si="57"/>
        <v>G6455:K6455</v>
      </c>
      <c r="G452" s="87">
        <f t="shared" si="59"/>
        <v>0</v>
      </c>
      <c r="H452" s="87">
        <v>452</v>
      </c>
      <c r="I452" s="91">
        <v>23550</v>
      </c>
      <c r="J452" s="92" t="s">
        <v>2394</v>
      </c>
      <c r="K452" s="87" t="str">
        <f t="shared" si="60"/>
        <v>235</v>
      </c>
      <c r="L452" s="102" t="str">
        <f t="shared" ca="1" si="54"/>
        <v/>
      </c>
      <c r="P452" s="147">
        <v>23550</v>
      </c>
      <c r="Q452" s="148" t="s">
        <v>2394</v>
      </c>
    </row>
    <row r="453" spans="1:17" ht="24.75" customHeight="1" x14ac:dyDescent="0.25">
      <c r="A453" s="150" t="str">
        <f t="shared" ca="1" si="53"/>
        <v/>
      </c>
      <c r="B453" s="151" t="str">
        <f t="shared" ca="1" si="55"/>
        <v/>
      </c>
      <c r="C453" s="152" t="str">
        <f t="shared" ca="1" si="56"/>
        <v/>
      </c>
      <c r="D453" s="87">
        <f t="shared" ca="1" si="58"/>
        <v>6455</v>
      </c>
      <c r="E453" s="87" t="str">
        <f t="shared" ca="1" si="57"/>
        <v>G6455:K6455</v>
      </c>
      <c r="G453" s="87">
        <f t="shared" si="59"/>
        <v>0</v>
      </c>
      <c r="H453" s="87">
        <v>453</v>
      </c>
      <c r="I453" s="91" t="s">
        <v>2395</v>
      </c>
      <c r="J453" s="92" t="s">
        <v>2396</v>
      </c>
      <c r="K453" s="87" t="str">
        <f t="shared" si="60"/>
        <v>235</v>
      </c>
      <c r="L453" s="102" t="str">
        <f t="shared" ca="1" si="54"/>
        <v/>
      </c>
      <c r="P453" s="145" t="s">
        <v>2395</v>
      </c>
      <c r="Q453" s="146" t="s">
        <v>2396</v>
      </c>
    </row>
    <row r="454" spans="1:17" ht="24.75" customHeight="1" x14ac:dyDescent="0.25">
      <c r="A454" s="150" t="str">
        <f t="shared" ca="1" si="53"/>
        <v/>
      </c>
      <c r="B454" s="151" t="str">
        <f t="shared" ca="1" si="55"/>
        <v/>
      </c>
      <c r="C454" s="152" t="str">
        <f t="shared" ca="1" si="56"/>
        <v/>
      </c>
      <c r="D454" s="87">
        <f t="shared" ca="1" si="58"/>
        <v>6455</v>
      </c>
      <c r="E454" s="87" t="str">
        <f t="shared" ca="1" si="57"/>
        <v>G6455:K6455</v>
      </c>
      <c r="G454" s="87">
        <f t="shared" si="59"/>
        <v>0</v>
      </c>
      <c r="H454" s="87">
        <v>454</v>
      </c>
      <c r="I454" s="91">
        <v>23560</v>
      </c>
      <c r="J454" s="92" t="s">
        <v>2396</v>
      </c>
      <c r="K454" s="87" t="str">
        <f t="shared" si="60"/>
        <v>235</v>
      </c>
      <c r="L454" s="102" t="str">
        <f t="shared" ca="1" si="54"/>
        <v/>
      </c>
      <c r="P454" s="147">
        <v>23560</v>
      </c>
      <c r="Q454" s="148" t="s">
        <v>2396</v>
      </c>
    </row>
    <row r="455" spans="1:17" ht="24.75" customHeight="1" x14ac:dyDescent="0.25">
      <c r="A455" s="150" t="str">
        <f t="shared" ca="1" si="53"/>
        <v/>
      </c>
      <c r="B455" s="151" t="str">
        <f t="shared" ca="1" si="55"/>
        <v/>
      </c>
      <c r="C455" s="152" t="str">
        <f t="shared" ca="1" si="56"/>
        <v/>
      </c>
      <c r="D455" s="87">
        <f t="shared" ca="1" si="58"/>
        <v>6455</v>
      </c>
      <c r="E455" s="87" t="str">
        <f t="shared" ca="1" si="57"/>
        <v>G6455:K6455</v>
      </c>
      <c r="G455" s="87">
        <f t="shared" si="59"/>
        <v>0</v>
      </c>
      <c r="H455" s="87">
        <v>455</v>
      </c>
      <c r="I455" s="91" t="s">
        <v>2397</v>
      </c>
      <c r="J455" s="92" t="s">
        <v>2398</v>
      </c>
      <c r="K455" s="87" t="str">
        <f t="shared" si="60"/>
        <v>235</v>
      </c>
      <c r="L455" s="102" t="str">
        <f t="shared" ca="1" si="54"/>
        <v/>
      </c>
      <c r="P455" s="145" t="s">
        <v>2397</v>
      </c>
      <c r="Q455" s="146" t="s">
        <v>2398</v>
      </c>
    </row>
    <row r="456" spans="1:17" ht="24.75" customHeight="1" x14ac:dyDescent="0.25">
      <c r="A456" s="150" t="str">
        <f t="shared" ca="1" si="53"/>
        <v/>
      </c>
      <c r="B456" s="151" t="str">
        <f t="shared" ca="1" si="55"/>
        <v/>
      </c>
      <c r="C456" s="152" t="str">
        <f t="shared" ca="1" si="56"/>
        <v/>
      </c>
      <c r="D456" s="87">
        <f t="shared" ca="1" si="58"/>
        <v>6455</v>
      </c>
      <c r="E456" s="87" t="str">
        <f t="shared" ca="1" si="57"/>
        <v>G6455:K6455</v>
      </c>
      <c r="G456" s="87">
        <f t="shared" si="59"/>
        <v>0</v>
      </c>
      <c r="H456" s="87">
        <v>456</v>
      </c>
      <c r="I456" s="91">
        <v>23591</v>
      </c>
      <c r="J456" s="92" t="s">
        <v>2399</v>
      </c>
      <c r="K456" s="87" t="str">
        <f t="shared" si="60"/>
        <v>235</v>
      </c>
      <c r="L456" s="102" t="str">
        <f t="shared" ca="1" si="54"/>
        <v/>
      </c>
      <c r="P456" s="147">
        <v>23591</v>
      </c>
      <c r="Q456" s="148" t="s">
        <v>2399</v>
      </c>
    </row>
    <row r="457" spans="1:17" ht="24.75" customHeight="1" x14ac:dyDescent="0.25">
      <c r="A457" s="150" t="str">
        <f t="shared" ca="1" si="53"/>
        <v/>
      </c>
      <c r="B457" s="151" t="str">
        <f t="shared" ca="1" si="55"/>
        <v/>
      </c>
      <c r="C457" s="152" t="str">
        <f t="shared" ca="1" si="56"/>
        <v/>
      </c>
      <c r="D457" s="87">
        <f t="shared" ca="1" si="58"/>
        <v>6455</v>
      </c>
      <c r="E457" s="87" t="str">
        <f t="shared" ca="1" si="57"/>
        <v>G6455:K6455</v>
      </c>
      <c r="G457" s="87">
        <f t="shared" si="59"/>
        <v>0</v>
      </c>
      <c r="H457" s="87">
        <v>457</v>
      </c>
      <c r="I457" s="91">
        <v>23592</v>
      </c>
      <c r="J457" s="92" t="s">
        <v>2400</v>
      </c>
      <c r="K457" s="87" t="str">
        <f t="shared" si="60"/>
        <v>235</v>
      </c>
      <c r="L457" s="102" t="str">
        <f t="shared" ca="1" si="54"/>
        <v/>
      </c>
      <c r="P457" s="147">
        <v>23592</v>
      </c>
      <c r="Q457" s="148" t="s">
        <v>2400</v>
      </c>
    </row>
    <row r="458" spans="1:17" ht="24.75" customHeight="1" x14ac:dyDescent="0.25">
      <c r="A458" s="150" t="str">
        <f t="shared" ca="1" si="53"/>
        <v/>
      </c>
      <c r="B458" s="151" t="str">
        <f t="shared" ca="1" si="55"/>
        <v/>
      </c>
      <c r="C458" s="152" t="str">
        <f t="shared" ca="1" si="56"/>
        <v/>
      </c>
      <c r="D458" s="87">
        <f t="shared" ca="1" si="58"/>
        <v>6455</v>
      </c>
      <c r="E458" s="87" t="str">
        <f t="shared" ca="1" si="57"/>
        <v>G6455:K6455</v>
      </c>
      <c r="G458" s="87">
        <f t="shared" si="59"/>
        <v>0</v>
      </c>
      <c r="H458" s="87">
        <v>458</v>
      </c>
      <c r="I458" s="91">
        <v>23593</v>
      </c>
      <c r="J458" s="92" t="s">
        <v>2401</v>
      </c>
      <c r="K458" s="87" t="str">
        <f t="shared" si="60"/>
        <v>235</v>
      </c>
      <c r="L458" s="102" t="str">
        <f t="shared" ca="1" si="54"/>
        <v/>
      </c>
      <c r="P458" s="147">
        <v>23593</v>
      </c>
      <c r="Q458" s="148" t="s">
        <v>2401</v>
      </c>
    </row>
    <row r="459" spans="1:17" ht="24.75" customHeight="1" x14ac:dyDescent="0.25">
      <c r="A459" s="150" t="str">
        <f t="shared" ref="A459:A522" ca="1" si="61">IFERROR(CONCATENATE(L459,"  ",VLOOKUP(L459,$M$1:$N$132,2,FALSE)),"")</f>
        <v/>
      </c>
      <c r="B459" s="151" t="str">
        <f t="shared" ca="1" si="55"/>
        <v/>
      </c>
      <c r="C459" s="152" t="str">
        <f t="shared" ca="1" si="56"/>
        <v/>
      </c>
      <c r="D459" s="87">
        <f t="shared" ca="1" si="58"/>
        <v>6455</v>
      </c>
      <c r="E459" s="87" t="str">
        <f t="shared" ca="1" si="57"/>
        <v>G6455:K6455</v>
      </c>
      <c r="G459" s="87">
        <f t="shared" si="59"/>
        <v>0</v>
      </c>
      <c r="H459" s="87">
        <v>459</v>
      </c>
      <c r="I459" s="91">
        <v>23594</v>
      </c>
      <c r="J459" s="92" t="s">
        <v>2402</v>
      </c>
      <c r="K459" s="87" t="str">
        <f t="shared" si="60"/>
        <v>235</v>
      </c>
      <c r="L459" s="102" t="str">
        <f t="shared" ca="1" si="54"/>
        <v/>
      </c>
      <c r="P459" s="147">
        <v>23594</v>
      </c>
      <c r="Q459" s="148" t="s">
        <v>2402</v>
      </c>
    </row>
    <row r="460" spans="1:17" ht="24.75" customHeight="1" x14ac:dyDescent="0.25">
      <c r="A460" s="150" t="str">
        <f t="shared" ca="1" si="61"/>
        <v/>
      </c>
      <c r="B460" s="151" t="str">
        <f t="shared" ca="1" si="55"/>
        <v/>
      </c>
      <c r="C460" s="152" t="str">
        <f t="shared" ca="1" si="56"/>
        <v/>
      </c>
      <c r="D460" s="87">
        <f t="shared" ca="1" si="58"/>
        <v>6455</v>
      </c>
      <c r="E460" s="87" t="str">
        <f t="shared" ca="1" si="57"/>
        <v>G6455:K6455</v>
      </c>
      <c r="G460" s="87">
        <f t="shared" si="59"/>
        <v>0</v>
      </c>
      <c r="H460" s="87">
        <v>460</v>
      </c>
      <c r="I460" s="91">
        <v>23599</v>
      </c>
      <c r="J460" s="92" t="s">
        <v>2403</v>
      </c>
      <c r="K460" s="87" t="str">
        <f t="shared" si="60"/>
        <v>235</v>
      </c>
      <c r="L460" s="102" t="str">
        <f t="shared" ref="L460:L523" ca="1" si="62">IFERROR(VLOOKUP(1,INDIRECT(E459),5,FALSE),"")</f>
        <v/>
      </c>
      <c r="P460" s="147">
        <v>23599</v>
      </c>
      <c r="Q460" s="148" t="s">
        <v>2403</v>
      </c>
    </row>
    <row r="461" spans="1:17" ht="24.75" customHeight="1" x14ac:dyDescent="0.25">
      <c r="A461" s="150" t="str">
        <f t="shared" ca="1" si="61"/>
        <v/>
      </c>
      <c r="B461" s="151" t="str">
        <f t="shared" ref="B461:B524" ca="1" si="63">IFERROR(VLOOKUP(1,INDIRECT(E460),4,FALSE),"")</f>
        <v/>
      </c>
      <c r="C461" s="152" t="str">
        <f t="shared" ref="C461:C524" ca="1" si="64">IFERROR(VLOOKUP(1,INDIRECT(E460),3,FALSE),"")</f>
        <v/>
      </c>
      <c r="D461" s="87">
        <f t="shared" ca="1" si="58"/>
        <v>6455</v>
      </c>
      <c r="E461" s="87" t="str">
        <f t="shared" ca="1" si="57"/>
        <v>G6455:K6455</v>
      </c>
      <c r="G461" s="87">
        <f t="shared" si="59"/>
        <v>0</v>
      </c>
      <c r="H461" s="87">
        <v>461</v>
      </c>
      <c r="I461" s="91" t="s">
        <v>2404</v>
      </c>
      <c r="J461" s="92" t="s">
        <v>2405</v>
      </c>
      <c r="K461" s="87" t="str">
        <f t="shared" si="60"/>
        <v>Prosím, zvolte podrobnější úroveň.</v>
      </c>
      <c r="L461" s="102" t="str">
        <f t="shared" ca="1" si="62"/>
        <v/>
      </c>
      <c r="P461" s="141" t="s">
        <v>2404</v>
      </c>
      <c r="Q461" s="142" t="s">
        <v>2405</v>
      </c>
    </row>
    <row r="462" spans="1:17" ht="24.75" customHeight="1" x14ac:dyDescent="0.25">
      <c r="A462" s="150" t="str">
        <f t="shared" ca="1" si="61"/>
        <v/>
      </c>
      <c r="B462" s="151" t="str">
        <f t="shared" ca="1" si="63"/>
        <v/>
      </c>
      <c r="C462" s="152" t="str">
        <f t="shared" ca="1" si="64"/>
        <v/>
      </c>
      <c r="D462" s="87">
        <f t="shared" ca="1" si="58"/>
        <v>6455</v>
      </c>
      <c r="E462" s="87" t="str">
        <f t="shared" ca="1" si="57"/>
        <v>G6455:K6455</v>
      </c>
      <c r="G462" s="87">
        <f t="shared" si="59"/>
        <v>0</v>
      </c>
      <c r="H462" s="87">
        <v>462</v>
      </c>
      <c r="I462" s="91" t="s">
        <v>1122</v>
      </c>
      <c r="J462" s="92" t="s">
        <v>1123</v>
      </c>
      <c r="K462" s="87" t="str">
        <f t="shared" si="60"/>
        <v>241</v>
      </c>
      <c r="L462" s="102" t="str">
        <f t="shared" ca="1" si="62"/>
        <v/>
      </c>
      <c r="P462" s="143" t="s">
        <v>1122</v>
      </c>
      <c r="Q462" s="144" t="s">
        <v>1123</v>
      </c>
    </row>
    <row r="463" spans="1:17" ht="24.75" customHeight="1" x14ac:dyDescent="0.25">
      <c r="A463" s="150" t="str">
        <f t="shared" ca="1" si="61"/>
        <v/>
      </c>
      <c r="B463" s="151" t="str">
        <f t="shared" ca="1" si="63"/>
        <v/>
      </c>
      <c r="C463" s="152" t="str">
        <f t="shared" ca="1" si="64"/>
        <v/>
      </c>
      <c r="D463" s="87">
        <f t="shared" ca="1" si="58"/>
        <v>6455</v>
      </c>
      <c r="E463" s="87" t="str">
        <f t="shared" ca="1" si="57"/>
        <v>G6455:K6455</v>
      </c>
      <c r="G463" s="87">
        <f t="shared" si="59"/>
        <v>0</v>
      </c>
      <c r="H463" s="87">
        <v>463</v>
      </c>
      <c r="I463" s="91" t="s">
        <v>2406</v>
      </c>
      <c r="J463" s="92" t="s">
        <v>2407</v>
      </c>
      <c r="K463" s="87" t="str">
        <f t="shared" si="60"/>
        <v>241</v>
      </c>
      <c r="L463" s="102" t="str">
        <f t="shared" ca="1" si="62"/>
        <v/>
      </c>
      <c r="P463" s="145" t="s">
        <v>2406</v>
      </c>
      <c r="Q463" s="146" t="s">
        <v>2407</v>
      </c>
    </row>
    <row r="464" spans="1:17" ht="24.75" customHeight="1" x14ac:dyDescent="0.25">
      <c r="A464" s="150" t="str">
        <f t="shared" ca="1" si="61"/>
        <v/>
      </c>
      <c r="B464" s="151" t="str">
        <f t="shared" ca="1" si="63"/>
        <v/>
      </c>
      <c r="C464" s="152" t="str">
        <f t="shared" ca="1" si="64"/>
        <v/>
      </c>
      <c r="D464" s="87">
        <f t="shared" ca="1" si="58"/>
        <v>6455</v>
      </c>
      <c r="E464" s="87" t="str">
        <f t="shared" ca="1" si="57"/>
        <v>G6455:K6455</v>
      </c>
      <c r="G464" s="87">
        <f t="shared" si="59"/>
        <v>0</v>
      </c>
      <c r="H464" s="87">
        <v>464</v>
      </c>
      <c r="I464" s="91">
        <v>24111</v>
      </c>
      <c r="J464" s="92" t="s">
        <v>2408</v>
      </c>
      <c r="K464" s="87" t="str">
        <f t="shared" si="60"/>
        <v>241</v>
      </c>
      <c r="L464" s="102" t="str">
        <f t="shared" ca="1" si="62"/>
        <v/>
      </c>
      <c r="P464" s="147">
        <v>24111</v>
      </c>
      <c r="Q464" s="148" t="s">
        <v>2408</v>
      </c>
    </row>
    <row r="465" spans="1:17" ht="24.75" customHeight="1" x14ac:dyDescent="0.25">
      <c r="A465" s="150" t="str">
        <f t="shared" ca="1" si="61"/>
        <v/>
      </c>
      <c r="B465" s="151" t="str">
        <f t="shared" ca="1" si="63"/>
        <v/>
      </c>
      <c r="C465" s="152" t="str">
        <f t="shared" ca="1" si="64"/>
        <v/>
      </c>
      <c r="D465" s="87">
        <f t="shared" ca="1" si="58"/>
        <v>6455</v>
      </c>
      <c r="E465" s="87" t="str">
        <f t="shared" ca="1" si="57"/>
        <v>G6455:K6455</v>
      </c>
      <c r="G465" s="87">
        <f t="shared" si="59"/>
        <v>0</v>
      </c>
      <c r="H465" s="87">
        <v>465</v>
      </c>
      <c r="I465" s="91">
        <v>24112</v>
      </c>
      <c r="J465" s="92" t="s">
        <v>2409</v>
      </c>
      <c r="K465" s="87" t="str">
        <f t="shared" si="60"/>
        <v>241</v>
      </c>
      <c r="L465" s="102" t="str">
        <f t="shared" ca="1" si="62"/>
        <v/>
      </c>
      <c r="P465" s="147">
        <v>24112</v>
      </c>
      <c r="Q465" s="148" t="s">
        <v>2409</v>
      </c>
    </row>
    <row r="466" spans="1:17" ht="24.75" customHeight="1" x14ac:dyDescent="0.25">
      <c r="A466" s="150" t="str">
        <f t="shared" ca="1" si="61"/>
        <v/>
      </c>
      <c r="B466" s="151" t="str">
        <f t="shared" ca="1" si="63"/>
        <v/>
      </c>
      <c r="C466" s="152" t="str">
        <f t="shared" ca="1" si="64"/>
        <v/>
      </c>
      <c r="D466" s="87">
        <f t="shared" ca="1" si="58"/>
        <v>6455</v>
      </c>
      <c r="E466" s="87" t="str">
        <f t="shared" ref="E466:E529" ca="1" si="65">CONCATENATE("G",D466,":","K",$H$6455)</f>
        <v>G6455:K6455</v>
      </c>
      <c r="G466" s="87">
        <f t="shared" si="59"/>
        <v>0</v>
      </c>
      <c r="H466" s="87">
        <v>466</v>
      </c>
      <c r="I466" s="91">
        <v>24113</v>
      </c>
      <c r="J466" s="92" t="s">
        <v>2410</v>
      </c>
      <c r="K466" s="87" t="str">
        <f t="shared" si="60"/>
        <v>241</v>
      </c>
      <c r="L466" s="102" t="str">
        <f t="shared" ca="1" si="62"/>
        <v/>
      </c>
      <c r="P466" s="147">
        <v>24113</v>
      </c>
      <c r="Q466" s="148" t="s">
        <v>2410</v>
      </c>
    </row>
    <row r="467" spans="1:17" ht="24.75" customHeight="1" x14ac:dyDescent="0.25">
      <c r="A467" s="150" t="str">
        <f t="shared" ca="1" si="61"/>
        <v/>
      </c>
      <c r="B467" s="151" t="str">
        <f t="shared" ca="1" si="63"/>
        <v/>
      </c>
      <c r="C467" s="152" t="str">
        <f t="shared" ca="1" si="64"/>
        <v/>
      </c>
      <c r="D467" s="87">
        <f t="shared" ca="1" si="58"/>
        <v>6455</v>
      </c>
      <c r="E467" s="87" t="str">
        <f t="shared" ca="1" si="65"/>
        <v>G6455:K6455</v>
      </c>
      <c r="G467" s="87">
        <f t="shared" si="59"/>
        <v>0</v>
      </c>
      <c r="H467" s="87">
        <v>467</v>
      </c>
      <c r="I467" s="91">
        <v>24114</v>
      </c>
      <c r="J467" s="92" t="s">
        <v>2411</v>
      </c>
      <c r="K467" s="87" t="str">
        <f t="shared" si="60"/>
        <v>241</v>
      </c>
      <c r="L467" s="102" t="str">
        <f t="shared" ca="1" si="62"/>
        <v/>
      </c>
      <c r="P467" s="147">
        <v>24114</v>
      </c>
      <c r="Q467" s="148" t="s">
        <v>2411</v>
      </c>
    </row>
    <row r="468" spans="1:17" ht="24.75" customHeight="1" x14ac:dyDescent="0.25">
      <c r="A468" s="150" t="str">
        <f t="shared" ca="1" si="61"/>
        <v/>
      </c>
      <c r="B468" s="151" t="str">
        <f t="shared" ca="1" si="63"/>
        <v/>
      </c>
      <c r="C468" s="152" t="str">
        <f t="shared" ca="1" si="64"/>
        <v/>
      </c>
      <c r="D468" s="87">
        <f t="shared" ca="1" si="58"/>
        <v>6455</v>
      </c>
      <c r="E468" s="87" t="str">
        <f t="shared" ca="1" si="65"/>
        <v>G6455:K6455</v>
      </c>
      <c r="G468" s="87">
        <f t="shared" si="59"/>
        <v>0</v>
      </c>
      <c r="H468" s="87">
        <v>468</v>
      </c>
      <c r="I468" s="91">
        <v>24115</v>
      </c>
      <c r="J468" s="92" t="s">
        <v>2412</v>
      </c>
      <c r="K468" s="87" t="str">
        <f t="shared" si="60"/>
        <v>241</v>
      </c>
      <c r="L468" s="102" t="str">
        <f t="shared" ca="1" si="62"/>
        <v/>
      </c>
      <c r="P468" s="147">
        <v>24115</v>
      </c>
      <c r="Q468" s="148" t="s">
        <v>2412</v>
      </c>
    </row>
    <row r="469" spans="1:17" ht="24.75" customHeight="1" x14ac:dyDescent="0.25">
      <c r="A469" s="150" t="str">
        <f t="shared" ca="1" si="61"/>
        <v/>
      </c>
      <c r="B469" s="151" t="str">
        <f t="shared" ca="1" si="63"/>
        <v/>
      </c>
      <c r="C469" s="152" t="str">
        <f t="shared" ca="1" si="64"/>
        <v/>
      </c>
      <c r="D469" s="87">
        <f t="shared" ca="1" si="58"/>
        <v>6455</v>
      </c>
      <c r="E469" s="87" t="str">
        <f t="shared" ca="1" si="65"/>
        <v>G6455:K6455</v>
      </c>
      <c r="G469" s="87">
        <f t="shared" si="59"/>
        <v>0</v>
      </c>
      <c r="H469" s="87">
        <v>469</v>
      </c>
      <c r="I469" s="91">
        <v>24116</v>
      </c>
      <c r="J469" s="92" t="s">
        <v>2413</v>
      </c>
      <c r="K469" s="87" t="str">
        <f t="shared" si="60"/>
        <v>241</v>
      </c>
      <c r="L469" s="102" t="str">
        <f t="shared" ca="1" si="62"/>
        <v/>
      </c>
      <c r="P469" s="147">
        <v>24116</v>
      </c>
      <c r="Q469" s="148" t="s">
        <v>2413</v>
      </c>
    </row>
    <row r="470" spans="1:17" ht="24.75" customHeight="1" x14ac:dyDescent="0.25">
      <c r="A470" s="150" t="str">
        <f t="shared" ca="1" si="61"/>
        <v/>
      </c>
      <c r="B470" s="151" t="str">
        <f t="shared" ca="1" si="63"/>
        <v/>
      </c>
      <c r="C470" s="152" t="str">
        <f t="shared" ca="1" si="64"/>
        <v/>
      </c>
      <c r="D470" s="87">
        <f t="shared" ca="1" si="58"/>
        <v>6455</v>
      </c>
      <c r="E470" s="87" t="str">
        <f t="shared" ca="1" si="65"/>
        <v>G6455:K6455</v>
      </c>
      <c r="G470" s="87">
        <f t="shared" si="59"/>
        <v>0</v>
      </c>
      <c r="H470" s="87">
        <v>470</v>
      </c>
      <c r="I470" s="91">
        <v>24119</v>
      </c>
      <c r="J470" s="92" t="s">
        <v>2414</v>
      </c>
      <c r="K470" s="87" t="str">
        <f t="shared" si="60"/>
        <v>241</v>
      </c>
      <c r="L470" s="102" t="str">
        <f t="shared" ca="1" si="62"/>
        <v/>
      </c>
      <c r="P470" s="147">
        <v>24119</v>
      </c>
      <c r="Q470" s="148" t="s">
        <v>2414</v>
      </c>
    </row>
    <row r="471" spans="1:17" ht="24.75" customHeight="1" x14ac:dyDescent="0.25">
      <c r="A471" s="150" t="str">
        <f t="shared" ca="1" si="61"/>
        <v/>
      </c>
      <c r="B471" s="151" t="str">
        <f t="shared" ca="1" si="63"/>
        <v/>
      </c>
      <c r="C471" s="152" t="str">
        <f t="shared" ca="1" si="64"/>
        <v/>
      </c>
      <c r="D471" s="87">
        <f t="shared" ca="1" si="58"/>
        <v>6455</v>
      </c>
      <c r="E471" s="87" t="str">
        <f t="shared" ca="1" si="65"/>
        <v>G6455:K6455</v>
      </c>
      <c r="G471" s="87">
        <f t="shared" si="59"/>
        <v>0</v>
      </c>
      <c r="H471" s="87">
        <v>471</v>
      </c>
      <c r="I471" s="91" t="s">
        <v>2415</v>
      </c>
      <c r="J471" s="92" t="s">
        <v>2416</v>
      </c>
      <c r="K471" s="87" t="str">
        <f t="shared" si="60"/>
        <v>241</v>
      </c>
      <c r="L471" s="102" t="str">
        <f t="shared" ca="1" si="62"/>
        <v/>
      </c>
      <c r="P471" s="145" t="s">
        <v>2415</v>
      </c>
      <c r="Q471" s="146" t="s">
        <v>2416</v>
      </c>
    </row>
    <row r="472" spans="1:17" ht="24.75" customHeight="1" x14ac:dyDescent="0.25">
      <c r="A472" s="150" t="str">
        <f t="shared" ca="1" si="61"/>
        <v/>
      </c>
      <c r="B472" s="151" t="str">
        <f t="shared" ca="1" si="63"/>
        <v/>
      </c>
      <c r="C472" s="152" t="str">
        <f t="shared" ca="1" si="64"/>
        <v/>
      </c>
      <c r="D472" s="87">
        <f t="shared" ca="1" si="58"/>
        <v>6455</v>
      </c>
      <c r="E472" s="87" t="str">
        <f t="shared" ca="1" si="65"/>
        <v>G6455:K6455</v>
      </c>
      <c r="G472" s="87">
        <f t="shared" si="59"/>
        <v>0</v>
      </c>
      <c r="H472" s="87">
        <v>472</v>
      </c>
      <c r="I472" s="91">
        <v>24121</v>
      </c>
      <c r="J472" s="92" t="s">
        <v>2417</v>
      </c>
      <c r="K472" s="87" t="str">
        <f t="shared" si="60"/>
        <v>241</v>
      </c>
      <c r="L472" s="102" t="str">
        <f t="shared" ca="1" si="62"/>
        <v/>
      </c>
      <c r="P472" s="147">
        <v>24121</v>
      </c>
      <c r="Q472" s="148" t="s">
        <v>2417</v>
      </c>
    </row>
    <row r="473" spans="1:17" ht="24.75" customHeight="1" x14ac:dyDescent="0.25">
      <c r="A473" s="150" t="str">
        <f t="shared" ca="1" si="61"/>
        <v/>
      </c>
      <c r="B473" s="151" t="str">
        <f t="shared" ca="1" si="63"/>
        <v/>
      </c>
      <c r="C473" s="152" t="str">
        <f t="shared" ca="1" si="64"/>
        <v/>
      </c>
      <c r="D473" s="87">
        <f t="shared" ca="1" si="58"/>
        <v>6455</v>
      </c>
      <c r="E473" s="87" t="str">
        <f t="shared" ca="1" si="65"/>
        <v>G6455:K6455</v>
      </c>
      <c r="G473" s="87">
        <f t="shared" si="59"/>
        <v>0</v>
      </c>
      <c r="H473" s="87">
        <v>473</v>
      </c>
      <c r="I473" s="91">
        <v>24122</v>
      </c>
      <c r="J473" s="92" t="s">
        <v>2418</v>
      </c>
      <c r="K473" s="87" t="str">
        <f t="shared" si="60"/>
        <v>241</v>
      </c>
      <c r="L473" s="102" t="str">
        <f t="shared" ca="1" si="62"/>
        <v/>
      </c>
      <c r="P473" s="147">
        <v>24122</v>
      </c>
      <c r="Q473" s="148" t="s">
        <v>2418</v>
      </c>
    </row>
    <row r="474" spans="1:17" ht="24.75" customHeight="1" x14ac:dyDescent="0.25">
      <c r="A474" s="150" t="str">
        <f t="shared" ca="1" si="61"/>
        <v/>
      </c>
      <c r="B474" s="151" t="str">
        <f t="shared" ca="1" si="63"/>
        <v/>
      </c>
      <c r="C474" s="152" t="str">
        <f t="shared" ca="1" si="64"/>
        <v/>
      </c>
      <c r="D474" s="87">
        <f t="shared" ca="1" si="58"/>
        <v>6455</v>
      </c>
      <c r="E474" s="87" t="str">
        <f t="shared" ca="1" si="65"/>
        <v>G6455:K6455</v>
      </c>
      <c r="G474" s="87">
        <f t="shared" si="59"/>
        <v>0</v>
      </c>
      <c r="H474" s="87">
        <v>474</v>
      </c>
      <c r="I474" s="91">
        <v>24123</v>
      </c>
      <c r="J474" s="92" t="s">
        <v>2419</v>
      </c>
      <c r="K474" s="87" t="str">
        <f t="shared" si="60"/>
        <v>241</v>
      </c>
      <c r="L474" s="102" t="str">
        <f t="shared" ca="1" si="62"/>
        <v/>
      </c>
      <c r="P474" s="147">
        <v>24123</v>
      </c>
      <c r="Q474" s="148" t="s">
        <v>2419</v>
      </c>
    </row>
    <row r="475" spans="1:17" ht="24.75" customHeight="1" x14ac:dyDescent="0.25">
      <c r="A475" s="150" t="str">
        <f t="shared" ca="1" si="61"/>
        <v/>
      </c>
      <c r="B475" s="151" t="str">
        <f t="shared" ca="1" si="63"/>
        <v/>
      </c>
      <c r="C475" s="152" t="str">
        <f t="shared" ca="1" si="64"/>
        <v/>
      </c>
      <c r="D475" s="87">
        <f t="shared" ca="1" si="58"/>
        <v>6455</v>
      </c>
      <c r="E475" s="87" t="str">
        <f t="shared" ca="1" si="65"/>
        <v>G6455:K6455</v>
      </c>
      <c r="G475" s="87">
        <f t="shared" si="59"/>
        <v>0</v>
      </c>
      <c r="H475" s="87">
        <v>475</v>
      </c>
      <c r="I475" s="91">
        <v>24124</v>
      </c>
      <c r="J475" s="92" t="s">
        <v>2420</v>
      </c>
      <c r="K475" s="87" t="str">
        <f t="shared" si="60"/>
        <v>241</v>
      </c>
      <c r="L475" s="102" t="str">
        <f t="shared" ca="1" si="62"/>
        <v/>
      </c>
      <c r="P475" s="147">
        <v>24124</v>
      </c>
      <c r="Q475" s="148" t="s">
        <v>2420</v>
      </c>
    </row>
    <row r="476" spans="1:17" ht="24.75" customHeight="1" x14ac:dyDescent="0.25">
      <c r="A476" s="150" t="str">
        <f t="shared" ca="1" si="61"/>
        <v/>
      </c>
      <c r="B476" s="151" t="str">
        <f t="shared" ca="1" si="63"/>
        <v/>
      </c>
      <c r="C476" s="152" t="str">
        <f t="shared" ca="1" si="64"/>
        <v/>
      </c>
      <c r="D476" s="87">
        <f t="shared" ca="1" si="58"/>
        <v>6455</v>
      </c>
      <c r="E476" s="87" t="str">
        <f t="shared" ca="1" si="65"/>
        <v>G6455:K6455</v>
      </c>
      <c r="G476" s="87">
        <f t="shared" si="59"/>
        <v>0</v>
      </c>
      <c r="H476" s="87">
        <v>476</v>
      </c>
      <c r="I476" s="91">
        <v>24125</v>
      </c>
      <c r="J476" s="92" t="s">
        <v>2421</v>
      </c>
      <c r="K476" s="87" t="str">
        <f t="shared" si="60"/>
        <v>241</v>
      </c>
      <c r="L476" s="102" t="str">
        <f t="shared" ca="1" si="62"/>
        <v/>
      </c>
      <c r="P476" s="147">
        <v>24125</v>
      </c>
      <c r="Q476" s="148" t="s">
        <v>2421</v>
      </c>
    </row>
    <row r="477" spans="1:17" ht="24.75" customHeight="1" x14ac:dyDescent="0.25">
      <c r="A477" s="150" t="str">
        <f t="shared" ca="1" si="61"/>
        <v/>
      </c>
      <c r="B477" s="151" t="str">
        <f t="shared" ca="1" si="63"/>
        <v/>
      </c>
      <c r="C477" s="152" t="str">
        <f t="shared" ca="1" si="64"/>
        <v/>
      </c>
      <c r="D477" s="87">
        <f t="shared" ca="1" si="58"/>
        <v>6455</v>
      </c>
      <c r="E477" s="87" t="str">
        <f t="shared" ca="1" si="65"/>
        <v>G6455:K6455</v>
      </c>
      <c r="G477" s="87">
        <f t="shared" si="59"/>
        <v>0</v>
      </c>
      <c r="H477" s="87">
        <v>477</v>
      </c>
      <c r="I477" s="91">
        <v>24129</v>
      </c>
      <c r="J477" s="92" t="s">
        <v>2422</v>
      </c>
      <c r="K477" s="87" t="str">
        <f t="shared" si="60"/>
        <v>241</v>
      </c>
      <c r="L477" s="102" t="str">
        <f t="shared" ca="1" si="62"/>
        <v/>
      </c>
      <c r="P477" s="147">
        <v>24129</v>
      </c>
      <c r="Q477" s="148" t="s">
        <v>2422</v>
      </c>
    </row>
    <row r="478" spans="1:17" ht="24.75" customHeight="1" x14ac:dyDescent="0.25">
      <c r="A478" s="150" t="str">
        <f t="shared" ca="1" si="61"/>
        <v/>
      </c>
      <c r="B478" s="151" t="str">
        <f t="shared" ca="1" si="63"/>
        <v/>
      </c>
      <c r="C478" s="152" t="str">
        <f t="shared" ca="1" si="64"/>
        <v/>
      </c>
      <c r="D478" s="87">
        <f t="shared" ca="1" si="58"/>
        <v>6455</v>
      </c>
      <c r="E478" s="87" t="str">
        <f t="shared" ca="1" si="65"/>
        <v>G6455:K6455</v>
      </c>
      <c r="G478" s="87">
        <f t="shared" si="59"/>
        <v>0</v>
      </c>
      <c r="H478" s="87">
        <v>478</v>
      </c>
      <c r="I478" s="91" t="s">
        <v>2423</v>
      </c>
      <c r="J478" s="92" t="s">
        <v>2424</v>
      </c>
      <c r="K478" s="87" t="str">
        <f t="shared" si="60"/>
        <v>241</v>
      </c>
      <c r="L478" s="102" t="str">
        <f t="shared" ca="1" si="62"/>
        <v/>
      </c>
      <c r="P478" s="145" t="s">
        <v>2423</v>
      </c>
      <c r="Q478" s="146" t="s">
        <v>2424</v>
      </c>
    </row>
    <row r="479" spans="1:17" ht="24.75" customHeight="1" x14ac:dyDescent="0.25">
      <c r="A479" s="150" t="str">
        <f t="shared" ca="1" si="61"/>
        <v/>
      </c>
      <c r="B479" s="151" t="str">
        <f t="shared" ca="1" si="63"/>
        <v/>
      </c>
      <c r="C479" s="152" t="str">
        <f t="shared" ca="1" si="64"/>
        <v/>
      </c>
      <c r="D479" s="87">
        <f t="shared" ca="1" si="58"/>
        <v>6455</v>
      </c>
      <c r="E479" s="87" t="str">
        <f t="shared" ca="1" si="65"/>
        <v>G6455:K6455</v>
      </c>
      <c r="G479" s="87">
        <f t="shared" si="59"/>
        <v>0</v>
      </c>
      <c r="H479" s="87">
        <v>479</v>
      </c>
      <c r="I479" s="91">
        <v>24131</v>
      </c>
      <c r="J479" s="92" t="s">
        <v>2425</v>
      </c>
      <c r="K479" s="87" t="str">
        <f t="shared" si="60"/>
        <v>241</v>
      </c>
      <c r="L479" s="102" t="str">
        <f t="shared" ca="1" si="62"/>
        <v/>
      </c>
      <c r="P479" s="147">
        <v>24131</v>
      </c>
      <c r="Q479" s="148" t="s">
        <v>2425</v>
      </c>
    </row>
    <row r="480" spans="1:17" ht="24.75" customHeight="1" x14ac:dyDescent="0.25">
      <c r="A480" s="150" t="str">
        <f t="shared" ca="1" si="61"/>
        <v/>
      </c>
      <c r="B480" s="151" t="str">
        <f t="shared" ca="1" si="63"/>
        <v/>
      </c>
      <c r="C480" s="152" t="str">
        <f t="shared" ca="1" si="64"/>
        <v/>
      </c>
      <c r="D480" s="87">
        <f t="shared" ca="1" si="58"/>
        <v>6455</v>
      </c>
      <c r="E480" s="87" t="str">
        <f t="shared" ca="1" si="65"/>
        <v>G6455:K6455</v>
      </c>
      <c r="G480" s="87">
        <f t="shared" si="59"/>
        <v>0</v>
      </c>
      <c r="H480" s="87">
        <v>480</v>
      </c>
      <c r="I480" s="91">
        <v>24132</v>
      </c>
      <c r="J480" s="92" t="s">
        <v>2426</v>
      </c>
      <c r="K480" s="87" t="str">
        <f t="shared" si="60"/>
        <v>241</v>
      </c>
      <c r="L480" s="102" t="str">
        <f t="shared" ca="1" si="62"/>
        <v/>
      </c>
      <c r="P480" s="147">
        <v>24132</v>
      </c>
      <c r="Q480" s="148" t="s">
        <v>2426</v>
      </c>
    </row>
    <row r="481" spans="1:17" ht="24.75" customHeight="1" x14ac:dyDescent="0.25">
      <c r="A481" s="150" t="str">
        <f t="shared" ca="1" si="61"/>
        <v/>
      </c>
      <c r="B481" s="151" t="str">
        <f t="shared" ca="1" si="63"/>
        <v/>
      </c>
      <c r="C481" s="152" t="str">
        <f t="shared" ca="1" si="64"/>
        <v/>
      </c>
      <c r="D481" s="87">
        <f t="shared" ca="1" si="58"/>
        <v>6455</v>
      </c>
      <c r="E481" s="87" t="str">
        <f t="shared" ca="1" si="65"/>
        <v>G6455:K6455</v>
      </c>
      <c r="G481" s="87">
        <f t="shared" si="59"/>
        <v>0</v>
      </c>
      <c r="H481" s="87">
        <v>481</v>
      </c>
      <c r="I481" s="91">
        <v>24133</v>
      </c>
      <c r="J481" s="92" t="s">
        <v>2427</v>
      </c>
      <c r="K481" s="87" t="str">
        <f t="shared" si="60"/>
        <v>241</v>
      </c>
      <c r="L481" s="102" t="str">
        <f t="shared" ca="1" si="62"/>
        <v/>
      </c>
      <c r="P481" s="147">
        <v>24133</v>
      </c>
      <c r="Q481" s="148" t="s">
        <v>2427</v>
      </c>
    </row>
    <row r="482" spans="1:17" ht="24.75" customHeight="1" x14ac:dyDescent="0.25">
      <c r="A482" s="150" t="str">
        <f t="shared" ca="1" si="61"/>
        <v/>
      </c>
      <c r="B482" s="151" t="str">
        <f t="shared" ca="1" si="63"/>
        <v/>
      </c>
      <c r="C482" s="152" t="str">
        <f t="shared" ca="1" si="64"/>
        <v/>
      </c>
      <c r="D482" s="87">
        <f t="shared" ca="1" si="58"/>
        <v>6455</v>
      </c>
      <c r="E482" s="87" t="str">
        <f t="shared" ca="1" si="65"/>
        <v>G6455:K6455</v>
      </c>
      <c r="G482" s="87">
        <f t="shared" si="59"/>
        <v>0</v>
      </c>
      <c r="H482" s="87">
        <v>482</v>
      </c>
      <c r="I482" s="91">
        <v>24134</v>
      </c>
      <c r="J482" s="92" t="s">
        <v>2428</v>
      </c>
      <c r="K482" s="87" t="str">
        <f t="shared" si="60"/>
        <v>241</v>
      </c>
      <c r="L482" s="102" t="str">
        <f t="shared" ca="1" si="62"/>
        <v/>
      </c>
      <c r="P482" s="147">
        <v>24134</v>
      </c>
      <c r="Q482" s="148" t="s">
        <v>2428</v>
      </c>
    </row>
    <row r="483" spans="1:17" ht="24.75" customHeight="1" x14ac:dyDescent="0.25">
      <c r="A483" s="150" t="str">
        <f t="shared" ca="1" si="61"/>
        <v/>
      </c>
      <c r="B483" s="151" t="str">
        <f t="shared" ca="1" si="63"/>
        <v/>
      </c>
      <c r="C483" s="152" t="str">
        <f t="shared" ca="1" si="64"/>
        <v/>
      </c>
      <c r="D483" s="87">
        <f t="shared" ca="1" si="58"/>
        <v>6455</v>
      </c>
      <c r="E483" s="87" t="str">
        <f t="shared" ca="1" si="65"/>
        <v>G6455:K6455</v>
      </c>
      <c r="G483" s="87">
        <f t="shared" si="59"/>
        <v>0</v>
      </c>
      <c r="H483" s="87">
        <v>483</v>
      </c>
      <c r="I483" s="91">
        <v>24135</v>
      </c>
      <c r="J483" s="92" t="s">
        <v>2429</v>
      </c>
      <c r="K483" s="87" t="str">
        <f t="shared" si="60"/>
        <v>241</v>
      </c>
      <c r="L483" s="102" t="str">
        <f t="shared" ca="1" si="62"/>
        <v/>
      </c>
      <c r="P483" s="147">
        <v>24135</v>
      </c>
      <c r="Q483" s="148" t="s">
        <v>2429</v>
      </c>
    </row>
    <row r="484" spans="1:17" ht="24.75" customHeight="1" x14ac:dyDescent="0.25">
      <c r="A484" s="150" t="str">
        <f t="shared" ca="1" si="61"/>
        <v/>
      </c>
      <c r="B484" s="151" t="str">
        <f t="shared" ca="1" si="63"/>
        <v/>
      </c>
      <c r="C484" s="152" t="str">
        <f t="shared" ca="1" si="64"/>
        <v/>
      </c>
      <c r="D484" s="87">
        <f t="shared" ca="1" si="58"/>
        <v>6455</v>
      </c>
      <c r="E484" s="87" t="str">
        <f t="shared" ca="1" si="65"/>
        <v>G6455:K6455</v>
      </c>
      <c r="G484" s="87">
        <f t="shared" si="59"/>
        <v>0</v>
      </c>
      <c r="H484" s="87">
        <v>484</v>
      </c>
      <c r="I484" s="91">
        <v>24136</v>
      </c>
      <c r="J484" s="92" t="s">
        <v>2430</v>
      </c>
      <c r="K484" s="87" t="str">
        <f t="shared" si="60"/>
        <v>241</v>
      </c>
      <c r="L484" s="102" t="str">
        <f t="shared" ca="1" si="62"/>
        <v/>
      </c>
      <c r="P484" s="147">
        <v>24136</v>
      </c>
      <c r="Q484" s="148" t="s">
        <v>2430</v>
      </c>
    </row>
    <row r="485" spans="1:17" ht="24.75" customHeight="1" x14ac:dyDescent="0.25">
      <c r="A485" s="150" t="str">
        <f t="shared" ca="1" si="61"/>
        <v/>
      </c>
      <c r="B485" s="151" t="str">
        <f t="shared" ca="1" si="63"/>
        <v/>
      </c>
      <c r="C485" s="152" t="str">
        <f t="shared" ca="1" si="64"/>
        <v/>
      </c>
      <c r="D485" s="87">
        <f t="shared" ca="1" si="58"/>
        <v>6455</v>
      </c>
      <c r="E485" s="87" t="str">
        <f t="shared" ca="1" si="65"/>
        <v>G6455:K6455</v>
      </c>
      <c r="G485" s="87">
        <f t="shared" si="59"/>
        <v>0</v>
      </c>
      <c r="H485" s="87">
        <v>485</v>
      </c>
      <c r="I485" s="91">
        <v>24139</v>
      </c>
      <c r="J485" s="92" t="s">
        <v>2431</v>
      </c>
      <c r="K485" s="87" t="str">
        <f t="shared" si="60"/>
        <v>241</v>
      </c>
      <c r="L485" s="102" t="str">
        <f t="shared" ca="1" si="62"/>
        <v/>
      </c>
      <c r="P485" s="147">
        <v>24139</v>
      </c>
      <c r="Q485" s="148" t="s">
        <v>2431</v>
      </c>
    </row>
    <row r="486" spans="1:17" ht="24.75" customHeight="1" x14ac:dyDescent="0.25">
      <c r="A486" s="150" t="str">
        <f t="shared" ca="1" si="61"/>
        <v/>
      </c>
      <c r="B486" s="151" t="str">
        <f t="shared" ca="1" si="63"/>
        <v/>
      </c>
      <c r="C486" s="152" t="str">
        <f t="shared" ca="1" si="64"/>
        <v/>
      </c>
      <c r="D486" s="87">
        <f t="shared" ca="1" si="58"/>
        <v>6455</v>
      </c>
      <c r="E486" s="87" t="str">
        <f t="shared" ca="1" si="65"/>
        <v>G6455:K6455</v>
      </c>
      <c r="G486" s="87">
        <f t="shared" si="59"/>
        <v>0</v>
      </c>
      <c r="H486" s="87">
        <v>486</v>
      </c>
      <c r="I486" s="91" t="s">
        <v>1124</v>
      </c>
      <c r="J486" s="92" t="s">
        <v>1125</v>
      </c>
      <c r="K486" s="87" t="str">
        <f t="shared" si="60"/>
        <v>242</v>
      </c>
      <c r="L486" s="102" t="str">
        <f t="shared" ca="1" si="62"/>
        <v/>
      </c>
      <c r="P486" s="143" t="s">
        <v>1124</v>
      </c>
      <c r="Q486" s="144" t="s">
        <v>1125</v>
      </c>
    </row>
    <row r="487" spans="1:17" ht="24.75" customHeight="1" x14ac:dyDescent="0.25">
      <c r="A487" s="150" t="str">
        <f t="shared" ca="1" si="61"/>
        <v/>
      </c>
      <c r="B487" s="151" t="str">
        <f t="shared" ca="1" si="63"/>
        <v/>
      </c>
      <c r="C487" s="152" t="str">
        <f t="shared" ca="1" si="64"/>
        <v/>
      </c>
      <c r="D487" s="87">
        <f t="shared" ca="1" si="58"/>
        <v>6455</v>
      </c>
      <c r="E487" s="87" t="str">
        <f t="shared" ca="1" si="65"/>
        <v>G6455:K6455</v>
      </c>
      <c r="G487" s="87">
        <f t="shared" si="59"/>
        <v>0</v>
      </c>
      <c r="H487" s="87">
        <v>487</v>
      </c>
      <c r="I487" s="91" t="s">
        <v>2432</v>
      </c>
      <c r="J487" s="92" t="s">
        <v>2433</v>
      </c>
      <c r="K487" s="87" t="str">
        <f t="shared" si="60"/>
        <v>242</v>
      </c>
      <c r="L487" s="102" t="str">
        <f t="shared" ca="1" si="62"/>
        <v/>
      </c>
      <c r="P487" s="145" t="s">
        <v>2432</v>
      </c>
      <c r="Q487" s="146" t="s">
        <v>2433</v>
      </c>
    </row>
    <row r="488" spans="1:17" ht="24.75" customHeight="1" x14ac:dyDescent="0.25">
      <c r="A488" s="150" t="str">
        <f t="shared" ca="1" si="61"/>
        <v/>
      </c>
      <c r="B488" s="151" t="str">
        <f t="shared" ca="1" si="63"/>
        <v/>
      </c>
      <c r="C488" s="152" t="str">
        <f t="shared" ca="1" si="64"/>
        <v/>
      </c>
      <c r="D488" s="87">
        <f t="shared" ca="1" si="58"/>
        <v>6455</v>
      </c>
      <c r="E488" s="87" t="str">
        <f t="shared" ca="1" si="65"/>
        <v>G6455:K6455</v>
      </c>
      <c r="G488" s="87">
        <f t="shared" si="59"/>
        <v>0</v>
      </c>
      <c r="H488" s="87">
        <v>488</v>
      </c>
      <c r="I488" s="91">
        <v>24210</v>
      </c>
      <c r="J488" s="92" t="s">
        <v>2433</v>
      </c>
      <c r="K488" s="87" t="str">
        <f t="shared" si="60"/>
        <v>242</v>
      </c>
      <c r="L488" s="102" t="str">
        <f t="shared" ca="1" si="62"/>
        <v/>
      </c>
      <c r="P488" s="147">
        <v>24210</v>
      </c>
      <c r="Q488" s="148" t="s">
        <v>2433</v>
      </c>
    </row>
    <row r="489" spans="1:17" ht="24.75" customHeight="1" x14ac:dyDescent="0.25">
      <c r="A489" s="150" t="str">
        <f t="shared" ca="1" si="61"/>
        <v/>
      </c>
      <c r="B489" s="151" t="str">
        <f t="shared" ca="1" si="63"/>
        <v/>
      </c>
      <c r="C489" s="152" t="str">
        <f t="shared" ca="1" si="64"/>
        <v/>
      </c>
      <c r="D489" s="87">
        <f t="shared" ca="1" si="58"/>
        <v>6455</v>
      </c>
      <c r="E489" s="87" t="str">
        <f t="shared" ca="1" si="65"/>
        <v>G6455:K6455</v>
      </c>
      <c r="G489" s="87">
        <f t="shared" si="59"/>
        <v>0</v>
      </c>
      <c r="H489" s="87">
        <v>489</v>
      </c>
      <c r="I489" s="91" t="s">
        <v>2434</v>
      </c>
      <c r="J489" s="92" t="s">
        <v>2435</v>
      </c>
      <c r="K489" s="87" t="str">
        <f t="shared" si="60"/>
        <v>242</v>
      </c>
      <c r="L489" s="102" t="str">
        <f t="shared" ca="1" si="62"/>
        <v/>
      </c>
      <c r="P489" s="145" t="s">
        <v>2434</v>
      </c>
      <c r="Q489" s="146" t="s">
        <v>2435</v>
      </c>
    </row>
    <row r="490" spans="1:17" ht="24.75" customHeight="1" x14ac:dyDescent="0.25">
      <c r="A490" s="150" t="str">
        <f t="shared" ca="1" si="61"/>
        <v/>
      </c>
      <c r="B490" s="151" t="str">
        <f t="shared" ca="1" si="63"/>
        <v/>
      </c>
      <c r="C490" s="152" t="str">
        <f t="shared" ca="1" si="64"/>
        <v/>
      </c>
      <c r="D490" s="87">
        <f t="shared" ca="1" si="58"/>
        <v>6455</v>
      </c>
      <c r="E490" s="87" t="str">
        <f t="shared" ca="1" si="65"/>
        <v>G6455:K6455</v>
      </c>
      <c r="G490" s="87">
        <f t="shared" si="59"/>
        <v>0</v>
      </c>
      <c r="H490" s="87">
        <v>490</v>
      </c>
      <c r="I490" s="91">
        <v>24221</v>
      </c>
      <c r="J490" s="109" t="s">
        <v>2436</v>
      </c>
      <c r="K490" s="87" t="str">
        <f t="shared" si="60"/>
        <v>242</v>
      </c>
      <c r="L490" s="102" t="str">
        <f t="shared" ca="1" si="62"/>
        <v/>
      </c>
      <c r="P490" s="147">
        <v>24221</v>
      </c>
      <c r="Q490" s="162" t="s">
        <v>2436</v>
      </c>
    </row>
    <row r="491" spans="1:17" ht="24.75" customHeight="1" x14ac:dyDescent="0.25">
      <c r="A491" s="150" t="str">
        <f t="shared" ca="1" si="61"/>
        <v/>
      </c>
      <c r="B491" s="151" t="str">
        <f t="shared" ca="1" si="63"/>
        <v/>
      </c>
      <c r="C491" s="152" t="str">
        <f t="shared" ca="1" si="64"/>
        <v/>
      </c>
      <c r="D491" s="87">
        <f t="shared" ca="1" si="58"/>
        <v>6455</v>
      </c>
      <c r="E491" s="87" t="str">
        <f t="shared" ca="1" si="65"/>
        <v>G6455:K6455</v>
      </c>
      <c r="G491" s="87">
        <f t="shared" si="59"/>
        <v>0</v>
      </c>
      <c r="H491" s="87">
        <v>491</v>
      </c>
      <c r="I491" s="91">
        <v>24222</v>
      </c>
      <c r="J491" s="109" t="s">
        <v>2437</v>
      </c>
      <c r="K491" s="87" t="str">
        <f t="shared" si="60"/>
        <v>242</v>
      </c>
      <c r="L491" s="102" t="str">
        <f t="shared" ca="1" si="62"/>
        <v/>
      </c>
      <c r="P491" s="147">
        <v>24222</v>
      </c>
      <c r="Q491" s="162" t="s">
        <v>2437</v>
      </c>
    </row>
    <row r="492" spans="1:17" ht="24.75" customHeight="1" x14ac:dyDescent="0.25">
      <c r="A492" s="150" t="str">
        <f t="shared" ca="1" si="61"/>
        <v/>
      </c>
      <c r="B492" s="151" t="str">
        <f t="shared" ca="1" si="63"/>
        <v/>
      </c>
      <c r="C492" s="152" t="str">
        <f t="shared" ca="1" si="64"/>
        <v/>
      </c>
      <c r="D492" s="87">
        <f t="shared" ca="1" si="58"/>
        <v>6455</v>
      </c>
      <c r="E492" s="87" t="str">
        <f t="shared" ca="1" si="65"/>
        <v>G6455:K6455</v>
      </c>
      <c r="G492" s="87">
        <f t="shared" si="59"/>
        <v>0</v>
      </c>
      <c r="H492" s="87">
        <v>492</v>
      </c>
      <c r="I492" s="91">
        <v>24223</v>
      </c>
      <c r="J492" s="109" t="s">
        <v>2438</v>
      </c>
      <c r="K492" s="87" t="str">
        <f t="shared" si="60"/>
        <v>242</v>
      </c>
      <c r="L492" s="102" t="str">
        <f t="shared" ca="1" si="62"/>
        <v/>
      </c>
      <c r="P492" s="147">
        <v>24223</v>
      </c>
      <c r="Q492" s="162" t="s">
        <v>2438</v>
      </c>
    </row>
    <row r="493" spans="1:17" ht="24.75" customHeight="1" x14ac:dyDescent="0.25">
      <c r="A493" s="150" t="str">
        <f t="shared" ca="1" si="61"/>
        <v/>
      </c>
      <c r="B493" s="151" t="str">
        <f t="shared" ca="1" si="63"/>
        <v/>
      </c>
      <c r="C493" s="152" t="str">
        <f t="shared" ca="1" si="64"/>
        <v/>
      </c>
      <c r="D493" s="87">
        <f t="shared" ca="1" si="58"/>
        <v>6455</v>
      </c>
      <c r="E493" s="87" t="str">
        <f t="shared" ca="1" si="65"/>
        <v>G6455:K6455</v>
      </c>
      <c r="G493" s="87">
        <f t="shared" si="59"/>
        <v>0</v>
      </c>
      <c r="H493" s="87">
        <v>493</v>
      </c>
      <c r="I493" s="91">
        <v>24224</v>
      </c>
      <c r="J493" s="109" t="s">
        <v>2439</v>
      </c>
      <c r="K493" s="87" t="str">
        <f t="shared" si="60"/>
        <v>242</v>
      </c>
      <c r="L493" s="102" t="str">
        <f t="shared" ca="1" si="62"/>
        <v/>
      </c>
      <c r="P493" s="147">
        <v>24224</v>
      </c>
      <c r="Q493" s="162" t="s">
        <v>2439</v>
      </c>
    </row>
    <row r="494" spans="1:17" ht="24.75" customHeight="1" x14ac:dyDescent="0.25">
      <c r="A494" s="150" t="str">
        <f t="shared" ca="1" si="61"/>
        <v/>
      </c>
      <c r="B494" s="151" t="str">
        <f t="shared" ca="1" si="63"/>
        <v/>
      </c>
      <c r="C494" s="152" t="str">
        <f t="shared" ca="1" si="64"/>
        <v/>
      </c>
      <c r="D494" s="87">
        <f t="shared" ca="1" si="58"/>
        <v>6455</v>
      </c>
      <c r="E494" s="87" t="str">
        <f t="shared" ca="1" si="65"/>
        <v>G6455:K6455</v>
      </c>
      <c r="G494" s="87">
        <f t="shared" si="59"/>
        <v>0</v>
      </c>
      <c r="H494" s="87">
        <v>494</v>
      </c>
      <c r="I494" s="91">
        <v>24225</v>
      </c>
      <c r="J494" s="109" t="s">
        <v>2440</v>
      </c>
      <c r="K494" s="87" t="str">
        <f t="shared" si="60"/>
        <v>242</v>
      </c>
      <c r="L494" s="102" t="str">
        <f t="shared" ca="1" si="62"/>
        <v/>
      </c>
      <c r="P494" s="147">
        <v>24225</v>
      </c>
      <c r="Q494" s="162" t="s">
        <v>2440</v>
      </c>
    </row>
    <row r="495" spans="1:17" ht="24.75" customHeight="1" x14ac:dyDescent="0.25">
      <c r="A495" s="150" t="str">
        <f t="shared" ca="1" si="61"/>
        <v/>
      </c>
      <c r="B495" s="151" t="str">
        <f t="shared" ca="1" si="63"/>
        <v/>
      </c>
      <c r="C495" s="152" t="str">
        <f t="shared" ca="1" si="64"/>
        <v/>
      </c>
      <c r="D495" s="87">
        <f t="shared" ca="1" si="58"/>
        <v>6455</v>
      </c>
      <c r="E495" s="87" t="str">
        <f t="shared" ca="1" si="65"/>
        <v>G6455:K6455</v>
      </c>
      <c r="G495" s="87">
        <f t="shared" si="59"/>
        <v>0</v>
      </c>
      <c r="H495" s="87">
        <v>495</v>
      </c>
      <c r="I495" s="91">
        <v>24226</v>
      </c>
      <c r="J495" s="109" t="s">
        <v>2441</v>
      </c>
      <c r="K495" s="87" t="str">
        <f t="shared" si="60"/>
        <v>242</v>
      </c>
      <c r="L495" s="102" t="str">
        <f t="shared" ca="1" si="62"/>
        <v/>
      </c>
      <c r="P495" s="147">
        <v>24226</v>
      </c>
      <c r="Q495" s="162" t="s">
        <v>2441</v>
      </c>
    </row>
    <row r="496" spans="1:17" ht="24.75" customHeight="1" x14ac:dyDescent="0.25">
      <c r="A496" s="150" t="str">
        <f t="shared" ca="1" si="61"/>
        <v/>
      </c>
      <c r="B496" s="151" t="str">
        <f t="shared" ca="1" si="63"/>
        <v/>
      </c>
      <c r="C496" s="152" t="str">
        <f t="shared" ca="1" si="64"/>
        <v/>
      </c>
      <c r="D496" s="87">
        <f t="shared" ca="1" si="58"/>
        <v>6455</v>
      </c>
      <c r="E496" s="87" t="str">
        <f t="shared" ca="1" si="65"/>
        <v>G6455:K6455</v>
      </c>
      <c r="G496" s="87">
        <f t="shared" si="59"/>
        <v>0</v>
      </c>
      <c r="H496" s="87">
        <v>496</v>
      </c>
      <c r="I496" s="91">
        <v>24227</v>
      </c>
      <c r="J496" s="109" t="s">
        <v>2442</v>
      </c>
      <c r="K496" s="87" t="str">
        <f t="shared" si="60"/>
        <v>242</v>
      </c>
      <c r="L496" s="102" t="str">
        <f t="shared" ca="1" si="62"/>
        <v/>
      </c>
      <c r="P496" s="147">
        <v>24227</v>
      </c>
      <c r="Q496" s="162" t="s">
        <v>2442</v>
      </c>
    </row>
    <row r="497" spans="1:17" ht="24.75" customHeight="1" x14ac:dyDescent="0.25">
      <c r="A497" s="150" t="str">
        <f t="shared" ca="1" si="61"/>
        <v/>
      </c>
      <c r="B497" s="151" t="str">
        <f t="shared" ca="1" si="63"/>
        <v/>
      </c>
      <c r="C497" s="152" t="str">
        <f t="shared" ca="1" si="64"/>
        <v/>
      </c>
      <c r="D497" s="87">
        <f t="shared" ca="1" si="58"/>
        <v>6455</v>
      </c>
      <c r="E497" s="87" t="str">
        <f t="shared" ca="1" si="65"/>
        <v>G6455:K6455</v>
      </c>
      <c r="G497" s="87">
        <f t="shared" si="59"/>
        <v>0</v>
      </c>
      <c r="H497" s="87">
        <v>497</v>
      </c>
      <c r="I497" s="91">
        <v>24228</v>
      </c>
      <c r="J497" s="109" t="s">
        <v>2443</v>
      </c>
      <c r="K497" s="87" t="str">
        <f t="shared" si="60"/>
        <v>242</v>
      </c>
      <c r="L497" s="102" t="str">
        <f t="shared" ca="1" si="62"/>
        <v/>
      </c>
      <c r="P497" s="147">
        <v>24228</v>
      </c>
      <c r="Q497" s="162" t="s">
        <v>2443</v>
      </c>
    </row>
    <row r="498" spans="1:17" ht="24.75" customHeight="1" x14ac:dyDescent="0.25">
      <c r="A498" s="150" t="str">
        <f t="shared" ca="1" si="61"/>
        <v/>
      </c>
      <c r="B498" s="151" t="str">
        <f t="shared" ca="1" si="63"/>
        <v/>
      </c>
      <c r="C498" s="152" t="str">
        <f t="shared" ca="1" si="64"/>
        <v/>
      </c>
      <c r="D498" s="87">
        <f t="shared" ca="1" si="58"/>
        <v>6455</v>
      </c>
      <c r="E498" s="87" t="str">
        <f t="shared" ca="1" si="65"/>
        <v>G6455:K6455</v>
      </c>
      <c r="G498" s="87">
        <f t="shared" si="59"/>
        <v>0</v>
      </c>
      <c r="H498" s="87">
        <v>498</v>
      </c>
      <c r="I498" s="91">
        <v>24229</v>
      </c>
      <c r="J498" s="109" t="s">
        <v>2444</v>
      </c>
      <c r="K498" s="87" t="str">
        <f t="shared" si="60"/>
        <v>242</v>
      </c>
      <c r="L498" s="102" t="str">
        <f t="shared" ca="1" si="62"/>
        <v/>
      </c>
      <c r="P498" s="147">
        <v>24229</v>
      </c>
      <c r="Q498" s="162" t="s">
        <v>2444</v>
      </c>
    </row>
    <row r="499" spans="1:17" ht="24.75" customHeight="1" x14ac:dyDescent="0.25">
      <c r="A499" s="150" t="str">
        <f t="shared" ca="1" si="61"/>
        <v/>
      </c>
      <c r="B499" s="151" t="str">
        <f t="shared" ca="1" si="63"/>
        <v/>
      </c>
      <c r="C499" s="152" t="str">
        <f t="shared" ca="1" si="64"/>
        <v/>
      </c>
      <c r="D499" s="87">
        <f t="shared" ca="1" si="58"/>
        <v>6455</v>
      </c>
      <c r="E499" s="87" t="str">
        <f t="shared" ca="1" si="65"/>
        <v>G6455:K6455</v>
      </c>
      <c r="G499" s="87">
        <f t="shared" si="59"/>
        <v>0</v>
      </c>
      <c r="H499" s="87">
        <v>499</v>
      </c>
      <c r="I499" s="91" t="s">
        <v>2445</v>
      </c>
      <c r="J499" s="92" t="s">
        <v>2446</v>
      </c>
      <c r="K499" s="87" t="str">
        <f t="shared" si="60"/>
        <v>242</v>
      </c>
      <c r="L499" s="102" t="str">
        <f t="shared" ca="1" si="62"/>
        <v/>
      </c>
      <c r="P499" s="145" t="s">
        <v>2445</v>
      </c>
      <c r="Q499" s="146" t="s">
        <v>2446</v>
      </c>
    </row>
    <row r="500" spans="1:17" ht="24.75" customHeight="1" x14ac:dyDescent="0.25">
      <c r="A500" s="150" t="str">
        <f t="shared" ca="1" si="61"/>
        <v/>
      </c>
      <c r="B500" s="151" t="str">
        <f t="shared" ca="1" si="63"/>
        <v/>
      </c>
      <c r="C500" s="152" t="str">
        <f t="shared" ca="1" si="64"/>
        <v/>
      </c>
      <c r="D500" s="87">
        <f t="shared" ca="1" si="58"/>
        <v>6455</v>
      </c>
      <c r="E500" s="87" t="str">
        <f t="shared" ca="1" si="65"/>
        <v>G6455:K6455</v>
      </c>
      <c r="G500" s="87">
        <f t="shared" si="59"/>
        <v>0</v>
      </c>
      <c r="H500" s="87">
        <v>500</v>
      </c>
      <c r="I500" s="91">
        <v>24230</v>
      </c>
      <c r="J500" s="92" t="s">
        <v>2446</v>
      </c>
      <c r="K500" s="87" t="str">
        <f t="shared" si="60"/>
        <v>242</v>
      </c>
      <c r="L500" s="102" t="str">
        <f t="shared" ca="1" si="62"/>
        <v/>
      </c>
      <c r="P500" s="147">
        <v>24230</v>
      </c>
      <c r="Q500" s="148" t="s">
        <v>2446</v>
      </c>
    </row>
    <row r="501" spans="1:17" ht="24.75" customHeight="1" x14ac:dyDescent="0.25">
      <c r="A501" s="150" t="str">
        <f t="shared" ca="1" si="61"/>
        <v/>
      </c>
      <c r="B501" s="151" t="str">
        <f t="shared" ca="1" si="63"/>
        <v/>
      </c>
      <c r="C501" s="152" t="str">
        <f t="shared" ca="1" si="64"/>
        <v/>
      </c>
      <c r="D501" s="87">
        <f t="shared" ca="1" si="58"/>
        <v>6455</v>
      </c>
      <c r="E501" s="87" t="str">
        <f t="shared" ca="1" si="65"/>
        <v>G6455:K6455</v>
      </c>
      <c r="G501" s="87">
        <f t="shared" si="59"/>
        <v>0</v>
      </c>
      <c r="H501" s="87">
        <v>501</v>
      </c>
      <c r="I501" s="91" t="s">
        <v>2447</v>
      </c>
      <c r="J501" s="92" t="s">
        <v>2448</v>
      </c>
      <c r="K501" s="87" t="str">
        <f t="shared" si="60"/>
        <v>242</v>
      </c>
      <c r="L501" s="102" t="str">
        <f t="shared" ca="1" si="62"/>
        <v/>
      </c>
      <c r="P501" s="145" t="s">
        <v>2447</v>
      </c>
      <c r="Q501" s="146" t="s">
        <v>2448</v>
      </c>
    </row>
    <row r="502" spans="1:17" ht="24.75" customHeight="1" x14ac:dyDescent="0.25">
      <c r="A502" s="150" t="str">
        <f t="shared" ca="1" si="61"/>
        <v/>
      </c>
      <c r="B502" s="151" t="str">
        <f t="shared" ca="1" si="63"/>
        <v/>
      </c>
      <c r="C502" s="152" t="str">
        <f t="shared" ca="1" si="64"/>
        <v/>
      </c>
      <c r="D502" s="87">
        <f t="shared" ca="1" si="58"/>
        <v>6455</v>
      </c>
      <c r="E502" s="87" t="str">
        <f t="shared" ca="1" si="65"/>
        <v>G6455:K6455</v>
      </c>
      <c r="G502" s="87">
        <f t="shared" si="59"/>
        <v>0</v>
      </c>
      <c r="H502" s="87">
        <v>502</v>
      </c>
      <c r="I502" s="91">
        <v>24240</v>
      </c>
      <c r="J502" s="92" t="s">
        <v>2448</v>
      </c>
      <c r="K502" s="87" t="str">
        <f t="shared" si="60"/>
        <v>242</v>
      </c>
      <c r="L502" s="102" t="str">
        <f t="shared" ca="1" si="62"/>
        <v/>
      </c>
      <c r="P502" s="147">
        <v>24240</v>
      </c>
      <c r="Q502" s="148" t="s">
        <v>2448</v>
      </c>
    </row>
    <row r="503" spans="1:17" ht="24.75" customHeight="1" x14ac:dyDescent="0.25">
      <c r="A503" s="150" t="str">
        <f t="shared" ca="1" si="61"/>
        <v/>
      </c>
      <c r="B503" s="151" t="str">
        <f t="shared" ca="1" si="63"/>
        <v/>
      </c>
      <c r="C503" s="152" t="str">
        <f t="shared" ca="1" si="64"/>
        <v/>
      </c>
      <c r="D503" s="87">
        <f t="shared" ca="1" si="58"/>
        <v>6455</v>
      </c>
      <c r="E503" s="87" t="str">
        <f t="shared" ca="1" si="65"/>
        <v>G6455:K6455</v>
      </c>
      <c r="G503" s="87">
        <f t="shared" si="59"/>
        <v>0</v>
      </c>
      <c r="H503" s="87">
        <v>503</v>
      </c>
      <c r="I503" s="91" t="s">
        <v>1126</v>
      </c>
      <c r="J503" s="92" t="s">
        <v>1127</v>
      </c>
      <c r="K503" s="87" t="str">
        <f t="shared" si="60"/>
        <v>243</v>
      </c>
      <c r="L503" s="102" t="str">
        <f t="shared" ca="1" si="62"/>
        <v/>
      </c>
      <c r="P503" s="143" t="s">
        <v>1126</v>
      </c>
      <c r="Q503" s="144" t="s">
        <v>1127</v>
      </c>
    </row>
    <row r="504" spans="1:17" ht="24.75" customHeight="1" x14ac:dyDescent="0.25">
      <c r="A504" s="150" t="str">
        <f t="shared" ca="1" si="61"/>
        <v/>
      </c>
      <c r="B504" s="151" t="str">
        <f t="shared" ca="1" si="63"/>
        <v/>
      </c>
      <c r="C504" s="152" t="str">
        <f t="shared" ca="1" si="64"/>
        <v/>
      </c>
      <c r="D504" s="87">
        <f t="shared" ca="1" si="58"/>
        <v>6455</v>
      </c>
      <c r="E504" s="87" t="str">
        <f t="shared" ca="1" si="65"/>
        <v>G6455:K6455</v>
      </c>
      <c r="G504" s="87">
        <f t="shared" si="59"/>
        <v>0</v>
      </c>
      <c r="H504" s="87">
        <v>504</v>
      </c>
      <c r="I504" s="91" t="s">
        <v>2449</v>
      </c>
      <c r="J504" s="92" t="s">
        <v>2450</v>
      </c>
      <c r="K504" s="87" t="str">
        <f t="shared" si="60"/>
        <v>243</v>
      </c>
      <c r="L504" s="102" t="str">
        <f t="shared" ca="1" si="62"/>
        <v/>
      </c>
      <c r="P504" s="145" t="s">
        <v>2449</v>
      </c>
      <c r="Q504" s="146" t="s">
        <v>2450</v>
      </c>
    </row>
    <row r="505" spans="1:17" ht="24.75" customHeight="1" x14ac:dyDescent="0.25">
      <c r="A505" s="150" t="str">
        <f t="shared" ca="1" si="61"/>
        <v/>
      </c>
      <c r="B505" s="151" t="str">
        <f t="shared" ca="1" si="63"/>
        <v/>
      </c>
      <c r="C505" s="152" t="str">
        <f t="shared" ca="1" si="64"/>
        <v/>
      </c>
      <c r="D505" s="87">
        <f t="shared" ca="1" si="58"/>
        <v>6455</v>
      </c>
      <c r="E505" s="87" t="str">
        <f t="shared" ca="1" si="65"/>
        <v>G6455:K6455</v>
      </c>
      <c r="G505" s="87">
        <f t="shared" si="59"/>
        <v>0</v>
      </c>
      <c r="H505" s="87">
        <v>505</v>
      </c>
      <c r="I505" s="91">
        <v>24311</v>
      </c>
      <c r="J505" s="92" t="s">
        <v>2451</v>
      </c>
      <c r="K505" s="87" t="str">
        <f t="shared" si="60"/>
        <v>243</v>
      </c>
      <c r="L505" s="102" t="str">
        <f t="shared" ca="1" si="62"/>
        <v/>
      </c>
      <c r="P505" s="147">
        <v>24311</v>
      </c>
      <c r="Q505" s="148" t="s">
        <v>2451</v>
      </c>
    </row>
    <row r="506" spans="1:17" ht="24.75" customHeight="1" x14ac:dyDescent="0.25">
      <c r="A506" s="150" t="str">
        <f t="shared" ca="1" si="61"/>
        <v/>
      </c>
      <c r="B506" s="151" t="str">
        <f t="shared" ca="1" si="63"/>
        <v/>
      </c>
      <c r="C506" s="152" t="str">
        <f t="shared" ca="1" si="64"/>
        <v/>
      </c>
      <c r="D506" s="87">
        <f t="shared" ca="1" si="58"/>
        <v>6455</v>
      </c>
      <c r="E506" s="87" t="str">
        <f t="shared" ca="1" si="65"/>
        <v>G6455:K6455</v>
      </c>
      <c r="G506" s="87">
        <f t="shared" si="59"/>
        <v>0</v>
      </c>
      <c r="H506" s="87">
        <v>506</v>
      </c>
      <c r="I506" s="91">
        <v>24312</v>
      </c>
      <c r="J506" s="92" t="s">
        <v>2452</v>
      </c>
      <c r="K506" s="87" t="str">
        <f t="shared" si="60"/>
        <v>243</v>
      </c>
      <c r="L506" s="102" t="str">
        <f t="shared" ca="1" si="62"/>
        <v/>
      </c>
      <c r="P506" s="147">
        <v>24312</v>
      </c>
      <c r="Q506" s="148" t="s">
        <v>2452</v>
      </c>
    </row>
    <row r="507" spans="1:17" ht="24.75" customHeight="1" x14ac:dyDescent="0.25">
      <c r="A507" s="150" t="str">
        <f t="shared" ca="1" si="61"/>
        <v/>
      </c>
      <c r="B507" s="151" t="str">
        <f t="shared" ca="1" si="63"/>
        <v/>
      </c>
      <c r="C507" s="152" t="str">
        <f t="shared" ca="1" si="64"/>
        <v/>
      </c>
      <c r="D507" s="87">
        <f t="shared" ca="1" si="58"/>
        <v>6455</v>
      </c>
      <c r="E507" s="87" t="str">
        <f t="shared" ca="1" si="65"/>
        <v>G6455:K6455</v>
      </c>
      <c r="G507" s="87">
        <f t="shared" si="59"/>
        <v>0</v>
      </c>
      <c r="H507" s="87">
        <v>507</v>
      </c>
      <c r="I507" s="91">
        <v>24313</v>
      </c>
      <c r="J507" s="92" t="s">
        <v>2453</v>
      </c>
      <c r="K507" s="87" t="str">
        <f t="shared" si="60"/>
        <v>243</v>
      </c>
      <c r="L507" s="102" t="str">
        <f t="shared" ca="1" si="62"/>
        <v/>
      </c>
      <c r="P507" s="147">
        <v>24313</v>
      </c>
      <c r="Q507" s="148" t="s">
        <v>2453</v>
      </c>
    </row>
    <row r="508" spans="1:17" ht="24.75" customHeight="1" x14ac:dyDescent="0.25">
      <c r="A508" s="150" t="str">
        <f t="shared" ca="1" si="61"/>
        <v/>
      </c>
      <c r="B508" s="151" t="str">
        <f t="shared" ca="1" si="63"/>
        <v/>
      </c>
      <c r="C508" s="152" t="str">
        <f t="shared" ca="1" si="64"/>
        <v/>
      </c>
      <c r="D508" s="87">
        <f t="shared" ref="D508:D571" ca="1" si="66">IFERROR(VLOOKUP(1,INDIRECT(E507),2,FALSE)+1,6455)</f>
        <v>6455</v>
      </c>
      <c r="E508" s="87" t="str">
        <f t="shared" ca="1" si="65"/>
        <v>G6455:K6455</v>
      </c>
      <c r="G508" s="87">
        <f t="shared" si="59"/>
        <v>0</v>
      </c>
      <c r="H508" s="87">
        <v>508</v>
      </c>
      <c r="I508" s="91" t="s">
        <v>2454</v>
      </c>
      <c r="J508" s="92" t="s">
        <v>2455</v>
      </c>
      <c r="K508" s="87" t="str">
        <f t="shared" si="60"/>
        <v>243</v>
      </c>
      <c r="L508" s="102" t="str">
        <f t="shared" ca="1" si="62"/>
        <v/>
      </c>
      <c r="P508" s="145" t="s">
        <v>2454</v>
      </c>
      <c r="Q508" s="146" t="s">
        <v>2455</v>
      </c>
    </row>
    <row r="509" spans="1:17" ht="24.75" customHeight="1" x14ac:dyDescent="0.25">
      <c r="A509" s="150" t="str">
        <f t="shared" ca="1" si="61"/>
        <v/>
      </c>
      <c r="B509" s="151" t="str">
        <f t="shared" ca="1" si="63"/>
        <v/>
      </c>
      <c r="C509" s="152" t="str">
        <f t="shared" ca="1" si="64"/>
        <v/>
      </c>
      <c r="D509" s="87">
        <f t="shared" ca="1" si="66"/>
        <v>6455</v>
      </c>
      <c r="E509" s="87" t="str">
        <f t="shared" ca="1" si="65"/>
        <v>G6455:K6455</v>
      </c>
      <c r="G509" s="87">
        <f t="shared" si="59"/>
        <v>0</v>
      </c>
      <c r="H509" s="87">
        <v>509</v>
      </c>
      <c r="I509" s="91">
        <v>24320</v>
      </c>
      <c r="J509" s="92" t="s">
        <v>2455</v>
      </c>
      <c r="K509" s="87" t="str">
        <f t="shared" si="60"/>
        <v>243</v>
      </c>
      <c r="L509" s="102" t="str">
        <f t="shared" ca="1" si="62"/>
        <v/>
      </c>
      <c r="P509" s="147">
        <v>24320</v>
      </c>
      <c r="Q509" s="148" t="s">
        <v>2455</v>
      </c>
    </row>
    <row r="510" spans="1:17" ht="24.75" customHeight="1" x14ac:dyDescent="0.25">
      <c r="A510" s="150" t="str">
        <f t="shared" ca="1" si="61"/>
        <v/>
      </c>
      <c r="B510" s="151" t="str">
        <f t="shared" ca="1" si="63"/>
        <v/>
      </c>
      <c r="C510" s="152" t="str">
        <f t="shared" ca="1" si="64"/>
        <v/>
      </c>
      <c r="D510" s="87">
        <f t="shared" ca="1" si="66"/>
        <v>6455</v>
      </c>
      <c r="E510" s="87" t="str">
        <f t="shared" ca="1" si="65"/>
        <v>G6455:K6455</v>
      </c>
      <c r="G510" s="87">
        <f t="shared" si="59"/>
        <v>0</v>
      </c>
      <c r="H510" s="87">
        <v>510</v>
      </c>
      <c r="I510" s="91" t="s">
        <v>2456</v>
      </c>
      <c r="J510" s="92" t="s">
        <v>2457</v>
      </c>
      <c r="K510" s="87" t="str">
        <f t="shared" si="60"/>
        <v>243</v>
      </c>
      <c r="L510" s="102" t="str">
        <f t="shared" ca="1" si="62"/>
        <v/>
      </c>
      <c r="P510" s="145" t="s">
        <v>2456</v>
      </c>
      <c r="Q510" s="146" t="s">
        <v>2457</v>
      </c>
    </row>
    <row r="511" spans="1:17" ht="24.75" customHeight="1" x14ac:dyDescent="0.25">
      <c r="A511" s="150" t="str">
        <f t="shared" ca="1" si="61"/>
        <v/>
      </c>
      <c r="B511" s="151" t="str">
        <f t="shared" ca="1" si="63"/>
        <v/>
      </c>
      <c r="C511" s="152" t="str">
        <f t="shared" ca="1" si="64"/>
        <v/>
      </c>
      <c r="D511" s="87">
        <f t="shared" ca="1" si="66"/>
        <v>6455</v>
      </c>
      <c r="E511" s="87" t="str">
        <f t="shared" ca="1" si="65"/>
        <v>G6455:K6455</v>
      </c>
      <c r="G511" s="87">
        <f t="shared" si="59"/>
        <v>0</v>
      </c>
      <c r="H511" s="87">
        <v>511</v>
      </c>
      <c r="I511" s="91">
        <v>24331</v>
      </c>
      <c r="J511" s="92" t="s">
        <v>2458</v>
      </c>
      <c r="K511" s="87" t="str">
        <f t="shared" si="60"/>
        <v>243</v>
      </c>
      <c r="L511" s="102" t="str">
        <f t="shared" ca="1" si="62"/>
        <v/>
      </c>
      <c r="P511" s="147">
        <v>24331</v>
      </c>
      <c r="Q511" s="148" t="s">
        <v>2458</v>
      </c>
    </row>
    <row r="512" spans="1:17" ht="24.75" customHeight="1" x14ac:dyDescent="0.25">
      <c r="A512" s="150" t="str">
        <f t="shared" ca="1" si="61"/>
        <v/>
      </c>
      <c r="B512" s="151" t="str">
        <f t="shared" ca="1" si="63"/>
        <v/>
      </c>
      <c r="C512" s="152" t="str">
        <f t="shared" ca="1" si="64"/>
        <v/>
      </c>
      <c r="D512" s="87">
        <f t="shared" ca="1" si="66"/>
        <v>6455</v>
      </c>
      <c r="E512" s="87" t="str">
        <f t="shared" ca="1" si="65"/>
        <v>G6455:K6455</v>
      </c>
      <c r="G512" s="87">
        <f t="shared" si="59"/>
        <v>0</v>
      </c>
      <c r="H512" s="87">
        <v>512</v>
      </c>
      <c r="I512" s="91">
        <v>24332</v>
      </c>
      <c r="J512" s="92" t="s">
        <v>2459</v>
      </c>
      <c r="K512" s="87" t="str">
        <f t="shared" si="60"/>
        <v>243</v>
      </c>
      <c r="L512" s="102" t="str">
        <f t="shared" ca="1" si="62"/>
        <v/>
      </c>
      <c r="P512" s="147">
        <v>24332</v>
      </c>
      <c r="Q512" s="148" t="s">
        <v>2459</v>
      </c>
    </row>
    <row r="513" spans="1:17" ht="24.75" customHeight="1" x14ac:dyDescent="0.25">
      <c r="A513" s="150" t="str">
        <f t="shared" ca="1" si="61"/>
        <v/>
      </c>
      <c r="B513" s="151" t="str">
        <f t="shared" ca="1" si="63"/>
        <v/>
      </c>
      <c r="C513" s="152" t="str">
        <f t="shared" ca="1" si="64"/>
        <v/>
      </c>
      <c r="D513" s="87">
        <f t="shared" ca="1" si="66"/>
        <v>6455</v>
      </c>
      <c r="E513" s="87" t="str">
        <f t="shared" ca="1" si="65"/>
        <v>G6455:K6455</v>
      </c>
      <c r="G513" s="87">
        <f t="shared" si="59"/>
        <v>0</v>
      </c>
      <c r="H513" s="87">
        <v>513</v>
      </c>
      <c r="I513" s="91">
        <v>24333</v>
      </c>
      <c r="J513" s="92" t="s">
        <v>2460</v>
      </c>
      <c r="K513" s="87" t="str">
        <f t="shared" si="60"/>
        <v>243</v>
      </c>
      <c r="L513" s="102" t="str">
        <f t="shared" ca="1" si="62"/>
        <v/>
      </c>
      <c r="P513" s="147">
        <v>24333</v>
      </c>
      <c r="Q513" s="148" t="s">
        <v>2460</v>
      </c>
    </row>
    <row r="514" spans="1:17" ht="24.75" customHeight="1" x14ac:dyDescent="0.25">
      <c r="A514" s="150" t="str">
        <f t="shared" ca="1" si="61"/>
        <v/>
      </c>
      <c r="B514" s="151" t="str">
        <f t="shared" ca="1" si="63"/>
        <v/>
      </c>
      <c r="C514" s="152" t="str">
        <f t="shared" ca="1" si="64"/>
        <v/>
      </c>
      <c r="D514" s="87">
        <f t="shared" ca="1" si="66"/>
        <v>6455</v>
      </c>
      <c r="E514" s="87" t="str">
        <f t="shared" ca="1" si="65"/>
        <v>G6455:K6455</v>
      </c>
      <c r="G514" s="87">
        <f t="shared" ref="G514:G577" si="67">IF(ISERR(SEARCH($G$1,J514)),0,1)</f>
        <v>0</v>
      </c>
      <c r="H514" s="87">
        <v>514</v>
      </c>
      <c r="I514" s="91">
        <v>24334</v>
      </c>
      <c r="J514" s="92" t="s">
        <v>2461</v>
      </c>
      <c r="K514" s="87" t="str">
        <f t="shared" si="60"/>
        <v>243</v>
      </c>
      <c r="L514" s="102" t="str">
        <f t="shared" ca="1" si="62"/>
        <v/>
      </c>
      <c r="P514" s="147">
        <v>24334</v>
      </c>
      <c r="Q514" s="148" t="s">
        <v>2461</v>
      </c>
    </row>
    <row r="515" spans="1:17" ht="24.75" customHeight="1" x14ac:dyDescent="0.25">
      <c r="A515" s="150" t="str">
        <f t="shared" ca="1" si="61"/>
        <v/>
      </c>
      <c r="B515" s="151" t="str">
        <f t="shared" ca="1" si="63"/>
        <v/>
      </c>
      <c r="C515" s="152" t="str">
        <f t="shared" ca="1" si="64"/>
        <v/>
      </c>
      <c r="D515" s="87">
        <f t="shared" ca="1" si="66"/>
        <v>6455</v>
      </c>
      <c r="E515" s="87" t="str">
        <f t="shared" ca="1" si="65"/>
        <v>G6455:K6455</v>
      </c>
      <c r="G515" s="87">
        <f t="shared" si="67"/>
        <v>0</v>
      </c>
      <c r="H515" s="87">
        <v>515</v>
      </c>
      <c r="I515" s="104">
        <v>24335</v>
      </c>
      <c r="J515" s="92" t="s">
        <v>2462</v>
      </c>
      <c r="K515" s="87" t="str">
        <f t="shared" ref="K515:K578" si="68">IF(LEN(LEFT(I515,3))&lt;3,"Prosím, zvolte podrobnější úroveň.",LEFT(I515,3))</f>
        <v>243</v>
      </c>
      <c r="L515" s="102" t="str">
        <f t="shared" ca="1" si="62"/>
        <v/>
      </c>
      <c r="P515" s="154">
        <v>24335</v>
      </c>
      <c r="Q515" s="148" t="s">
        <v>2462</v>
      </c>
    </row>
    <row r="516" spans="1:17" ht="24.75" customHeight="1" x14ac:dyDescent="0.25">
      <c r="A516" s="150" t="str">
        <f t="shared" ca="1" si="61"/>
        <v/>
      </c>
      <c r="B516" s="151" t="str">
        <f t="shared" ca="1" si="63"/>
        <v/>
      </c>
      <c r="C516" s="152" t="str">
        <f t="shared" ca="1" si="64"/>
        <v/>
      </c>
      <c r="D516" s="87">
        <f t="shared" ca="1" si="66"/>
        <v>6455</v>
      </c>
      <c r="E516" s="87" t="str">
        <f t="shared" ca="1" si="65"/>
        <v>G6455:K6455</v>
      </c>
      <c r="G516" s="87">
        <f t="shared" si="67"/>
        <v>0</v>
      </c>
      <c r="H516" s="87">
        <v>516</v>
      </c>
      <c r="I516" s="104">
        <v>24336</v>
      </c>
      <c r="J516" s="92" t="s">
        <v>2463</v>
      </c>
      <c r="K516" s="87" t="str">
        <f t="shared" si="68"/>
        <v>243</v>
      </c>
      <c r="L516" s="102" t="str">
        <f t="shared" ca="1" si="62"/>
        <v/>
      </c>
      <c r="P516" s="154">
        <v>24336</v>
      </c>
      <c r="Q516" s="148" t="s">
        <v>2463</v>
      </c>
    </row>
    <row r="517" spans="1:17" ht="24.75" customHeight="1" x14ac:dyDescent="0.25">
      <c r="A517" s="150" t="str">
        <f t="shared" ca="1" si="61"/>
        <v/>
      </c>
      <c r="B517" s="151" t="str">
        <f t="shared" ca="1" si="63"/>
        <v/>
      </c>
      <c r="C517" s="152" t="str">
        <f t="shared" ca="1" si="64"/>
        <v/>
      </c>
      <c r="D517" s="87">
        <f t="shared" ca="1" si="66"/>
        <v>6455</v>
      </c>
      <c r="E517" s="87" t="str">
        <f t="shared" ca="1" si="65"/>
        <v>G6455:K6455</v>
      </c>
      <c r="G517" s="87">
        <f t="shared" si="67"/>
        <v>0</v>
      </c>
      <c r="H517" s="87">
        <v>517</v>
      </c>
      <c r="I517" s="104">
        <v>24337</v>
      </c>
      <c r="J517" s="92" t="s">
        <v>2464</v>
      </c>
      <c r="K517" s="87" t="str">
        <f t="shared" si="68"/>
        <v>243</v>
      </c>
      <c r="L517" s="102" t="str">
        <f t="shared" ca="1" si="62"/>
        <v/>
      </c>
      <c r="P517" s="154">
        <v>24337</v>
      </c>
      <c r="Q517" s="148" t="s">
        <v>2464</v>
      </c>
    </row>
    <row r="518" spans="1:17" ht="24.75" customHeight="1" x14ac:dyDescent="0.25">
      <c r="A518" s="150" t="str">
        <f t="shared" ca="1" si="61"/>
        <v/>
      </c>
      <c r="B518" s="151" t="str">
        <f t="shared" ca="1" si="63"/>
        <v/>
      </c>
      <c r="C518" s="152" t="str">
        <f t="shared" ca="1" si="64"/>
        <v/>
      </c>
      <c r="D518" s="87">
        <f t="shared" ca="1" si="66"/>
        <v>6455</v>
      </c>
      <c r="E518" s="87" t="str">
        <f t="shared" ca="1" si="65"/>
        <v>G6455:K6455</v>
      </c>
      <c r="G518" s="87">
        <f t="shared" si="67"/>
        <v>0</v>
      </c>
      <c r="H518" s="87">
        <v>518</v>
      </c>
      <c r="I518" s="91">
        <v>24339</v>
      </c>
      <c r="J518" s="92" t="s">
        <v>2465</v>
      </c>
      <c r="K518" s="87" t="str">
        <f t="shared" si="68"/>
        <v>243</v>
      </c>
      <c r="L518" s="102" t="str">
        <f t="shared" ca="1" si="62"/>
        <v/>
      </c>
      <c r="P518" s="147">
        <v>24339</v>
      </c>
      <c r="Q518" s="148" t="s">
        <v>2465</v>
      </c>
    </row>
    <row r="519" spans="1:17" ht="24.75" customHeight="1" x14ac:dyDescent="0.25">
      <c r="A519" s="150" t="str">
        <f t="shared" ca="1" si="61"/>
        <v/>
      </c>
      <c r="B519" s="151" t="str">
        <f t="shared" ca="1" si="63"/>
        <v/>
      </c>
      <c r="C519" s="152" t="str">
        <f t="shared" ca="1" si="64"/>
        <v/>
      </c>
      <c r="D519" s="87">
        <f t="shared" ca="1" si="66"/>
        <v>6455</v>
      </c>
      <c r="E519" s="87" t="str">
        <f t="shared" ca="1" si="65"/>
        <v>G6455:K6455</v>
      </c>
      <c r="G519" s="87">
        <f t="shared" si="67"/>
        <v>0</v>
      </c>
      <c r="H519" s="87">
        <v>519</v>
      </c>
      <c r="I519" s="91" t="s">
        <v>2466</v>
      </c>
      <c r="J519" s="92" t="s">
        <v>2467</v>
      </c>
      <c r="K519" s="87" t="str">
        <f t="shared" si="68"/>
        <v>243</v>
      </c>
      <c r="L519" s="102" t="str">
        <f t="shared" ca="1" si="62"/>
        <v/>
      </c>
      <c r="P519" s="145" t="s">
        <v>2466</v>
      </c>
      <c r="Q519" s="146" t="s">
        <v>2467</v>
      </c>
    </row>
    <row r="520" spans="1:17" ht="24.75" customHeight="1" x14ac:dyDescent="0.25">
      <c r="A520" s="150" t="str">
        <f t="shared" ca="1" si="61"/>
        <v/>
      </c>
      <c r="B520" s="151" t="str">
        <f t="shared" ca="1" si="63"/>
        <v/>
      </c>
      <c r="C520" s="152" t="str">
        <f t="shared" ca="1" si="64"/>
        <v/>
      </c>
      <c r="D520" s="87">
        <f t="shared" ca="1" si="66"/>
        <v>6455</v>
      </c>
      <c r="E520" s="87" t="str">
        <f t="shared" ca="1" si="65"/>
        <v>G6455:K6455</v>
      </c>
      <c r="G520" s="87">
        <f t="shared" si="67"/>
        <v>0</v>
      </c>
      <c r="H520" s="87">
        <v>520</v>
      </c>
      <c r="I520" s="91">
        <v>24340</v>
      </c>
      <c r="J520" s="92" t="s">
        <v>2467</v>
      </c>
      <c r="K520" s="87" t="str">
        <f t="shared" si="68"/>
        <v>243</v>
      </c>
      <c r="L520" s="102" t="str">
        <f t="shared" ca="1" si="62"/>
        <v/>
      </c>
      <c r="P520" s="147">
        <v>24340</v>
      </c>
      <c r="Q520" s="148" t="s">
        <v>2467</v>
      </c>
    </row>
    <row r="521" spans="1:17" ht="24.75" customHeight="1" x14ac:dyDescent="0.25">
      <c r="A521" s="150" t="str">
        <f t="shared" ca="1" si="61"/>
        <v/>
      </c>
      <c r="B521" s="151" t="str">
        <f t="shared" ca="1" si="63"/>
        <v/>
      </c>
      <c r="C521" s="152" t="str">
        <f t="shared" ca="1" si="64"/>
        <v/>
      </c>
      <c r="D521" s="87">
        <f t="shared" ca="1" si="66"/>
        <v>6455</v>
      </c>
      <c r="E521" s="87" t="str">
        <f t="shared" ca="1" si="65"/>
        <v>G6455:K6455</v>
      </c>
      <c r="G521" s="87">
        <f t="shared" si="67"/>
        <v>0</v>
      </c>
      <c r="H521" s="87">
        <v>521</v>
      </c>
      <c r="I521" s="91" t="s">
        <v>2468</v>
      </c>
      <c r="J521" s="92" t="s">
        <v>2469</v>
      </c>
      <c r="K521" s="87" t="str">
        <f t="shared" si="68"/>
        <v>Prosím, zvolte podrobnější úroveň.</v>
      </c>
      <c r="L521" s="102" t="str">
        <f t="shared" ca="1" si="62"/>
        <v/>
      </c>
      <c r="P521" s="141" t="s">
        <v>2468</v>
      </c>
      <c r="Q521" s="142" t="s">
        <v>2469</v>
      </c>
    </row>
    <row r="522" spans="1:17" ht="24.75" customHeight="1" x14ac:dyDescent="0.25">
      <c r="A522" s="150" t="str">
        <f t="shared" ca="1" si="61"/>
        <v/>
      </c>
      <c r="B522" s="151" t="str">
        <f t="shared" ca="1" si="63"/>
        <v/>
      </c>
      <c r="C522" s="152" t="str">
        <f t="shared" ca="1" si="64"/>
        <v/>
      </c>
      <c r="D522" s="87">
        <f t="shared" ca="1" si="66"/>
        <v>6455</v>
      </c>
      <c r="E522" s="87" t="str">
        <f t="shared" ca="1" si="65"/>
        <v>G6455:K6455</v>
      </c>
      <c r="G522" s="87">
        <f t="shared" si="67"/>
        <v>0</v>
      </c>
      <c r="H522" s="87">
        <v>522</v>
      </c>
      <c r="I522" s="91" t="s">
        <v>1128</v>
      </c>
      <c r="J522" s="92" t="s">
        <v>1129</v>
      </c>
      <c r="K522" s="87" t="str">
        <f t="shared" si="68"/>
        <v>251</v>
      </c>
      <c r="L522" s="102" t="str">
        <f t="shared" ca="1" si="62"/>
        <v/>
      </c>
      <c r="P522" s="143" t="s">
        <v>1128</v>
      </c>
      <c r="Q522" s="144" t="s">
        <v>1129</v>
      </c>
    </row>
    <row r="523" spans="1:17" ht="24.75" customHeight="1" x14ac:dyDescent="0.25">
      <c r="A523" s="150" t="str">
        <f t="shared" ref="A523:A586" ca="1" si="69">IFERROR(CONCATENATE(L523,"  ",VLOOKUP(L523,$M$1:$N$132,2,FALSE)),"")</f>
        <v/>
      </c>
      <c r="B523" s="151" t="str">
        <f t="shared" ca="1" si="63"/>
        <v/>
      </c>
      <c r="C523" s="152" t="str">
        <f t="shared" ca="1" si="64"/>
        <v/>
      </c>
      <c r="D523" s="87">
        <f t="shared" ca="1" si="66"/>
        <v>6455</v>
      </c>
      <c r="E523" s="87" t="str">
        <f t="shared" ca="1" si="65"/>
        <v>G6455:K6455</v>
      </c>
      <c r="G523" s="87">
        <f t="shared" si="67"/>
        <v>0</v>
      </c>
      <c r="H523" s="87">
        <v>523</v>
      </c>
      <c r="I523" s="91" t="s">
        <v>2470</v>
      </c>
      <c r="J523" s="92" t="s">
        <v>2471</v>
      </c>
      <c r="K523" s="87" t="str">
        <f t="shared" si="68"/>
        <v>251</v>
      </c>
      <c r="L523" s="102" t="str">
        <f t="shared" ca="1" si="62"/>
        <v/>
      </c>
      <c r="P523" s="145" t="s">
        <v>2470</v>
      </c>
      <c r="Q523" s="146" t="s">
        <v>2471</v>
      </c>
    </row>
    <row r="524" spans="1:17" ht="24.75" customHeight="1" x14ac:dyDescent="0.25">
      <c r="A524" s="150" t="str">
        <f t="shared" ca="1" si="69"/>
        <v/>
      </c>
      <c r="B524" s="151" t="str">
        <f t="shared" ca="1" si="63"/>
        <v/>
      </c>
      <c r="C524" s="152" t="str">
        <f t="shared" ca="1" si="64"/>
        <v/>
      </c>
      <c r="D524" s="87">
        <f t="shared" ca="1" si="66"/>
        <v>6455</v>
      </c>
      <c r="E524" s="87" t="str">
        <f t="shared" ca="1" si="65"/>
        <v>G6455:K6455</v>
      </c>
      <c r="G524" s="87">
        <f t="shared" si="67"/>
        <v>0</v>
      </c>
      <c r="H524" s="87">
        <v>524</v>
      </c>
      <c r="I524" s="91">
        <v>25110</v>
      </c>
      <c r="J524" s="92" t="s">
        <v>2471</v>
      </c>
      <c r="K524" s="87" t="str">
        <f t="shared" si="68"/>
        <v>251</v>
      </c>
      <c r="L524" s="102" t="str">
        <f t="shared" ref="L524:L587" ca="1" si="70">IFERROR(VLOOKUP(1,INDIRECT(E523),5,FALSE),"")</f>
        <v/>
      </c>
      <c r="P524" s="147">
        <v>25110</v>
      </c>
      <c r="Q524" s="148" t="s">
        <v>2471</v>
      </c>
    </row>
    <row r="525" spans="1:17" ht="24.75" customHeight="1" x14ac:dyDescent="0.25">
      <c r="A525" s="150" t="str">
        <f t="shared" ca="1" si="69"/>
        <v/>
      </c>
      <c r="B525" s="151" t="str">
        <f t="shared" ref="B525:B588" ca="1" si="71">IFERROR(VLOOKUP(1,INDIRECT(E524),4,FALSE),"")</f>
        <v/>
      </c>
      <c r="C525" s="152" t="str">
        <f t="shared" ref="C525:C588" ca="1" si="72">IFERROR(VLOOKUP(1,INDIRECT(E524),3,FALSE),"")</f>
        <v/>
      </c>
      <c r="D525" s="87">
        <f t="shared" ca="1" si="66"/>
        <v>6455</v>
      </c>
      <c r="E525" s="87" t="str">
        <f t="shared" ca="1" si="65"/>
        <v>G6455:K6455</v>
      </c>
      <c r="G525" s="87">
        <f t="shared" si="67"/>
        <v>0</v>
      </c>
      <c r="H525" s="87">
        <v>525</v>
      </c>
      <c r="I525" s="91" t="s">
        <v>2472</v>
      </c>
      <c r="J525" s="92" t="s">
        <v>2473</v>
      </c>
      <c r="K525" s="87" t="str">
        <f t="shared" si="68"/>
        <v>251</v>
      </c>
      <c r="L525" s="102" t="str">
        <f t="shared" ca="1" si="70"/>
        <v/>
      </c>
      <c r="P525" s="145" t="s">
        <v>2472</v>
      </c>
      <c r="Q525" s="146" t="s">
        <v>2473</v>
      </c>
    </row>
    <row r="526" spans="1:17" ht="24.75" customHeight="1" x14ac:dyDescent="0.25">
      <c r="A526" s="150" t="str">
        <f t="shared" ca="1" si="69"/>
        <v/>
      </c>
      <c r="B526" s="151" t="str">
        <f t="shared" ca="1" si="71"/>
        <v/>
      </c>
      <c r="C526" s="152" t="str">
        <f t="shared" ca="1" si="72"/>
        <v/>
      </c>
      <c r="D526" s="87">
        <f t="shared" ca="1" si="66"/>
        <v>6455</v>
      </c>
      <c r="E526" s="87" t="str">
        <f t="shared" ca="1" si="65"/>
        <v>G6455:K6455</v>
      </c>
      <c r="G526" s="87">
        <f t="shared" si="67"/>
        <v>0</v>
      </c>
      <c r="H526" s="87">
        <v>526</v>
      </c>
      <c r="I526" s="91">
        <v>25120</v>
      </c>
      <c r="J526" s="92" t="s">
        <v>2473</v>
      </c>
      <c r="K526" s="87" t="str">
        <f t="shared" si="68"/>
        <v>251</v>
      </c>
      <c r="L526" s="102" t="str">
        <f t="shared" ca="1" si="70"/>
        <v/>
      </c>
      <c r="P526" s="147">
        <v>25120</v>
      </c>
      <c r="Q526" s="148" t="s">
        <v>2473</v>
      </c>
    </row>
    <row r="527" spans="1:17" ht="24.75" customHeight="1" x14ac:dyDescent="0.25">
      <c r="A527" s="150" t="str">
        <f t="shared" ca="1" si="69"/>
        <v/>
      </c>
      <c r="B527" s="151" t="str">
        <f t="shared" ca="1" si="71"/>
        <v/>
      </c>
      <c r="C527" s="152" t="str">
        <f t="shared" ca="1" si="72"/>
        <v/>
      </c>
      <c r="D527" s="87">
        <f t="shared" ca="1" si="66"/>
        <v>6455</v>
      </c>
      <c r="E527" s="87" t="str">
        <f t="shared" ca="1" si="65"/>
        <v>G6455:K6455</v>
      </c>
      <c r="G527" s="87">
        <f t="shared" si="67"/>
        <v>0</v>
      </c>
      <c r="H527" s="87">
        <v>527</v>
      </c>
      <c r="I527" s="91" t="s">
        <v>2474</v>
      </c>
      <c r="J527" s="92" t="s">
        <v>2475</v>
      </c>
      <c r="K527" s="87" t="str">
        <f t="shared" si="68"/>
        <v>251</v>
      </c>
      <c r="L527" s="102" t="str">
        <f t="shared" ca="1" si="70"/>
        <v/>
      </c>
      <c r="P527" s="145" t="s">
        <v>2474</v>
      </c>
      <c r="Q527" s="146" t="s">
        <v>2475</v>
      </c>
    </row>
    <row r="528" spans="1:17" ht="24.75" customHeight="1" x14ac:dyDescent="0.25">
      <c r="A528" s="150" t="str">
        <f t="shared" ca="1" si="69"/>
        <v/>
      </c>
      <c r="B528" s="151" t="str">
        <f t="shared" ca="1" si="71"/>
        <v/>
      </c>
      <c r="C528" s="152" t="str">
        <f t="shared" ca="1" si="72"/>
        <v/>
      </c>
      <c r="D528" s="87">
        <f t="shared" ca="1" si="66"/>
        <v>6455</v>
      </c>
      <c r="E528" s="87" t="str">
        <f t="shared" ca="1" si="65"/>
        <v>G6455:K6455</v>
      </c>
      <c r="G528" s="87">
        <f t="shared" si="67"/>
        <v>0</v>
      </c>
      <c r="H528" s="87">
        <v>528</v>
      </c>
      <c r="I528" s="91">
        <v>25130</v>
      </c>
      <c r="J528" s="92" t="s">
        <v>2475</v>
      </c>
      <c r="K528" s="87" t="str">
        <f t="shared" si="68"/>
        <v>251</v>
      </c>
      <c r="L528" s="102" t="str">
        <f t="shared" ca="1" si="70"/>
        <v/>
      </c>
      <c r="P528" s="147">
        <v>25130</v>
      </c>
      <c r="Q528" s="148" t="s">
        <v>2475</v>
      </c>
    </row>
    <row r="529" spans="1:17" ht="24.75" customHeight="1" x14ac:dyDescent="0.25">
      <c r="A529" s="150" t="str">
        <f t="shared" ca="1" si="69"/>
        <v/>
      </c>
      <c r="B529" s="151" t="str">
        <f t="shared" ca="1" si="71"/>
        <v/>
      </c>
      <c r="C529" s="152" t="str">
        <f t="shared" ca="1" si="72"/>
        <v/>
      </c>
      <c r="D529" s="87">
        <f t="shared" ca="1" si="66"/>
        <v>6455</v>
      </c>
      <c r="E529" s="87" t="str">
        <f t="shared" ca="1" si="65"/>
        <v>G6455:K6455</v>
      </c>
      <c r="G529" s="87">
        <f t="shared" si="67"/>
        <v>0</v>
      </c>
      <c r="H529" s="87">
        <v>529</v>
      </c>
      <c r="I529" s="91" t="s">
        <v>2476</v>
      </c>
      <c r="J529" s="92" t="s">
        <v>2477</v>
      </c>
      <c r="K529" s="87" t="str">
        <f t="shared" si="68"/>
        <v>251</v>
      </c>
      <c r="L529" s="102" t="str">
        <f t="shared" ca="1" si="70"/>
        <v/>
      </c>
      <c r="P529" s="145" t="s">
        <v>2476</v>
      </c>
      <c r="Q529" s="146" t="s">
        <v>2477</v>
      </c>
    </row>
    <row r="530" spans="1:17" ht="24.75" customHeight="1" x14ac:dyDescent="0.25">
      <c r="A530" s="150" t="str">
        <f t="shared" ca="1" si="69"/>
        <v/>
      </c>
      <c r="B530" s="151" t="str">
        <f t="shared" ca="1" si="71"/>
        <v/>
      </c>
      <c r="C530" s="152" t="str">
        <f t="shared" ca="1" si="72"/>
        <v/>
      </c>
      <c r="D530" s="87">
        <f t="shared" ca="1" si="66"/>
        <v>6455</v>
      </c>
      <c r="E530" s="87" t="str">
        <f t="shared" ref="E530:E593" ca="1" si="73">CONCATENATE("G",D530,":","K",$H$6455)</f>
        <v>G6455:K6455</v>
      </c>
      <c r="G530" s="87">
        <f t="shared" si="67"/>
        <v>0</v>
      </c>
      <c r="H530" s="87">
        <v>530</v>
      </c>
      <c r="I530" s="91">
        <v>25140</v>
      </c>
      <c r="J530" s="92" t="s">
        <v>2477</v>
      </c>
      <c r="K530" s="87" t="str">
        <f t="shared" si="68"/>
        <v>251</v>
      </c>
      <c r="L530" s="102" t="str">
        <f t="shared" ca="1" si="70"/>
        <v/>
      </c>
      <c r="P530" s="147">
        <v>25140</v>
      </c>
      <c r="Q530" s="148" t="s">
        <v>2477</v>
      </c>
    </row>
    <row r="531" spans="1:17" ht="24.75" customHeight="1" x14ac:dyDescent="0.25">
      <c r="A531" s="150" t="str">
        <f t="shared" ca="1" si="69"/>
        <v/>
      </c>
      <c r="B531" s="151" t="str">
        <f t="shared" ca="1" si="71"/>
        <v/>
      </c>
      <c r="C531" s="152" t="str">
        <f t="shared" ca="1" si="72"/>
        <v/>
      </c>
      <c r="D531" s="87">
        <f t="shared" ca="1" si="66"/>
        <v>6455</v>
      </c>
      <c r="E531" s="87" t="str">
        <f t="shared" ca="1" si="73"/>
        <v>G6455:K6455</v>
      </c>
      <c r="G531" s="87">
        <f t="shared" si="67"/>
        <v>0</v>
      </c>
      <c r="H531" s="87">
        <v>531</v>
      </c>
      <c r="I531" s="91" t="s">
        <v>2478</v>
      </c>
      <c r="J531" s="92" t="s">
        <v>2479</v>
      </c>
      <c r="K531" s="87" t="str">
        <f t="shared" si="68"/>
        <v>251</v>
      </c>
      <c r="L531" s="102" t="str">
        <f t="shared" ca="1" si="70"/>
        <v/>
      </c>
      <c r="P531" s="145" t="s">
        <v>2478</v>
      </c>
      <c r="Q531" s="146" t="s">
        <v>2479</v>
      </c>
    </row>
    <row r="532" spans="1:17" ht="24.75" customHeight="1" x14ac:dyDescent="0.25">
      <c r="A532" s="150" t="str">
        <f t="shared" ca="1" si="69"/>
        <v/>
      </c>
      <c r="B532" s="151" t="str">
        <f t="shared" ca="1" si="71"/>
        <v/>
      </c>
      <c r="C532" s="152" t="str">
        <f t="shared" ca="1" si="72"/>
        <v/>
      </c>
      <c r="D532" s="87">
        <f t="shared" ca="1" si="66"/>
        <v>6455</v>
      </c>
      <c r="E532" s="87" t="str">
        <f t="shared" ca="1" si="73"/>
        <v>G6455:K6455</v>
      </c>
      <c r="G532" s="87">
        <f t="shared" si="67"/>
        <v>0</v>
      </c>
      <c r="H532" s="87">
        <v>532</v>
      </c>
      <c r="I532" s="91">
        <v>25190</v>
      </c>
      <c r="J532" s="92" t="s">
        <v>2479</v>
      </c>
      <c r="K532" s="87" t="str">
        <f t="shared" si="68"/>
        <v>251</v>
      </c>
      <c r="L532" s="102" t="str">
        <f t="shared" ca="1" si="70"/>
        <v/>
      </c>
      <c r="P532" s="147">
        <v>25190</v>
      </c>
      <c r="Q532" s="148" t="s">
        <v>2479</v>
      </c>
    </row>
    <row r="533" spans="1:17" ht="24.75" customHeight="1" x14ac:dyDescent="0.25">
      <c r="A533" s="150" t="str">
        <f t="shared" ca="1" si="69"/>
        <v/>
      </c>
      <c r="B533" s="151" t="str">
        <f t="shared" ca="1" si="71"/>
        <v/>
      </c>
      <c r="C533" s="152" t="str">
        <f t="shared" ca="1" si="72"/>
        <v/>
      </c>
      <c r="D533" s="87">
        <f t="shared" ca="1" si="66"/>
        <v>6455</v>
      </c>
      <c r="E533" s="87" t="str">
        <f t="shared" ca="1" si="73"/>
        <v>G6455:K6455</v>
      </c>
      <c r="G533" s="87">
        <f t="shared" si="67"/>
        <v>0</v>
      </c>
      <c r="H533" s="87">
        <v>533</v>
      </c>
      <c r="I533" s="91" t="s">
        <v>1130</v>
      </c>
      <c r="J533" s="92" t="s">
        <v>1131</v>
      </c>
      <c r="K533" s="87" t="str">
        <f t="shared" si="68"/>
        <v>252</v>
      </c>
      <c r="L533" s="102" t="str">
        <f t="shared" ca="1" si="70"/>
        <v/>
      </c>
      <c r="P533" s="143" t="s">
        <v>1130</v>
      </c>
      <c r="Q533" s="144" t="s">
        <v>1131</v>
      </c>
    </row>
    <row r="534" spans="1:17" ht="24.75" customHeight="1" x14ac:dyDescent="0.25">
      <c r="A534" s="150" t="str">
        <f t="shared" ca="1" si="69"/>
        <v/>
      </c>
      <c r="B534" s="151" t="str">
        <f t="shared" ca="1" si="71"/>
        <v/>
      </c>
      <c r="C534" s="152" t="str">
        <f t="shared" ca="1" si="72"/>
        <v/>
      </c>
      <c r="D534" s="87">
        <f t="shared" ca="1" si="66"/>
        <v>6455</v>
      </c>
      <c r="E534" s="87" t="str">
        <f t="shared" ca="1" si="73"/>
        <v>G6455:K6455</v>
      </c>
      <c r="G534" s="87">
        <f t="shared" si="67"/>
        <v>0</v>
      </c>
      <c r="H534" s="87">
        <v>534</v>
      </c>
      <c r="I534" s="91" t="s">
        <v>2480</v>
      </c>
      <c r="J534" s="92" t="s">
        <v>2481</v>
      </c>
      <c r="K534" s="87" t="str">
        <f t="shared" si="68"/>
        <v>252</v>
      </c>
      <c r="L534" s="102" t="str">
        <f t="shared" ca="1" si="70"/>
        <v/>
      </c>
      <c r="P534" s="145" t="s">
        <v>2480</v>
      </c>
      <c r="Q534" s="146" t="s">
        <v>2481</v>
      </c>
    </row>
    <row r="535" spans="1:17" ht="24.75" customHeight="1" x14ac:dyDescent="0.25">
      <c r="A535" s="150" t="str">
        <f t="shared" ca="1" si="69"/>
        <v/>
      </c>
      <c r="B535" s="151" t="str">
        <f t="shared" ca="1" si="71"/>
        <v/>
      </c>
      <c r="C535" s="152" t="str">
        <f t="shared" ca="1" si="72"/>
        <v/>
      </c>
      <c r="D535" s="87">
        <f t="shared" ca="1" si="66"/>
        <v>6455</v>
      </c>
      <c r="E535" s="87" t="str">
        <f t="shared" ca="1" si="73"/>
        <v>G6455:K6455</v>
      </c>
      <c r="G535" s="87">
        <f t="shared" si="67"/>
        <v>0</v>
      </c>
      <c r="H535" s="87">
        <v>535</v>
      </c>
      <c r="I535" s="91">
        <v>25210</v>
      </c>
      <c r="J535" s="92" t="s">
        <v>2481</v>
      </c>
      <c r="K535" s="87" t="str">
        <f t="shared" si="68"/>
        <v>252</v>
      </c>
      <c r="L535" s="102" t="str">
        <f t="shared" ca="1" si="70"/>
        <v/>
      </c>
      <c r="P535" s="147">
        <v>25210</v>
      </c>
      <c r="Q535" s="148" t="s">
        <v>2481</v>
      </c>
    </row>
    <row r="536" spans="1:17" ht="24.75" customHeight="1" x14ac:dyDescent="0.25">
      <c r="A536" s="150" t="str">
        <f t="shared" ca="1" si="69"/>
        <v/>
      </c>
      <c r="B536" s="151" t="str">
        <f t="shared" ca="1" si="71"/>
        <v/>
      </c>
      <c r="C536" s="152" t="str">
        <f t="shared" ca="1" si="72"/>
        <v/>
      </c>
      <c r="D536" s="87">
        <f t="shared" ca="1" si="66"/>
        <v>6455</v>
      </c>
      <c r="E536" s="87" t="str">
        <f t="shared" ca="1" si="73"/>
        <v>G6455:K6455</v>
      </c>
      <c r="G536" s="87">
        <f t="shared" si="67"/>
        <v>0</v>
      </c>
      <c r="H536" s="87">
        <v>536</v>
      </c>
      <c r="I536" s="91" t="s">
        <v>2482</v>
      </c>
      <c r="J536" s="92" t="s">
        <v>2483</v>
      </c>
      <c r="K536" s="87" t="str">
        <f t="shared" si="68"/>
        <v>252</v>
      </c>
      <c r="L536" s="102" t="str">
        <f t="shared" ca="1" si="70"/>
        <v/>
      </c>
      <c r="P536" s="145" t="s">
        <v>2482</v>
      </c>
      <c r="Q536" s="146" t="s">
        <v>2483</v>
      </c>
    </row>
    <row r="537" spans="1:17" ht="24.75" customHeight="1" x14ac:dyDescent="0.25">
      <c r="A537" s="150" t="str">
        <f t="shared" ca="1" si="69"/>
        <v/>
      </c>
      <c r="B537" s="151" t="str">
        <f t="shared" ca="1" si="71"/>
        <v/>
      </c>
      <c r="C537" s="152" t="str">
        <f t="shared" ca="1" si="72"/>
        <v/>
      </c>
      <c r="D537" s="87">
        <f t="shared" ca="1" si="66"/>
        <v>6455</v>
      </c>
      <c r="E537" s="87" t="str">
        <f t="shared" ca="1" si="73"/>
        <v>G6455:K6455</v>
      </c>
      <c r="G537" s="87">
        <f t="shared" si="67"/>
        <v>0</v>
      </c>
      <c r="H537" s="87">
        <v>537</v>
      </c>
      <c r="I537" s="91">
        <v>25220</v>
      </c>
      <c r="J537" s="92" t="s">
        <v>2483</v>
      </c>
      <c r="K537" s="87" t="str">
        <f t="shared" si="68"/>
        <v>252</v>
      </c>
      <c r="L537" s="102" t="str">
        <f t="shared" ca="1" si="70"/>
        <v/>
      </c>
      <c r="P537" s="147">
        <v>25220</v>
      </c>
      <c r="Q537" s="148" t="s">
        <v>2483</v>
      </c>
    </row>
    <row r="538" spans="1:17" ht="24.75" customHeight="1" x14ac:dyDescent="0.25">
      <c r="A538" s="150" t="str">
        <f t="shared" ca="1" si="69"/>
        <v/>
      </c>
      <c r="B538" s="151" t="str">
        <f t="shared" ca="1" si="71"/>
        <v/>
      </c>
      <c r="C538" s="152" t="str">
        <f t="shared" ca="1" si="72"/>
        <v/>
      </c>
      <c r="D538" s="87">
        <f t="shared" ca="1" si="66"/>
        <v>6455</v>
      </c>
      <c r="E538" s="87" t="str">
        <f t="shared" ca="1" si="73"/>
        <v>G6455:K6455</v>
      </c>
      <c r="G538" s="87">
        <f t="shared" si="67"/>
        <v>0</v>
      </c>
      <c r="H538" s="87">
        <v>538</v>
      </c>
      <c r="I538" s="91" t="s">
        <v>2484</v>
      </c>
      <c r="J538" s="92" t="s">
        <v>2485</v>
      </c>
      <c r="K538" s="87" t="str">
        <f t="shared" si="68"/>
        <v>252</v>
      </c>
      <c r="L538" s="102" t="str">
        <f t="shared" ca="1" si="70"/>
        <v/>
      </c>
      <c r="P538" s="145" t="s">
        <v>2484</v>
      </c>
      <c r="Q538" s="146" t="s">
        <v>2485</v>
      </c>
    </row>
    <row r="539" spans="1:17" ht="24.75" customHeight="1" x14ac:dyDescent="0.25">
      <c r="A539" s="150" t="str">
        <f t="shared" ca="1" si="69"/>
        <v/>
      </c>
      <c r="B539" s="151" t="str">
        <f t="shared" ca="1" si="71"/>
        <v/>
      </c>
      <c r="C539" s="152" t="str">
        <f t="shared" ca="1" si="72"/>
        <v/>
      </c>
      <c r="D539" s="87">
        <f t="shared" ca="1" si="66"/>
        <v>6455</v>
      </c>
      <c r="E539" s="87" t="str">
        <f t="shared" ca="1" si="73"/>
        <v>G6455:K6455</v>
      </c>
      <c r="G539" s="87">
        <f t="shared" si="67"/>
        <v>0</v>
      </c>
      <c r="H539" s="87">
        <v>539</v>
      </c>
      <c r="I539" s="91">
        <v>25230</v>
      </c>
      <c r="J539" s="92" t="s">
        <v>2485</v>
      </c>
      <c r="K539" s="87" t="str">
        <f t="shared" si="68"/>
        <v>252</v>
      </c>
      <c r="L539" s="102" t="str">
        <f t="shared" ca="1" si="70"/>
        <v/>
      </c>
      <c r="P539" s="147">
        <v>25230</v>
      </c>
      <c r="Q539" s="148" t="s">
        <v>2485</v>
      </c>
    </row>
    <row r="540" spans="1:17" ht="24.75" customHeight="1" x14ac:dyDescent="0.25">
      <c r="A540" s="150" t="str">
        <f t="shared" ca="1" si="69"/>
        <v/>
      </c>
      <c r="B540" s="151" t="str">
        <f t="shared" ca="1" si="71"/>
        <v/>
      </c>
      <c r="C540" s="152" t="str">
        <f t="shared" ca="1" si="72"/>
        <v/>
      </c>
      <c r="D540" s="87">
        <f t="shared" ca="1" si="66"/>
        <v>6455</v>
      </c>
      <c r="E540" s="87" t="str">
        <f t="shared" ca="1" si="73"/>
        <v>G6455:K6455</v>
      </c>
      <c r="G540" s="87">
        <f t="shared" si="67"/>
        <v>0</v>
      </c>
      <c r="H540" s="87">
        <v>540</v>
      </c>
      <c r="I540" s="91" t="s">
        <v>2486</v>
      </c>
      <c r="J540" s="92" t="s">
        <v>2487</v>
      </c>
      <c r="K540" s="87" t="str">
        <f t="shared" si="68"/>
        <v>252</v>
      </c>
      <c r="L540" s="102" t="str">
        <f t="shared" ca="1" si="70"/>
        <v/>
      </c>
      <c r="P540" s="145" t="s">
        <v>2486</v>
      </c>
      <c r="Q540" s="146" t="s">
        <v>2487</v>
      </c>
    </row>
    <row r="541" spans="1:17" ht="24.75" customHeight="1" x14ac:dyDescent="0.25">
      <c r="A541" s="150" t="str">
        <f t="shared" ca="1" si="69"/>
        <v/>
      </c>
      <c r="B541" s="151" t="str">
        <f t="shared" ca="1" si="71"/>
        <v/>
      </c>
      <c r="C541" s="152" t="str">
        <f t="shared" ca="1" si="72"/>
        <v/>
      </c>
      <c r="D541" s="87">
        <f t="shared" ca="1" si="66"/>
        <v>6455</v>
      </c>
      <c r="E541" s="87" t="str">
        <f t="shared" ca="1" si="73"/>
        <v>G6455:K6455</v>
      </c>
      <c r="G541" s="87">
        <f t="shared" si="67"/>
        <v>0</v>
      </c>
      <c r="H541" s="87">
        <v>541</v>
      </c>
      <c r="I541" s="91">
        <v>25290</v>
      </c>
      <c r="J541" s="92" t="s">
        <v>2487</v>
      </c>
      <c r="K541" s="87" t="str">
        <f t="shared" si="68"/>
        <v>252</v>
      </c>
      <c r="L541" s="102" t="str">
        <f t="shared" ca="1" si="70"/>
        <v/>
      </c>
      <c r="P541" s="147">
        <v>25290</v>
      </c>
      <c r="Q541" s="148" t="s">
        <v>2487</v>
      </c>
    </row>
    <row r="542" spans="1:17" ht="24.75" customHeight="1" x14ac:dyDescent="0.25">
      <c r="A542" s="150" t="str">
        <f t="shared" ca="1" si="69"/>
        <v/>
      </c>
      <c r="B542" s="151" t="str">
        <f t="shared" ca="1" si="71"/>
        <v/>
      </c>
      <c r="C542" s="152" t="str">
        <f t="shared" ca="1" si="72"/>
        <v/>
      </c>
      <c r="D542" s="87">
        <f t="shared" ca="1" si="66"/>
        <v>6455</v>
      </c>
      <c r="E542" s="87" t="str">
        <f t="shared" ca="1" si="73"/>
        <v>G6455:K6455</v>
      </c>
      <c r="G542" s="87">
        <f t="shared" si="67"/>
        <v>0</v>
      </c>
      <c r="H542" s="87">
        <v>542</v>
      </c>
      <c r="I542" s="91" t="s">
        <v>2488</v>
      </c>
      <c r="J542" s="92" t="s">
        <v>2489</v>
      </c>
      <c r="K542" s="87" t="str">
        <f t="shared" si="68"/>
        <v>Prosím, zvolte podrobnější úroveň.</v>
      </c>
      <c r="L542" s="102" t="str">
        <f t="shared" ca="1" si="70"/>
        <v/>
      </c>
      <c r="P542" s="141" t="s">
        <v>2488</v>
      </c>
      <c r="Q542" s="142" t="s">
        <v>2489</v>
      </c>
    </row>
    <row r="543" spans="1:17" ht="24.75" customHeight="1" x14ac:dyDescent="0.25">
      <c r="A543" s="150" t="str">
        <f t="shared" ca="1" si="69"/>
        <v/>
      </c>
      <c r="B543" s="151" t="str">
        <f t="shared" ca="1" si="71"/>
        <v/>
      </c>
      <c r="C543" s="152" t="str">
        <f t="shared" ca="1" si="72"/>
        <v/>
      </c>
      <c r="D543" s="87">
        <f t="shared" ca="1" si="66"/>
        <v>6455</v>
      </c>
      <c r="E543" s="87" t="str">
        <f t="shared" ca="1" si="73"/>
        <v>G6455:K6455</v>
      </c>
      <c r="G543" s="87">
        <f t="shared" si="67"/>
        <v>0</v>
      </c>
      <c r="H543" s="87">
        <v>543</v>
      </c>
      <c r="I543" s="91" t="s">
        <v>1132</v>
      </c>
      <c r="J543" s="92" t="s">
        <v>1133</v>
      </c>
      <c r="K543" s="87" t="str">
        <f t="shared" si="68"/>
        <v>261</v>
      </c>
      <c r="L543" s="102" t="str">
        <f t="shared" ca="1" si="70"/>
        <v/>
      </c>
      <c r="P543" s="143" t="s">
        <v>1132</v>
      </c>
      <c r="Q543" s="144" t="s">
        <v>1133</v>
      </c>
    </row>
    <row r="544" spans="1:17" ht="24.75" customHeight="1" x14ac:dyDescent="0.25">
      <c r="A544" s="150" t="str">
        <f t="shared" ca="1" si="69"/>
        <v/>
      </c>
      <c r="B544" s="151" t="str">
        <f t="shared" ca="1" si="71"/>
        <v/>
      </c>
      <c r="C544" s="152" t="str">
        <f t="shared" ca="1" si="72"/>
        <v/>
      </c>
      <c r="D544" s="87">
        <f t="shared" ca="1" si="66"/>
        <v>6455</v>
      </c>
      <c r="E544" s="87" t="str">
        <f t="shared" ca="1" si="73"/>
        <v>G6455:K6455</v>
      </c>
      <c r="G544" s="87">
        <f t="shared" si="67"/>
        <v>0</v>
      </c>
      <c r="H544" s="87">
        <v>544</v>
      </c>
      <c r="I544" s="91">
        <v>2611</v>
      </c>
      <c r="J544" s="92" t="s">
        <v>2490</v>
      </c>
      <c r="K544" s="87" t="str">
        <f t="shared" si="68"/>
        <v>261</v>
      </c>
      <c r="L544" s="102" t="str">
        <f t="shared" ca="1" si="70"/>
        <v/>
      </c>
      <c r="P544" s="145">
        <v>2611</v>
      </c>
      <c r="Q544" s="146" t="s">
        <v>2490</v>
      </c>
    </row>
    <row r="545" spans="1:17" ht="24.75" customHeight="1" x14ac:dyDescent="0.25">
      <c r="A545" s="150" t="str">
        <f t="shared" ca="1" si="69"/>
        <v/>
      </c>
      <c r="B545" s="151" t="str">
        <f t="shared" ca="1" si="71"/>
        <v/>
      </c>
      <c r="C545" s="152" t="str">
        <f t="shared" ca="1" si="72"/>
        <v/>
      </c>
      <c r="D545" s="87">
        <f t="shared" ca="1" si="66"/>
        <v>6455</v>
      </c>
      <c r="E545" s="87" t="str">
        <f t="shared" ca="1" si="73"/>
        <v>G6455:K6455</v>
      </c>
      <c r="G545" s="87">
        <f t="shared" si="67"/>
        <v>0</v>
      </c>
      <c r="H545" s="87">
        <v>545</v>
      </c>
      <c r="I545" s="91">
        <v>26111</v>
      </c>
      <c r="J545" s="92" t="s">
        <v>2491</v>
      </c>
      <c r="K545" s="87" t="str">
        <f t="shared" si="68"/>
        <v>261</v>
      </c>
      <c r="L545" s="102" t="str">
        <f t="shared" ca="1" si="70"/>
        <v/>
      </c>
      <c r="P545" s="147">
        <v>26111</v>
      </c>
      <c r="Q545" s="148" t="s">
        <v>2491</v>
      </c>
    </row>
    <row r="546" spans="1:17" ht="24.75" customHeight="1" x14ac:dyDescent="0.25">
      <c r="A546" s="150" t="str">
        <f t="shared" ca="1" si="69"/>
        <v/>
      </c>
      <c r="B546" s="151" t="str">
        <f t="shared" ca="1" si="71"/>
        <v/>
      </c>
      <c r="C546" s="152" t="str">
        <f t="shared" ca="1" si="72"/>
        <v/>
      </c>
      <c r="D546" s="87">
        <f t="shared" ca="1" si="66"/>
        <v>6455</v>
      </c>
      <c r="E546" s="87" t="str">
        <f t="shared" ca="1" si="73"/>
        <v>G6455:K6455</v>
      </c>
      <c r="G546" s="87">
        <f t="shared" si="67"/>
        <v>0</v>
      </c>
      <c r="H546" s="87">
        <v>546</v>
      </c>
      <c r="I546" s="91">
        <v>26112</v>
      </c>
      <c r="J546" s="92" t="s">
        <v>2492</v>
      </c>
      <c r="K546" s="87" t="str">
        <f t="shared" si="68"/>
        <v>261</v>
      </c>
      <c r="L546" s="102" t="str">
        <f t="shared" ca="1" si="70"/>
        <v/>
      </c>
      <c r="P546" s="147">
        <v>26112</v>
      </c>
      <c r="Q546" s="148" t="s">
        <v>2492</v>
      </c>
    </row>
    <row r="547" spans="1:17" ht="24.75" customHeight="1" x14ac:dyDescent="0.25">
      <c r="A547" s="150" t="str">
        <f t="shared" ca="1" si="69"/>
        <v/>
      </c>
      <c r="B547" s="151" t="str">
        <f t="shared" ca="1" si="71"/>
        <v/>
      </c>
      <c r="C547" s="152" t="str">
        <f t="shared" ca="1" si="72"/>
        <v/>
      </c>
      <c r="D547" s="87">
        <f t="shared" ca="1" si="66"/>
        <v>6455</v>
      </c>
      <c r="E547" s="87" t="str">
        <f t="shared" ca="1" si="73"/>
        <v>G6455:K6455</v>
      </c>
      <c r="G547" s="87">
        <f t="shared" si="67"/>
        <v>0</v>
      </c>
      <c r="H547" s="87">
        <v>547</v>
      </c>
      <c r="I547" s="91">
        <v>26113</v>
      </c>
      <c r="J547" s="92" t="s">
        <v>2493</v>
      </c>
      <c r="K547" s="87" t="str">
        <f t="shared" si="68"/>
        <v>261</v>
      </c>
      <c r="L547" s="102" t="str">
        <f t="shared" ca="1" si="70"/>
        <v/>
      </c>
      <c r="P547" s="147">
        <v>26113</v>
      </c>
      <c r="Q547" s="148" t="s">
        <v>2493</v>
      </c>
    </row>
    <row r="548" spans="1:17" ht="24.75" customHeight="1" x14ac:dyDescent="0.25">
      <c r="A548" s="150" t="str">
        <f t="shared" ca="1" si="69"/>
        <v/>
      </c>
      <c r="B548" s="151" t="str">
        <f t="shared" ca="1" si="71"/>
        <v/>
      </c>
      <c r="C548" s="152" t="str">
        <f t="shared" ca="1" si="72"/>
        <v/>
      </c>
      <c r="D548" s="87">
        <f t="shared" ca="1" si="66"/>
        <v>6455</v>
      </c>
      <c r="E548" s="87" t="str">
        <f t="shared" ca="1" si="73"/>
        <v>G6455:K6455</v>
      </c>
      <c r="G548" s="87">
        <f t="shared" si="67"/>
        <v>0</v>
      </c>
      <c r="H548" s="87">
        <v>548</v>
      </c>
      <c r="I548" s="91">
        <v>26114</v>
      </c>
      <c r="J548" s="92" t="s">
        <v>2494</v>
      </c>
      <c r="K548" s="87" t="str">
        <f t="shared" si="68"/>
        <v>261</v>
      </c>
      <c r="L548" s="102" t="str">
        <f t="shared" ca="1" si="70"/>
        <v/>
      </c>
      <c r="P548" s="147">
        <v>26114</v>
      </c>
      <c r="Q548" s="148" t="s">
        <v>2494</v>
      </c>
    </row>
    <row r="549" spans="1:17" ht="24.75" customHeight="1" x14ac:dyDescent="0.25">
      <c r="A549" s="150" t="str">
        <f t="shared" ca="1" si="69"/>
        <v/>
      </c>
      <c r="B549" s="151" t="str">
        <f t="shared" ca="1" si="71"/>
        <v/>
      </c>
      <c r="C549" s="152" t="str">
        <f t="shared" ca="1" si="72"/>
        <v/>
      </c>
      <c r="D549" s="87">
        <f t="shared" ca="1" si="66"/>
        <v>6455</v>
      </c>
      <c r="E549" s="87" t="str">
        <f t="shared" ca="1" si="73"/>
        <v>G6455:K6455</v>
      </c>
      <c r="G549" s="87">
        <f t="shared" si="67"/>
        <v>0</v>
      </c>
      <c r="H549" s="87">
        <v>549</v>
      </c>
      <c r="I549" s="91">
        <v>26119</v>
      </c>
      <c r="J549" s="92" t="s">
        <v>2495</v>
      </c>
      <c r="K549" s="87" t="str">
        <f t="shared" si="68"/>
        <v>261</v>
      </c>
      <c r="L549" s="102" t="str">
        <f t="shared" ca="1" si="70"/>
        <v/>
      </c>
      <c r="P549" s="147">
        <v>26119</v>
      </c>
      <c r="Q549" s="148" t="s">
        <v>2495</v>
      </c>
    </row>
    <row r="550" spans="1:17" ht="24.75" customHeight="1" x14ac:dyDescent="0.25">
      <c r="A550" s="150" t="str">
        <f t="shared" ca="1" si="69"/>
        <v/>
      </c>
      <c r="B550" s="151" t="str">
        <f t="shared" ca="1" si="71"/>
        <v/>
      </c>
      <c r="C550" s="152" t="str">
        <f t="shared" ca="1" si="72"/>
        <v/>
      </c>
      <c r="D550" s="87">
        <f t="shared" ca="1" si="66"/>
        <v>6455</v>
      </c>
      <c r="E550" s="87" t="str">
        <f t="shared" ca="1" si="73"/>
        <v>G6455:K6455</v>
      </c>
      <c r="G550" s="87">
        <f t="shared" si="67"/>
        <v>0</v>
      </c>
      <c r="H550" s="87">
        <v>550</v>
      </c>
      <c r="I550" s="91" t="s">
        <v>2496</v>
      </c>
      <c r="J550" s="92" t="s">
        <v>2497</v>
      </c>
      <c r="K550" s="87" t="str">
        <f t="shared" si="68"/>
        <v>261</v>
      </c>
      <c r="L550" s="102" t="str">
        <f t="shared" ca="1" si="70"/>
        <v/>
      </c>
      <c r="P550" s="145" t="s">
        <v>2496</v>
      </c>
      <c r="Q550" s="146" t="s">
        <v>2497</v>
      </c>
    </row>
    <row r="551" spans="1:17" ht="24.75" customHeight="1" x14ac:dyDescent="0.25">
      <c r="A551" s="150" t="str">
        <f t="shared" ca="1" si="69"/>
        <v/>
      </c>
      <c r="B551" s="151" t="str">
        <f t="shared" ca="1" si="71"/>
        <v/>
      </c>
      <c r="C551" s="152" t="str">
        <f t="shared" ca="1" si="72"/>
        <v/>
      </c>
      <c r="D551" s="87">
        <f t="shared" ca="1" si="66"/>
        <v>6455</v>
      </c>
      <c r="E551" s="87" t="str">
        <f t="shared" ca="1" si="73"/>
        <v>G6455:K6455</v>
      </c>
      <c r="G551" s="87">
        <f t="shared" si="67"/>
        <v>0</v>
      </c>
      <c r="H551" s="87">
        <v>551</v>
      </c>
      <c r="I551" s="91">
        <v>26121</v>
      </c>
      <c r="J551" s="92" t="s">
        <v>2498</v>
      </c>
      <c r="K551" s="87" t="str">
        <f t="shared" si="68"/>
        <v>261</v>
      </c>
      <c r="L551" s="102" t="str">
        <f t="shared" ca="1" si="70"/>
        <v/>
      </c>
      <c r="P551" s="147">
        <v>26121</v>
      </c>
      <c r="Q551" s="148" t="s">
        <v>2498</v>
      </c>
    </row>
    <row r="552" spans="1:17" ht="24.75" customHeight="1" x14ac:dyDescent="0.25">
      <c r="A552" s="150" t="str">
        <f t="shared" ca="1" si="69"/>
        <v/>
      </c>
      <c r="B552" s="151" t="str">
        <f t="shared" ca="1" si="71"/>
        <v/>
      </c>
      <c r="C552" s="152" t="str">
        <f t="shared" ca="1" si="72"/>
        <v/>
      </c>
      <c r="D552" s="87">
        <f t="shared" ca="1" si="66"/>
        <v>6455</v>
      </c>
      <c r="E552" s="87" t="str">
        <f t="shared" ca="1" si="73"/>
        <v>G6455:K6455</v>
      </c>
      <c r="G552" s="87">
        <f t="shared" si="67"/>
        <v>0</v>
      </c>
      <c r="H552" s="87">
        <v>552</v>
      </c>
      <c r="I552" s="91">
        <v>26122</v>
      </c>
      <c r="J552" s="92" t="s">
        <v>2499</v>
      </c>
      <c r="K552" s="87" t="str">
        <f t="shared" si="68"/>
        <v>261</v>
      </c>
      <c r="L552" s="102" t="str">
        <f t="shared" ca="1" si="70"/>
        <v/>
      </c>
      <c r="P552" s="147">
        <v>26122</v>
      </c>
      <c r="Q552" s="148" t="s">
        <v>2499</v>
      </c>
    </row>
    <row r="553" spans="1:17" ht="24.75" customHeight="1" x14ac:dyDescent="0.25">
      <c r="A553" s="150" t="str">
        <f t="shared" ca="1" si="69"/>
        <v/>
      </c>
      <c r="B553" s="151" t="str">
        <f t="shared" ca="1" si="71"/>
        <v/>
      </c>
      <c r="C553" s="152" t="str">
        <f t="shared" ca="1" si="72"/>
        <v/>
      </c>
      <c r="D553" s="87">
        <f t="shared" ca="1" si="66"/>
        <v>6455</v>
      </c>
      <c r="E553" s="87" t="str">
        <f t="shared" ca="1" si="73"/>
        <v>G6455:K6455</v>
      </c>
      <c r="G553" s="87">
        <f t="shared" si="67"/>
        <v>0</v>
      </c>
      <c r="H553" s="87">
        <v>553</v>
      </c>
      <c r="I553" s="91">
        <v>26123</v>
      </c>
      <c r="J553" s="92" t="s">
        <v>2500</v>
      </c>
      <c r="K553" s="87" t="str">
        <f t="shared" si="68"/>
        <v>261</v>
      </c>
      <c r="L553" s="102" t="str">
        <f t="shared" ca="1" si="70"/>
        <v/>
      </c>
      <c r="P553" s="147">
        <v>26123</v>
      </c>
      <c r="Q553" s="148" t="s">
        <v>2500</v>
      </c>
    </row>
    <row r="554" spans="1:17" ht="24.75" customHeight="1" x14ac:dyDescent="0.25">
      <c r="A554" s="150" t="str">
        <f t="shared" ca="1" si="69"/>
        <v/>
      </c>
      <c r="B554" s="151" t="str">
        <f t="shared" ca="1" si="71"/>
        <v/>
      </c>
      <c r="C554" s="152" t="str">
        <f t="shared" ca="1" si="72"/>
        <v/>
      </c>
      <c r="D554" s="87">
        <f t="shared" ca="1" si="66"/>
        <v>6455</v>
      </c>
      <c r="E554" s="87" t="str">
        <f t="shared" ca="1" si="73"/>
        <v>G6455:K6455</v>
      </c>
      <c r="G554" s="87">
        <f t="shared" si="67"/>
        <v>0</v>
      </c>
      <c r="H554" s="87">
        <v>554</v>
      </c>
      <c r="I554" s="91">
        <v>26124</v>
      </c>
      <c r="J554" s="92" t="s">
        <v>2501</v>
      </c>
      <c r="K554" s="87" t="str">
        <f t="shared" si="68"/>
        <v>261</v>
      </c>
      <c r="L554" s="102" t="str">
        <f t="shared" ca="1" si="70"/>
        <v/>
      </c>
      <c r="P554" s="147">
        <v>26124</v>
      </c>
      <c r="Q554" s="148" t="s">
        <v>2501</v>
      </c>
    </row>
    <row r="555" spans="1:17" ht="24.75" customHeight="1" x14ac:dyDescent="0.25">
      <c r="A555" s="150" t="str">
        <f t="shared" ca="1" si="69"/>
        <v/>
      </c>
      <c r="B555" s="151" t="str">
        <f t="shared" ca="1" si="71"/>
        <v/>
      </c>
      <c r="C555" s="152" t="str">
        <f t="shared" ca="1" si="72"/>
        <v/>
      </c>
      <c r="D555" s="87">
        <f t="shared" ca="1" si="66"/>
        <v>6455</v>
      </c>
      <c r="E555" s="87" t="str">
        <f t="shared" ca="1" si="73"/>
        <v>G6455:K6455</v>
      </c>
      <c r="G555" s="87">
        <f t="shared" si="67"/>
        <v>0</v>
      </c>
      <c r="H555" s="87">
        <v>555</v>
      </c>
      <c r="I555" s="91">
        <v>26129</v>
      </c>
      <c r="J555" s="92" t="s">
        <v>2502</v>
      </c>
      <c r="K555" s="87" t="str">
        <f t="shared" si="68"/>
        <v>261</v>
      </c>
      <c r="L555" s="102" t="str">
        <f t="shared" ca="1" si="70"/>
        <v/>
      </c>
      <c r="P555" s="147">
        <v>26129</v>
      </c>
      <c r="Q555" s="148" t="s">
        <v>2502</v>
      </c>
    </row>
    <row r="556" spans="1:17" ht="24.75" customHeight="1" x14ac:dyDescent="0.25">
      <c r="A556" s="150" t="str">
        <f t="shared" ca="1" si="69"/>
        <v/>
      </c>
      <c r="B556" s="151" t="str">
        <f t="shared" ca="1" si="71"/>
        <v/>
      </c>
      <c r="C556" s="152" t="str">
        <f t="shared" ca="1" si="72"/>
        <v/>
      </c>
      <c r="D556" s="87">
        <f t="shared" ca="1" si="66"/>
        <v>6455</v>
      </c>
      <c r="E556" s="87" t="str">
        <f t="shared" ca="1" si="73"/>
        <v>G6455:K6455</v>
      </c>
      <c r="G556" s="87">
        <f t="shared" si="67"/>
        <v>0</v>
      </c>
      <c r="H556" s="87">
        <v>556</v>
      </c>
      <c r="I556" s="91" t="s">
        <v>2503</v>
      </c>
      <c r="J556" s="92" t="s">
        <v>2504</v>
      </c>
      <c r="K556" s="87" t="str">
        <f t="shared" si="68"/>
        <v>261</v>
      </c>
      <c r="L556" s="102" t="str">
        <f t="shared" ca="1" si="70"/>
        <v/>
      </c>
      <c r="P556" s="145" t="s">
        <v>2503</v>
      </c>
      <c r="Q556" s="146" t="s">
        <v>2504</v>
      </c>
    </row>
    <row r="557" spans="1:17" ht="24.75" customHeight="1" x14ac:dyDescent="0.25">
      <c r="A557" s="150" t="str">
        <f t="shared" ca="1" si="69"/>
        <v/>
      </c>
      <c r="B557" s="151" t="str">
        <f t="shared" ca="1" si="71"/>
        <v/>
      </c>
      <c r="C557" s="152" t="str">
        <f t="shared" ca="1" si="72"/>
        <v/>
      </c>
      <c r="D557" s="87">
        <f t="shared" ca="1" si="66"/>
        <v>6455</v>
      </c>
      <c r="E557" s="87" t="str">
        <f t="shared" ca="1" si="73"/>
        <v>G6455:K6455</v>
      </c>
      <c r="G557" s="87">
        <f t="shared" si="67"/>
        <v>0</v>
      </c>
      <c r="H557" s="87">
        <v>557</v>
      </c>
      <c r="I557" s="91">
        <v>26191</v>
      </c>
      <c r="J557" s="92" t="s">
        <v>2505</v>
      </c>
      <c r="K557" s="87" t="str">
        <f t="shared" si="68"/>
        <v>261</v>
      </c>
      <c r="L557" s="102" t="str">
        <f t="shared" ca="1" si="70"/>
        <v/>
      </c>
      <c r="P557" s="147">
        <v>26191</v>
      </c>
      <c r="Q557" s="148" t="s">
        <v>2505</v>
      </c>
    </row>
    <row r="558" spans="1:17" ht="24.75" customHeight="1" x14ac:dyDescent="0.25">
      <c r="A558" s="150" t="str">
        <f t="shared" ca="1" si="69"/>
        <v/>
      </c>
      <c r="B558" s="151" t="str">
        <f t="shared" ca="1" si="71"/>
        <v/>
      </c>
      <c r="C558" s="152" t="str">
        <f t="shared" ca="1" si="72"/>
        <v/>
      </c>
      <c r="D558" s="87">
        <f t="shared" ca="1" si="66"/>
        <v>6455</v>
      </c>
      <c r="E558" s="87" t="str">
        <f t="shared" ca="1" si="73"/>
        <v>G6455:K6455</v>
      </c>
      <c r="G558" s="87">
        <f t="shared" si="67"/>
        <v>0</v>
      </c>
      <c r="H558" s="87">
        <v>558</v>
      </c>
      <c r="I558" s="91">
        <v>26192</v>
      </c>
      <c r="J558" s="92" t="s">
        <v>2506</v>
      </c>
      <c r="K558" s="87" t="str">
        <f t="shared" si="68"/>
        <v>261</v>
      </c>
      <c r="L558" s="102" t="str">
        <f t="shared" ca="1" si="70"/>
        <v/>
      </c>
      <c r="P558" s="147">
        <v>26192</v>
      </c>
      <c r="Q558" s="148" t="s">
        <v>2506</v>
      </c>
    </row>
    <row r="559" spans="1:17" ht="24.75" customHeight="1" x14ac:dyDescent="0.25">
      <c r="A559" s="150" t="str">
        <f t="shared" ca="1" si="69"/>
        <v/>
      </c>
      <c r="B559" s="151" t="str">
        <f t="shared" ca="1" si="71"/>
        <v/>
      </c>
      <c r="C559" s="152" t="str">
        <f t="shared" ca="1" si="72"/>
        <v/>
      </c>
      <c r="D559" s="87">
        <f t="shared" ca="1" si="66"/>
        <v>6455</v>
      </c>
      <c r="E559" s="87" t="str">
        <f t="shared" ca="1" si="73"/>
        <v>G6455:K6455</v>
      </c>
      <c r="G559" s="87">
        <f t="shared" si="67"/>
        <v>0</v>
      </c>
      <c r="H559" s="87">
        <v>559</v>
      </c>
      <c r="I559" s="91">
        <v>26193</v>
      </c>
      <c r="J559" s="92" t="s">
        <v>2507</v>
      </c>
      <c r="K559" s="87" t="str">
        <f t="shared" si="68"/>
        <v>261</v>
      </c>
      <c r="L559" s="102" t="str">
        <f t="shared" ca="1" si="70"/>
        <v/>
      </c>
      <c r="P559" s="147">
        <v>26193</v>
      </c>
      <c r="Q559" s="148" t="s">
        <v>2507</v>
      </c>
    </row>
    <row r="560" spans="1:17" ht="24.75" customHeight="1" x14ac:dyDescent="0.25">
      <c r="A560" s="150" t="str">
        <f t="shared" ca="1" si="69"/>
        <v/>
      </c>
      <c r="B560" s="151" t="str">
        <f t="shared" ca="1" si="71"/>
        <v/>
      </c>
      <c r="C560" s="152" t="str">
        <f t="shared" ca="1" si="72"/>
        <v/>
      </c>
      <c r="D560" s="87">
        <f t="shared" ca="1" si="66"/>
        <v>6455</v>
      </c>
      <c r="E560" s="87" t="str">
        <f t="shared" ca="1" si="73"/>
        <v>G6455:K6455</v>
      </c>
      <c r="G560" s="87">
        <f t="shared" si="67"/>
        <v>0</v>
      </c>
      <c r="H560" s="87">
        <v>560</v>
      </c>
      <c r="I560" s="91">
        <v>26194</v>
      </c>
      <c r="J560" s="92" t="s">
        <v>2508</v>
      </c>
      <c r="K560" s="87" t="str">
        <f t="shared" si="68"/>
        <v>261</v>
      </c>
      <c r="L560" s="102" t="str">
        <f t="shared" ca="1" si="70"/>
        <v/>
      </c>
      <c r="P560" s="147">
        <v>26194</v>
      </c>
      <c r="Q560" s="148" t="s">
        <v>2508</v>
      </c>
    </row>
    <row r="561" spans="1:17" ht="24.75" customHeight="1" x14ac:dyDescent="0.25">
      <c r="A561" s="150" t="str">
        <f t="shared" ca="1" si="69"/>
        <v/>
      </c>
      <c r="B561" s="151" t="str">
        <f t="shared" ca="1" si="71"/>
        <v/>
      </c>
      <c r="C561" s="152" t="str">
        <f t="shared" ca="1" si="72"/>
        <v/>
      </c>
      <c r="D561" s="87">
        <f t="shared" ca="1" si="66"/>
        <v>6455</v>
      </c>
      <c r="E561" s="87" t="str">
        <f t="shared" ca="1" si="73"/>
        <v>G6455:K6455</v>
      </c>
      <c r="G561" s="87">
        <f t="shared" si="67"/>
        <v>0</v>
      </c>
      <c r="H561" s="87">
        <v>561</v>
      </c>
      <c r="I561" s="91">
        <v>26195</v>
      </c>
      <c r="J561" s="92" t="s">
        <v>2509</v>
      </c>
      <c r="K561" s="87" t="str">
        <f t="shared" si="68"/>
        <v>261</v>
      </c>
      <c r="L561" s="102" t="str">
        <f t="shared" ca="1" si="70"/>
        <v/>
      </c>
      <c r="P561" s="147">
        <v>26195</v>
      </c>
      <c r="Q561" s="148" t="s">
        <v>2509</v>
      </c>
    </row>
    <row r="562" spans="1:17" ht="24.75" customHeight="1" x14ac:dyDescent="0.25">
      <c r="A562" s="150" t="str">
        <f t="shared" ca="1" si="69"/>
        <v/>
      </c>
      <c r="B562" s="151" t="str">
        <f t="shared" ca="1" si="71"/>
        <v/>
      </c>
      <c r="C562" s="152" t="str">
        <f t="shared" ca="1" si="72"/>
        <v/>
      </c>
      <c r="D562" s="87">
        <f t="shared" ca="1" si="66"/>
        <v>6455</v>
      </c>
      <c r="E562" s="87" t="str">
        <f t="shared" ca="1" si="73"/>
        <v>G6455:K6455</v>
      </c>
      <c r="G562" s="87">
        <f t="shared" si="67"/>
        <v>0</v>
      </c>
      <c r="H562" s="87">
        <v>562</v>
      </c>
      <c r="I562" s="91">
        <v>26196</v>
      </c>
      <c r="J562" s="92" t="s">
        <v>2510</v>
      </c>
      <c r="K562" s="87" t="str">
        <f t="shared" si="68"/>
        <v>261</v>
      </c>
      <c r="L562" s="102" t="str">
        <f t="shared" ca="1" si="70"/>
        <v/>
      </c>
      <c r="P562" s="147">
        <v>26196</v>
      </c>
      <c r="Q562" s="148" t="s">
        <v>2510</v>
      </c>
    </row>
    <row r="563" spans="1:17" ht="24.75" customHeight="1" x14ac:dyDescent="0.25">
      <c r="A563" s="150" t="str">
        <f t="shared" ca="1" si="69"/>
        <v/>
      </c>
      <c r="B563" s="151" t="str">
        <f t="shared" ca="1" si="71"/>
        <v/>
      </c>
      <c r="C563" s="152" t="str">
        <f t="shared" ca="1" si="72"/>
        <v/>
      </c>
      <c r="D563" s="87">
        <f t="shared" ca="1" si="66"/>
        <v>6455</v>
      </c>
      <c r="E563" s="87" t="str">
        <f t="shared" ca="1" si="73"/>
        <v>G6455:K6455</v>
      </c>
      <c r="G563" s="87">
        <f t="shared" si="67"/>
        <v>0</v>
      </c>
      <c r="H563" s="87">
        <v>563</v>
      </c>
      <c r="I563" s="91">
        <v>26199</v>
      </c>
      <c r="J563" s="92" t="s">
        <v>2511</v>
      </c>
      <c r="K563" s="87" t="str">
        <f t="shared" si="68"/>
        <v>261</v>
      </c>
      <c r="L563" s="102" t="str">
        <f t="shared" ca="1" si="70"/>
        <v/>
      </c>
      <c r="P563" s="147">
        <v>26199</v>
      </c>
      <c r="Q563" s="148" t="s">
        <v>2511</v>
      </c>
    </row>
    <row r="564" spans="1:17" ht="24.75" customHeight="1" x14ac:dyDescent="0.25">
      <c r="A564" s="150" t="str">
        <f t="shared" ca="1" si="69"/>
        <v/>
      </c>
      <c r="B564" s="151" t="str">
        <f t="shared" ca="1" si="71"/>
        <v/>
      </c>
      <c r="C564" s="152" t="str">
        <f t="shared" ca="1" si="72"/>
        <v/>
      </c>
      <c r="D564" s="87">
        <f t="shared" ca="1" si="66"/>
        <v>6455</v>
      </c>
      <c r="E564" s="87" t="str">
        <f t="shared" ca="1" si="73"/>
        <v>G6455:K6455</v>
      </c>
      <c r="G564" s="87">
        <f t="shared" si="67"/>
        <v>0</v>
      </c>
      <c r="H564" s="87">
        <v>564</v>
      </c>
      <c r="I564" s="91" t="s">
        <v>1134</v>
      </c>
      <c r="J564" s="92" t="s">
        <v>1135</v>
      </c>
      <c r="K564" s="87" t="str">
        <f t="shared" si="68"/>
        <v>262</v>
      </c>
      <c r="L564" s="102" t="str">
        <f t="shared" ca="1" si="70"/>
        <v/>
      </c>
      <c r="P564" s="143" t="s">
        <v>1134</v>
      </c>
      <c r="Q564" s="144" t="s">
        <v>1135</v>
      </c>
    </row>
    <row r="565" spans="1:17" ht="24.75" customHeight="1" x14ac:dyDescent="0.25">
      <c r="A565" s="150" t="str">
        <f t="shared" ca="1" si="69"/>
        <v/>
      </c>
      <c r="B565" s="151" t="str">
        <f t="shared" ca="1" si="71"/>
        <v/>
      </c>
      <c r="C565" s="152" t="str">
        <f t="shared" ca="1" si="72"/>
        <v/>
      </c>
      <c r="D565" s="87">
        <f t="shared" ca="1" si="66"/>
        <v>6455</v>
      </c>
      <c r="E565" s="87" t="str">
        <f t="shared" ca="1" si="73"/>
        <v>G6455:K6455</v>
      </c>
      <c r="G565" s="87">
        <f t="shared" si="67"/>
        <v>0</v>
      </c>
      <c r="H565" s="87">
        <v>565</v>
      </c>
      <c r="I565" s="91" t="s">
        <v>2512</v>
      </c>
      <c r="J565" s="110" t="s">
        <v>2513</v>
      </c>
      <c r="K565" s="87" t="str">
        <f t="shared" si="68"/>
        <v>262</v>
      </c>
      <c r="L565" s="102" t="str">
        <f t="shared" ca="1" si="70"/>
        <v/>
      </c>
      <c r="P565" s="145" t="s">
        <v>2512</v>
      </c>
      <c r="Q565" s="161" t="s">
        <v>2513</v>
      </c>
    </row>
    <row r="566" spans="1:17" ht="24.75" customHeight="1" x14ac:dyDescent="0.25">
      <c r="A566" s="150" t="str">
        <f t="shared" ca="1" si="69"/>
        <v/>
      </c>
      <c r="B566" s="151" t="str">
        <f t="shared" ca="1" si="71"/>
        <v/>
      </c>
      <c r="C566" s="152" t="str">
        <f t="shared" ca="1" si="72"/>
        <v/>
      </c>
      <c r="D566" s="87">
        <f t="shared" ca="1" si="66"/>
        <v>6455</v>
      </c>
      <c r="E566" s="87" t="str">
        <f t="shared" ca="1" si="73"/>
        <v>G6455:K6455</v>
      </c>
      <c r="G566" s="87">
        <f t="shared" si="67"/>
        <v>0</v>
      </c>
      <c r="H566" s="87">
        <v>566</v>
      </c>
      <c r="I566" s="91">
        <v>26211</v>
      </c>
      <c r="J566" s="92" t="s">
        <v>2514</v>
      </c>
      <c r="K566" s="87" t="str">
        <f t="shared" si="68"/>
        <v>262</v>
      </c>
      <c r="L566" s="102" t="str">
        <f t="shared" ca="1" si="70"/>
        <v/>
      </c>
      <c r="P566" s="147">
        <v>26211</v>
      </c>
      <c r="Q566" s="148" t="s">
        <v>2514</v>
      </c>
    </row>
    <row r="567" spans="1:17" ht="24.75" customHeight="1" x14ac:dyDescent="0.25">
      <c r="A567" s="150" t="str">
        <f t="shared" ca="1" si="69"/>
        <v/>
      </c>
      <c r="B567" s="151" t="str">
        <f t="shared" ca="1" si="71"/>
        <v/>
      </c>
      <c r="C567" s="152" t="str">
        <f t="shared" ca="1" si="72"/>
        <v/>
      </c>
      <c r="D567" s="87">
        <f t="shared" ca="1" si="66"/>
        <v>6455</v>
      </c>
      <c r="E567" s="87" t="str">
        <f t="shared" ca="1" si="73"/>
        <v>G6455:K6455</v>
      </c>
      <c r="G567" s="87">
        <f t="shared" si="67"/>
        <v>0</v>
      </c>
      <c r="H567" s="87">
        <v>567</v>
      </c>
      <c r="I567" s="91">
        <v>26212</v>
      </c>
      <c r="J567" s="92" t="s">
        <v>2515</v>
      </c>
      <c r="K567" s="87" t="str">
        <f t="shared" si="68"/>
        <v>262</v>
      </c>
      <c r="L567" s="102" t="str">
        <f t="shared" ca="1" si="70"/>
        <v/>
      </c>
      <c r="P567" s="147">
        <v>26212</v>
      </c>
      <c r="Q567" s="148" t="s">
        <v>2515</v>
      </c>
    </row>
    <row r="568" spans="1:17" ht="24.75" customHeight="1" x14ac:dyDescent="0.25">
      <c r="A568" s="150" t="str">
        <f t="shared" ca="1" si="69"/>
        <v/>
      </c>
      <c r="B568" s="151" t="str">
        <f t="shared" ca="1" si="71"/>
        <v/>
      </c>
      <c r="C568" s="152" t="str">
        <f t="shared" ca="1" si="72"/>
        <v/>
      </c>
      <c r="D568" s="87">
        <f t="shared" ca="1" si="66"/>
        <v>6455</v>
      </c>
      <c r="E568" s="87" t="str">
        <f t="shared" ca="1" si="73"/>
        <v>G6455:K6455</v>
      </c>
      <c r="G568" s="87">
        <f t="shared" si="67"/>
        <v>0</v>
      </c>
      <c r="H568" s="87">
        <v>568</v>
      </c>
      <c r="I568" s="91">
        <v>26213</v>
      </c>
      <c r="J568" s="92" t="s">
        <v>2516</v>
      </c>
      <c r="K568" s="87" t="str">
        <f t="shared" si="68"/>
        <v>262</v>
      </c>
      <c r="L568" s="102" t="str">
        <f t="shared" ca="1" si="70"/>
        <v/>
      </c>
      <c r="P568" s="147">
        <v>26213</v>
      </c>
      <c r="Q568" s="148" t="s">
        <v>2516</v>
      </c>
    </row>
    <row r="569" spans="1:17" ht="24.75" customHeight="1" x14ac:dyDescent="0.25">
      <c r="A569" s="150" t="str">
        <f t="shared" ca="1" si="69"/>
        <v/>
      </c>
      <c r="B569" s="151" t="str">
        <f t="shared" ca="1" si="71"/>
        <v/>
      </c>
      <c r="C569" s="152" t="str">
        <f t="shared" ca="1" si="72"/>
        <v/>
      </c>
      <c r="D569" s="87">
        <f t="shared" ca="1" si="66"/>
        <v>6455</v>
      </c>
      <c r="E569" s="87" t="str">
        <f t="shared" ca="1" si="73"/>
        <v>G6455:K6455</v>
      </c>
      <c r="G569" s="87">
        <f t="shared" si="67"/>
        <v>0</v>
      </c>
      <c r="H569" s="87">
        <v>569</v>
      </c>
      <c r="I569" s="91" t="s">
        <v>2517</v>
      </c>
      <c r="J569" s="92" t="s">
        <v>2518</v>
      </c>
      <c r="K569" s="87" t="str">
        <f t="shared" si="68"/>
        <v>262</v>
      </c>
      <c r="L569" s="102" t="str">
        <f t="shared" ca="1" si="70"/>
        <v/>
      </c>
      <c r="P569" s="145" t="s">
        <v>2517</v>
      </c>
      <c r="Q569" s="146" t="s">
        <v>2518</v>
      </c>
    </row>
    <row r="570" spans="1:17" ht="24.75" customHeight="1" x14ac:dyDescent="0.25">
      <c r="A570" s="150" t="str">
        <f t="shared" ca="1" si="69"/>
        <v/>
      </c>
      <c r="B570" s="151" t="str">
        <f t="shared" ca="1" si="71"/>
        <v/>
      </c>
      <c r="C570" s="152" t="str">
        <f t="shared" ca="1" si="72"/>
        <v/>
      </c>
      <c r="D570" s="87">
        <f t="shared" ca="1" si="66"/>
        <v>6455</v>
      </c>
      <c r="E570" s="87" t="str">
        <f t="shared" ca="1" si="73"/>
        <v>G6455:K6455</v>
      </c>
      <c r="G570" s="87">
        <f t="shared" si="67"/>
        <v>0</v>
      </c>
      <c r="H570" s="87">
        <v>570</v>
      </c>
      <c r="I570" s="91">
        <v>26220</v>
      </c>
      <c r="J570" s="92" t="s">
        <v>2518</v>
      </c>
      <c r="K570" s="87" t="str">
        <f t="shared" si="68"/>
        <v>262</v>
      </c>
      <c r="L570" s="102" t="str">
        <f t="shared" ca="1" si="70"/>
        <v/>
      </c>
      <c r="P570" s="147">
        <v>26220</v>
      </c>
      <c r="Q570" s="148" t="s">
        <v>2518</v>
      </c>
    </row>
    <row r="571" spans="1:17" ht="24.75" customHeight="1" x14ac:dyDescent="0.25">
      <c r="A571" s="150" t="str">
        <f t="shared" ca="1" si="69"/>
        <v/>
      </c>
      <c r="B571" s="151" t="str">
        <f t="shared" ca="1" si="71"/>
        <v/>
      </c>
      <c r="C571" s="152" t="str">
        <f t="shared" ca="1" si="72"/>
        <v/>
      </c>
      <c r="D571" s="87">
        <f t="shared" ca="1" si="66"/>
        <v>6455</v>
      </c>
      <c r="E571" s="87" t="str">
        <f t="shared" ca="1" si="73"/>
        <v>G6455:K6455</v>
      </c>
      <c r="G571" s="87">
        <f t="shared" si="67"/>
        <v>0</v>
      </c>
      <c r="H571" s="87">
        <v>571</v>
      </c>
      <c r="I571" s="91" t="s">
        <v>1136</v>
      </c>
      <c r="J571" s="92" t="s">
        <v>1137</v>
      </c>
      <c r="K571" s="87" t="str">
        <f t="shared" si="68"/>
        <v>263</v>
      </c>
      <c r="L571" s="102" t="str">
        <f t="shared" ca="1" si="70"/>
        <v/>
      </c>
      <c r="P571" s="143" t="s">
        <v>1136</v>
      </c>
      <c r="Q571" s="144" t="s">
        <v>1137</v>
      </c>
    </row>
    <row r="572" spans="1:17" ht="24.75" customHeight="1" x14ac:dyDescent="0.25">
      <c r="A572" s="150" t="str">
        <f t="shared" ca="1" si="69"/>
        <v/>
      </c>
      <c r="B572" s="151" t="str">
        <f t="shared" ca="1" si="71"/>
        <v/>
      </c>
      <c r="C572" s="152" t="str">
        <f t="shared" ca="1" si="72"/>
        <v/>
      </c>
      <c r="D572" s="87">
        <f t="shared" ref="D572:D608" ca="1" si="74">IFERROR(VLOOKUP(1,INDIRECT(E571),2,FALSE)+1,6455)</f>
        <v>6455</v>
      </c>
      <c r="E572" s="87" t="str">
        <f t="shared" ca="1" si="73"/>
        <v>G6455:K6455</v>
      </c>
      <c r="G572" s="87">
        <f t="shared" si="67"/>
        <v>0</v>
      </c>
      <c r="H572" s="87">
        <v>572</v>
      </c>
      <c r="I572" s="91" t="s">
        <v>2519</v>
      </c>
      <c r="J572" s="92" t="s">
        <v>2520</v>
      </c>
      <c r="K572" s="87" t="str">
        <f t="shared" si="68"/>
        <v>263</v>
      </c>
      <c r="L572" s="102" t="str">
        <f t="shared" ca="1" si="70"/>
        <v/>
      </c>
      <c r="P572" s="145" t="s">
        <v>2519</v>
      </c>
      <c r="Q572" s="146" t="s">
        <v>2520</v>
      </c>
    </row>
    <row r="573" spans="1:17" ht="24.75" customHeight="1" x14ac:dyDescent="0.25">
      <c r="A573" s="150" t="str">
        <f t="shared" ca="1" si="69"/>
        <v/>
      </c>
      <c r="B573" s="151" t="str">
        <f t="shared" ca="1" si="71"/>
        <v/>
      </c>
      <c r="C573" s="152" t="str">
        <f t="shared" ca="1" si="72"/>
        <v/>
      </c>
      <c r="D573" s="87">
        <f t="shared" ca="1" si="74"/>
        <v>6455</v>
      </c>
      <c r="E573" s="87" t="str">
        <f t="shared" ca="1" si="73"/>
        <v>G6455:K6455</v>
      </c>
      <c r="G573" s="87">
        <f t="shared" si="67"/>
        <v>0</v>
      </c>
      <c r="H573" s="87">
        <v>573</v>
      </c>
      <c r="I573" s="91">
        <v>26311</v>
      </c>
      <c r="J573" s="92" t="s">
        <v>2521</v>
      </c>
      <c r="K573" s="87" t="str">
        <f t="shared" si="68"/>
        <v>263</v>
      </c>
      <c r="L573" s="102" t="str">
        <f t="shared" ca="1" si="70"/>
        <v/>
      </c>
      <c r="P573" s="147">
        <v>26311</v>
      </c>
      <c r="Q573" s="148" t="s">
        <v>2521</v>
      </c>
    </row>
    <row r="574" spans="1:17" ht="24.75" customHeight="1" x14ac:dyDescent="0.25">
      <c r="A574" s="150" t="str">
        <f t="shared" ca="1" si="69"/>
        <v/>
      </c>
      <c r="B574" s="151" t="str">
        <f t="shared" ca="1" si="71"/>
        <v/>
      </c>
      <c r="C574" s="152" t="str">
        <f t="shared" ca="1" si="72"/>
        <v/>
      </c>
      <c r="D574" s="87">
        <f t="shared" ca="1" si="74"/>
        <v>6455</v>
      </c>
      <c r="E574" s="87" t="str">
        <f t="shared" ca="1" si="73"/>
        <v>G6455:K6455</v>
      </c>
      <c r="G574" s="87">
        <f t="shared" si="67"/>
        <v>0</v>
      </c>
      <c r="H574" s="87">
        <v>574</v>
      </c>
      <c r="I574" s="91">
        <v>26312</v>
      </c>
      <c r="J574" s="92" t="s">
        <v>2522</v>
      </c>
      <c r="K574" s="87" t="str">
        <f t="shared" si="68"/>
        <v>263</v>
      </c>
      <c r="L574" s="102" t="str">
        <f t="shared" ca="1" si="70"/>
        <v/>
      </c>
      <c r="P574" s="147">
        <v>26312</v>
      </c>
      <c r="Q574" s="148" t="s">
        <v>2522</v>
      </c>
    </row>
    <row r="575" spans="1:17" ht="24.75" customHeight="1" x14ac:dyDescent="0.25">
      <c r="A575" s="150" t="str">
        <f t="shared" ca="1" si="69"/>
        <v/>
      </c>
      <c r="B575" s="151" t="str">
        <f t="shared" ca="1" si="71"/>
        <v/>
      </c>
      <c r="C575" s="152" t="str">
        <f t="shared" ca="1" si="72"/>
        <v/>
      </c>
      <c r="D575" s="87">
        <f t="shared" ca="1" si="74"/>
        <v>6455</v>
      </c>
      <c r="E575" s="87" t="str">
        <f t="shared" ca="1" si="73"/>
        <v>G6455:K6455</v>
      </c>
      <c r="G575" s="87">
        <f t="shared" si="67"/>
        <v>0</v>
      </c>
      <c r="H575" s="87">
        <v>575</v>
      </c>
      <c r="I575" s="91" t="s">
        <v>2523</v>
      </c>
      <c r="J575" s="92" t="s">
        <v>2524</v>
      </c>
      <c r="K575" s="87" t="str">
        <f t="shared" si="68"/>
        <v>263</v>
      </c>
      <c r="L575" s="102" t="str">
        <f t="shared" ca="1" si="70"/>
        <v/>
      </c>
      <c r="P575" s="145" t="s">
        <v>2523</v>
      </c>
      <c r="Q575" s="146" t="s">
        <v>2524</v>
      </c>
    </row>
    <row r="576" spans="1:17" ht="24.75" customHeight="1" x14ac:dyDescent="0.25">
      <c r="A576" s="150" t="str">
        <f t="shared" ca="1" si="69"/>
        <v/>
      </c>
      <c r="B576" s="151" t="str">
        <f t="shared" ca="1" si="71"/>
        <v/>
      </c>
      <c r="C576" s="152" t="str">
        <f t="shared" ca="1" si="72"/>
        <v/>
      </c>
      <c r="D576" s="87">
        <f t="shared" ca="1" si="74"/>
        <v>6455</v>
      </c>
      <c r="E576" s="87" t="str">
        <f t="shared" ca="1" si="73"/>
        <v>G6455:K6455</v>
      </c>
      <c r="G576" s="87">
        <f t="shared" si="67"/>
        <v>0</v>
      </c>
      <c r="H576" s="87">
        <v>576</v>
      </c>
      <c r="I576" s="91">
        <v>26321</v>
      </c>
      <c r="J576" s="92" t="s">
        <v>2525</v>
      </c>
      <c r="K576" s="87" t="str">
        <f t="shared" si="68"/>
        <v>263</v>
      </c>
      <c r="L576" s="102" t="str">
        <f t="shared" ca="1" si="70"/>
        <v/>
      </c>
      <c r="P576" s="147">
        <v>26321</v>
      </c>
      <c r="Q576" s="148" t="s">
        <v>2525</v>
      </c>
    </row>
    <row r="577" spans="1:17" ht="24.75" customHeight="1" x14ac:dyDescent="0.25">
      <c r="A577" s="150" t="str">
        <f t="shared" ca="1" si="69"/>
        <v/>
      </c>
      <c r="B577" s="151" t="str">
        <f t="shared" ca="1" si="71"/>
        <v/>
      </c>
      <c r="C577" s="152" t="str">
        <f t="shared" ca="1" si="72"/>
        <v/>
      </c>
      <c r="D577" s="87">
        <f t="shared" ca="1" si="74"/>
        <v>6455</v>
      </c>
      <c r="E577" s="87" t="str">
        <f t="shared" ca="1" si="73"/>
        <v>G6455:K6455</v>
      </c>
      <c r="G577" s="87">
        <f t="shared" si="67"/>
        <v>0</v>
      </c>
      <c r="H577" s="87">
        <v>577</v>
      </c>
      <c r="I577" s="91">
        <v>26322</v>
      </c>
      <c r="J577" s="92" t="s">
        <v>2526</v>
      </c>
      <c r="K577" s="87" t="str">
        <f t="shared" si="68"/>
        <v>263</v>
      </c>
      <c r="L577" s="102" t="str">
        <f t="shared" ca="1" si="70"/>
        <v/>
      </c>
      <c r="P577" s="147">
        <v>26322</v>
      </c>
      <c r="Q577" s="148" t="s">
        <v>2526</v>
      </c>
    </row>
    <row r="578" spans="1:17" ht="24.75" customHeight="1" x14ac:dyDescent="0.25">
      <c r="A578" s="150" t="str">
        <f t="shared" ca="1" si="69"/>
        <v/>
      </c>
      <c r="B578" s="151" t="str">
        <f t="shared" ca="1" si="71"/>
        <v/>
      </c>
      <c r="C578" s="152" t="str">
        <f t="shared" ca="1" si="72"/>
        <v/>
      </c>
      <c r="D578" s="87">
        <f t="shared" ca="1" si="74"/>
        <v>6455</v>
      </c>
      <c r="E578" s="87" t="str">
        <f t="shared" ca="1" si="73"/>
        <v>G6455:K6455</v>
      </c>
      <c r="G578" s="87">
        <f t="shared" ref="G578:G641" si="75">IF(ISERR(SEARCH($G$1,J578)),0,1)</f>
        <v>0</v>
      </c>
      <c r="H578" s="87">
        <v>578</v>
      </c>
      <c r="I578" s="91">
        <v>26323</v>
      </c>
      <c r="J578" s="92" t="s">
        <v>2527</v>
      </c>
      <c r="K578" s="87" t="str">
        <f t="shared" si="68"/>
        <v>263</v>
      </c>
      <c r="L578" s="102" t="str">
        <f t="shared" ca="1" si="70"/>
        <v/>
      </c>
      <c r="P578" s="147">
        <v>26323</v>
      </c>
      <c r="Q578" s="148" t="s">
        <v>2527</v>
      </c>
    </row>
    <row r="579" spans="1:17" ht="24.75" customHeight="1" x14ac:dyDescent="0.25">
      <c r="A579" s="150" t="str">
        <f t="shared" ca="1" si="69"/>
        <v/>
      </c>
      <c r="B579" s="151" t="str">
        <f t="shared" ca="1" si="71"/>
        <v/>
      </c>
      <c r="C579" s="152" t="str">
        <f t="shared" ca="1" si="72"/>
        <v/>
      </c>
      <c r="D579" s="87">
        <f t="shared" ca="1" si="74"/>
        <v>6455</v>
      </c>
      <c r="E579" s="87" t="str">
        <f t="shared" ca="1" si="73"/>
        <v>G6455:K6455</v>
      </c>
      <c r="G579" s="87">
        <f t="shared" si="75"/>
        <v>0</v>
      </c>
      <c r="H579" s="87">
        <v>579</v>
      </c>
      <c r="I579" s="91">
        <v>26324</v>
      </c>
      <c r="J579" s="92" t="s">
        <v>2528</v>
      </c>
      <c r="K579" s="87" t="str">
        <f t="shared" ref="K579:K642" si="76">IF(LEN(LEFT(I579,3))&lt;3,"Prosím, zvolte podrobnější úroveň.",LEFT(I579,3))</f>
        <v>263</v>
      </c>
      <c r="L579" s="102" t="str">
        <f t="shared" ca="1" si="70"/>
        <v/>
      </c>
      <c r="P579" s="147">
        <v>26324</v>
      </c>
      <c r="Q579" s="148" t="s">
        <v>2528</v>
      </c>
    </row>
    <row r="580" spans="1:17" ht="24.75" customHeight="1" x14ac:dyDescent="0.25">
      <c r="A580" s="150" t="str">
        <f t="shared" ca="1" si="69"/>
        <v/>
      </c>
      <c r="B580" s="151" t="str">
        <f t="shared" ca="1" si="71"/>
        <v/>
      </c>
      <c r="C580" s="152" t="str">
        <f t="shared" ca="1" si="72"/>
        <v/>
      </c>
      <c r="D580" s="87">
        <f t="shared" ca="1" si="74"/>
        <v>6455</v>
      </c>
      <c r="E580" s="87" t="str">
        <f t="shared" ca="1" si="73"/>
        <v>G6455:K6455</v>
      </c>
      <c r="G580" s="87">
        <f t="shared" si="75"/>
        <v>0</v>
      </c>
      <c r="H580" s="87">
        <v>580</v>
      </c>
      <c r="I580" s="91">
        <v>26325</v>
      </c>
      <c r="J580" s="92" t="s">
        <v>2529</v>
      </c>
      <c r="K580" s="87" t="str">
        <f t="shared" si="76"/>
        <v>263</v>
      </c>
      <c r="L580" s="102" t="str">
        <f t="shared" ca="1" si="70"/>
        <v/>
      </c>
      <c r="P580" s="147">
        <v>26325</v>
      </c>
      <c r="Q580" s="148" t="s">
        <v>2529</v>
      </c>
    </row>
    <row r="581" spans="1:17" ht="24.75" customHeight="1" x14ac:dyDescent="0.25">
      <c r="A581" s="150" t="str">
        <f t="shared" ca="1" si="69"/>
        <v/>
      </c>
      <c r="B581" s="151" t="str">
        <f t="shared" ca="1" si="71"/>
        <v/>
      </c>
      <c r="C581" s="152" t="str">
        <f t="shared" ca="1" si="72"/>
        <v/>
      </c>
      <c r="D581" s="87">
        <f t="shared" ca="1" si="74"/>
        <v>6455</v>
      </c>
      <c r="E581" s="87" t="str">
        <f t="shared" ca="1" si="73"/>
        <v>G6455:K6455</v>
      </c>
      <c r="G581" s="87">
        <f t="shared" si="75"/>
        <v>0</v>
      </c>
      <c r="H581" s="87">
        <v>581</v>
      </c>
      <c r="I581" s="91">
        <v>26326</v>
      </c>
      <c r="J581" s="92" t="s">
        <v>2530</v>
      </c>
      <c r="K581" s="87" t="str">
        <f t="shared" si="76"/>
        <v>263</v>
      </c>
      <c r="L581" s="102" t="str">
        <f t="shared" ca="1" si="70"/>
        <v/>
      </c>
      <c r="P581" s="147">
        <v>26326</v>
      </c>
      <c r="Q581" s="148" t="s">
        <v>2530</v>
      </c>
    </row>
    <row r="582" spans="1:17" ht="24.75" customHeight="1" x14ac:dyDescent="0.25">
      <c r="A582" s="150" t="str">
        <f t="shared" ca="1" si="69"/>
        <v/>
      </c>
      <c r="B582" s="151" t="str">
        <f t="shared" ca="1" si="71"/>
        <v/>
      </c>
      <c r="C582" s="152" t="str">
        <f t="shared" ca="1" si="72"/>
        <v/>
      </c>
      <c r="D582" s="87">
        <f t="shared" ca="1" si="74"/>
        <v>6455</v>
      </c>
      <c r="E582" s="87" t="str">
        <f t="shared" ca="1" si="73"/>
        <v>G6455:K6455</v>
      </c>
      <c r="G582" s="87">
        <f t="shared" si="75"/>
        <v>0</v>
      </c>
      <c r="H582" s="87">
        <v>582</v>
      </c>
      <c r="I582" s="91">
        <v>26329</v>
      </c>
      <c r="J582" s="92" t="s">
        <v>2531</v>
      </c>
      <c r="K582" s="87" t="str">
        <f t="shared" si="76"/>
        <v>263</v>
      </c>
      <c r="L582" s="102" t="str">
        <f t="shared" ca="1" si="70"/>
        <v/>
      </c>
      <c r="P582" s="147">
        <v>26329</v>
      </c>
      <c r="Q582" s="148" t="s">
        <v>2531</v>
      </c>
    </row>
    <row r="583" spans="1:17" ht="24.75" customHeight="1" x14ac:dyDescent="0.25">
      <c r="A583" s="150" t="str">
        <f t="shared" ca="1" si="69"/>
        <v/>
      </c>
      <c r="B583" s="151" t="str">
        <f t="shared" ca="1" si="71"/>
        <v/>
      </c>
      <c r="C583" s="152" t="str">
        <f t="shared" ca="1" si="72"/>
        <v/>
      </c>
      <c r="D583" s="87">
        <f t="shared" ca="1" si="74"/>
        <v>6455</v>
      </c>
      <c r="E583" s="87" t="str">
        <f t="shared" ca="1" si="73"/>
        <v>G6455:K6455</v>
      </c>
      <c r="G583" s="87">
        <f t="shared" si="75"/>
        <v>0</v>
      </c>
      <c r="H583" s="87">
        <v>583</v>
      </c>
      <c r="I583" s="91" t="s">
        <v>2532</v>
      </c>
      <c r="J583" s="92" t="s">
        <v>2533</v>
      </c>
      <c r="K583" s="87" t="str">
        <f t="shared" si="76"/>
        <v>263</v>
      </c>
      <c r="L583" s="102" t="str">
        <f t="shared" ca="1" si="70"/>
        <v/>
      </c>
      <c r="P583" s="145" t="s">
        <v>2532</v>
      </c>
      <c r="Q583" s="146" t="s">
        <v>2533</v>
      </c>
    </row>
    <row r="584" spans="1:17" ht="24.75" customHeight="1" x14ac:dyDescent="0.25">
      <c r="A584" s="150" t="str">
        <f t="shared" ca="1" si="69"/>
        <v/>
      </c>
      <c r="B584" s="151" t="str">
        <f t="shared" ca="1" si="71"/>
        <v/>
      </c>
      <c r="C584" s="152" t="str">
        <f t="shared" ca="1" si="72"/>
        <v/>
      </c>
      <c r="D584" s="87">
        <f t="shared" ca="1" si="74"/>
        <v>6455</v>
      </c>
      <c r="E584" s="87" t="str">
        <f t="shared" ca="1" si="73"/>
        <v>G6455:K6455</v>
      </c>
      <c r="G584" s="87">
        <f t="shared" si="75"/>
        <v>0</v>
      </c>
      <c r="H584" s="87">
        <v>584</v>
      </c>
      <c r="I584" s="91">
        <v>26330</v>
      </c>
      <c r="J584" s="92" t="s">
        <v>2533</v>
      </c>
      <c r="K584" s="87" t="str">
        <f t="shared" si="76"/>
        <v>263</v>
      </c>
      <c r="L584" s="102" t="str">
        <f t="shared" ca="1" si="70"/>
        <v/>
      </c>
      <c r="P584" s="147">
        <v>26330</v>
      </c>
      <c r="Q584" s="148" t="s">
        <v>2533</v>
      </c>
    </row>
    <row r="585" spans="1:17" ht="24.75" customHeight="1" x14ac:dyDescent="0.25">
      <c r="A585" s="150" t="str">
        <f t="shared" ca="1" si="69"/>
        <v/>
      </c>
      <c r="B585" s="151" t="str">
        <f t="shared" ca="1" si="71"/>
        <v/>
      </c>
      <c r="C585" s="152" t="str">
        <f t="shared" ca="1" si="72"/>
        <v/>
      </c>
      <c r="D585" s="87">
        <f t="shared" ca="1" si="74"/>
        <v>6455</v>
      </c>
      <c r="E585" s="87" t="str">
        <f t="shared" ca="1" si="73"/>
        <v>G6455:K6455</v>
      </c>
      <c r="G585" s="87">
        <f t="shared" si="75"/>
        <v>0</v>
      </c>
      <c r="H585" s="87">
        <v>585</v>
      </c>
      <c r="I585" s="91" t="s">
        <v>2534</v>
      </c>
      <c r="J585" s="92" t="s">
        <v>2535</v>
      </c>
      <c r="K585" s="87" t="str">
        <f t="shared" si="76"/>
        <v>263</v>
      </c>
      <c r="L585" s="102" t="str">
        <f t="shared" ca="1" si="70"/>
        <v/>
      </c>
      <c r="P585" s="145" t="s">
        <v>2534</v>
      </c>
      <c r="Q585" s="146" t="s">
        <v>2535</v>
      </c>
    </row>
    <row r="586" spans="1:17" ht="24.75" customHeight="1" x14ac:dyDescent="0.25">
      <c r="A586" s="150" t="str">
        <f t="shared" ca="1" si="69"/>
        <v/>
      </c>
      <c r="B586" s="151" t="str">
        <f t="shared" ca="1" si="71"/>
        <v/>
      </c>
      <c r="C586" s="152" t="str">
        <f t="shared" ca="1" si="72"/>
        <v/>
      </c>
      <c r="D586" s="87">
        <f t="shared" ca="1" si="74"/>
        <v>6455</v>
      </c>
      <c r="E586" s="87" t="str">
        <f t="shared" ca="1" si="73"/>
        <v>G6455:K6455</v>
      </c>
      <c r="G586" s="87">
        <f t="shared" si="75"/>
        <v>0</v>
      </c>
      <c r="H586" s="87">
        <v>586</v>
      </c>
      <c r="I586" s="91">
        <v>26341</v>
      </c>
      <c r="J586" s="92" t="s">
        <v>2536</v>
      </c>
      <c r="K586" s="87" t="str">
        <f t="shared" si="76"/>
        <v>263</v>
      </c>
      <c r="L586" s="102" t="str">
        <f t="shared" ca="1" si="70"/>
        <v/>
      </c>
      <c r="P586" s="147">
        <v>26341</v>
      </c>
      <c r="Q586" s="148" t="s">
        <v>2536</v>
      </c>
    </row>
    <row r="587" spans="1:17" ht="24.75" customHeight="1" x14ac:dyDescent="0.25">
      <c r="A587" s="150" t="str">
        <f t="shared" ref="A587:A608" ca="1" si="77">IFERROR(CONCATENATE(L587,"  ",VLOOKUP(L587,$M$1:$N$132,2,FALSE)),"")</f>
        <v/>
      </c>
      <c r="B587" s="151" t="str">
        <f t="shared" ca="1" si="71"/>
        <v/>
      </c>
      <c r="C587" s="152" t="str">
        <f t="shared" ca="1" si="72"/>
        <v/>
      </c>
      <c r="D587" s="87">
        <f t="shared" ca="1" si="74"/>
        <v>6455</v>
      </c>
      <c r="E587" s="87" t="str">
        <f t="shared" ca="1" si="73"/>
        <v>G6455:K6455</v>
      </c>
      <c r="G587" s="87">
        <f t="shared" si="75"/>
        <v>0</v>
      </c>
      <c r="H587" s="87">
        <v>587</v>
      </c>
      <c r="I587" s="91">
        <v>26342</v>
      </c>
      <c r="J587" s="92" t="s">
        <v>2537</v>
      </c>
      <c r="K587" s="87" t="str">
        <f t="shared" si="76"/>
        <v>263</v>
      </c>
      <c r="L587" s="102" t="str">
        <f t="shared" ca="1" si="70"/>
        <v/>
      </c>
      <c r="P587" s="147">
        <v>26342</v>
      </c>
      <c r="Q587" s="148" t="s">
        <v>2537</v>
      </c>
    </row>
    <row r="588" spans="1:17" ht="24.75" customHeight="1" x14ac:dyDescent="0.25">
      <c r="A588" s="150" t="str">
        <f t="shared" ca="1" si="77"/>
        <v/>
      </c>
      <c r="B588" s="151" t="str">
        <f t="shared" ca="1" si="71"/>
        <v/>
      </c>
      <c r="C588" s="152" t="str">
        <f t="shared" ca="1" si="72"/>
        <v/>
      </c>
      <c r="D588" s="87">
        <f t="shared" ca="1" si="74"/>
        <v>6455</v>
      </c>
      <c r="E588" s="87" t="str">
        <f t="shared" ca="1" si="73"/>
        <v>G6455:K6455</v>
      </c>
      <c r="G588" s="87">
        <f t="shared" si="75"/>
        <v>0</v>
      </c>
      <c r="H588" s="87">
        <v>588</v>
      </c>
      <c r="I588" s="91">
        <v>26343</v>
      </c>
      <c r="J588" s="92" t="s">
        <v>2538</v>
      </c>
      <c r="K588" s="87" t="str">
        <f t="shared" si="76"/>
        <v>263</v>
      </c>
      <c r="L588" s="102" t="str">
        <f t="shared" ref="L588:L608" ca="1" si="78">IFERROR(VLOOKUP(1,INDIRECT(E587),5,FALSE),"")</f>
        <v/>
      </c>
      <c r="P588" s="147">
        <v>26343</v>
      </c>
      <c r="Q588" s="148" t="s">
        <v>2538</v>
      </c>
    </row>
    <row r="589" spans="1:17" ht="24.75" customHeight="1" x14ac:dyDescent="0.25">
      <c r="A589" s="150" t="str">
        <f t="shared" ca="1" si="77"/>
        <v/>
      </c>
      <c r="B589" s="151" t="str">
        <f t="shared" ref="B589:B608" ca="1" si="79">IFERROR(VLOOKUP(1,INDIRECT(E588),4,FALSE),"")</f>
        <v/>
      </c>
      <c r="C589" s="152" t="str">
        <f t="shared" ref="C589:C608" ca="1" si="80">IFERROR(VLOOKUP(1,INDIRECT(E588),3,FALSE),"")</f>
        <v/>
      </c>
      <c r="D589" s="87">
        <f t="shared" ca="1" si="74"/>
        <v>6455</v>
      </c>
      <c r="E589" s="87" t="str">
        <f t="shared" ca="1" si="73"/>
        <v>G6455:K6455</v>
      </c>
      <c r="G589" s="87">
        <f t="shared" si="75"/>
        <v>0</v>
      </c>
      <c r="H589" s="87">
        <v>589</v>
      </c>
      <c r="I589" s="91">
        <v>26344</v>
      </c>
      <c r="J589" s="92" t="s">
        <v>2539</v>
      </c>
      <c r="K589" s="87" t="str">
        <f t="shared" si="76"/>
        <v>263</v>
      </c>
      <c r="L589" s="102" t="str">
        <f t="shared" ca="1" si="78"/>
        <v/>
      </c>
      <c r="P589" s="147">
        <v>26344</v>
      </c>
      <c r="Q589" s="148" t="s">
        <v>2539</v>
      </c>
    </row>
    <row r="590" spans="1:17" ht="24.75" customHeight="1" x14ac:dyDescent="0.25">
      <c r="A590" s="150" t="str">
        <f t="shared" ca="1" si="77"/>
        <v/>
      </c>
      <c r="B590" s="151" t="str">
        <f t="shared" ca="1" si="79"/>
        <v/>
      </c>
      <c r="C590" s="152" t="str">
        <f t="shared" ca="1" si="80"/>
        <v/>
      </c>
      <c r="D590" s="87">
        <f t="shared" ca="1" si="74"/>
        <v>6455</v>
      </c>
      <c r="E590" s="87" t="str">
        <f t="shared" ca="1" si="73"/>
        <v>G6455:K6455</v>
      </c>
      <c r="G590" s="87">
        <f t="shared" si="75"/>
        <v>0</v>
      </c>
      <c r="H590" s="87">
        <v>590</v>
      </c>
      <c r="I590" s="91">
        <v>26345</v>
      </c>
      <c r="J590" s="92" t="s">
        <v>2540</v>
      </c>
      <c r="K590" s="87" t="str">
        <f t="shared" si="76"/>
        <v>263</v>
      </c>
      <c r="L590" s="102" t="str">
        <f t="shared" ca="1" si="78"/>
        <v/>
      </c>
      <c r="P590" s="147">
        <v>26345</v>
      </c>
      <c r="Q590" s="148" t="s">
        <v>2540</v>
      </c>
    </row>
    <row r="591" spans="1:17" ht="24.75" customHeight="1" x14ac:dyDescent="0.25">
      <c r="A591" s="150" t="str">
        <f t="shared" ca="1" si="77"/>
        <v/>
      </c>
      <c r="B591" s="151" t="str">
        <f t="shared" ca="1" si="79"/>
        <v/>
      </c>
      <c r="C591" s="152" t="str">
        <f t="shared" ca="1" si="80"/>
        <v/>
      </c>
      <c r="D591" s="87">
        <f t="shared" ca="1" si="74"/>
        <v>6455</v>
      </c>
      <c r="E591" s="87" t="str">
        <f t="shared" ca="1" si="73"/>
        <v>G6455:K6455</v>
      </c>
      <c r="G591" s="87">
        <f t="shared" si="75"/>
        <v>0</v>
      </c>
      <c r="H591" s="87">
        <v>591</v>
      </c>
      <c r="I591" s="91">
        <v>26349</v>
      </c>
      <c r="J591" s="92" t="s">
        <v>2541</v>
      </c>
      <c r="K591" s="87" t="str">
        <f t="shared" si="76"/>
        <v>263</v>
      </c>
      <c r="L591" s="102" t="str">
        <f t="shared" ca="1" si="78"/>
        <v/>
      </c>
      <c r="P591" s="147">
        <v>26349</v>
      </c>
      <c r="Q591" s="148" t="s">
        <v>2541</v>
      </c>
    </row>
    <row r="592" spans="1:17" ht="24.75" customHeight="1" x14ac:dyDescent="0.25">
      <c r="A592" s="150" t="str">
        <f t="shared" ca="1" si="77"/>
        <v/>
      </c>
      <c r="B592" s="151" t="str">
        <f t="shared" ca="1" si="79"/>
        <v/>
      </c>
      <c r="C592" s="152" t="str">
        <f t="shared" ca="1" si="80"/>
        <v/>
      </c>
      <c r="D592" s="87">
        <f t="shared" ca="1" si="74"/>
        <v>6455</v>
      </c>
      <c r="E592" s="87" t="str">
        <f t="shared" ca="1" si="73"/>
        <v>G6455:K6455</v>
      </c>
      <c r="G592" s="87">
        <f t="shared" si="75"/>
        <v>0</v>
      </c>
      <c r="H592" s="87">
        <v>592</v>
      </c>
      <c r="I592" s="91" t="s">
        <v>2542</v>
      </c>
      <c r="J592" s="92" t="s">
        <v>2543</v>
      </c>
      <c r="K592" s="87" t="str">
        <f t="shared" si="76"/>
        <v>263</v>
      </c>
      <c r="L592" s="102" t="str">
        <f t="shared" ca="1" si="78"/>
        <v/>
      </c>
      <c r="P592" s="145" t="s">
        <v>2542</v>
      </c>
      <c r="Q592" s="146" t="s">
        <v>2543</v>
      </c>
    </row>
    <row r="593" spans="1:17" ht="24.75" customHeight="1" x14ac:dyDescent="0.25">
      <c r="A593" s="150" t="str">
        <f t="shared" ca="1" si="77"/>
        <v/>
      </c>
      <c r="B593" s="151" t="str">
        <f t="shared" ca="1" si="79"/>
        <v/>
      </c>
      <c r="C593" s="152" t="str">
        <f t="shared" ca="1" si="80"/>
        <v/>
      </c>
      <c r="D593" s="87">
        <f t="shared" ca="1" si="74"/>
        <v>6455</v>
      </c>
      <c r="E593" s="87" t="str">
        <f t="shared" ca="1" si="73"/>
        <v>G6455:K6455</v>
      </c>
      <c r="G593" s="87">
        <f t="shared" si="75"/>
        <v>0</v>
      </c>
      <c r="H593" s="87">
        <v>593</v>
      </c>
      <c r="I593" s="91">
        <v>26351</v>
      </c>
      <c r="J593" s="92" t="s">
        <v>2544</v>
      </c>
      <c r="K593" s="87" t="str">
        <f t="shared" si="76"/>
        <v>263</v>
      </c>
      <c r="L593" s="102" t="str">
        <f t="shared" ca="1" si="78"/>
        <v/>
      </c>
      <c r="P593" s="147">
        <v>26351</v>
      </c>
      <c r="Q593" s="148" t="s">
        <v>2544</v>
      </c>
    </row>
    <row r="594" spans="1:17" ht="24.75" customHeight="1" x14ac:dyDescent="0.25">
      <c r="A594" s="150" t="str">
        <f t="shared" ca="1" si="77"/>
        <v/>
      </c>
      <c r="B594" s="151" t="str">
        <f t="shared" ca="1" si="79"/>
        <v/>
      </c>
      <c r="C594" s="152" t="str">
        <f t="shared" ca="1" si="80"/>
        <v/>
      </c>
      <c r="D594" s="87">
        <f t="shared" ca="1" si="74"/>
        <v>6455</v>
      </c>
      <c r="E594" s="87" t="str">
        <f t="shared" ref="E594:E608" ca="1" si="81">CONCATENATE("G",D594,":","K",$H$6455)</f>
        <v>G6455:K6455</v>
      </c>
      <c r="G594" s="87">
        <f t="shared" si="75"/>
        <v>0</v>
      </c>
      <c r="H594" s="87">
        <v>594</v>
      </c>
      <c r="I594" s="91">
        <v>26352</v>
      </c>
      <c r="J594" s="92" t="s">
        <v>2545</v>
      </c>
      <c r="K594" s="87" t="str">
        <f t="shared" si="76"/>
        <v>263</v>
      </c>
      <c r="L594" s="102" t="str">
        <f t="shared" ca="1" si="78"/>
        <v/>
      </c>
      <c r="P594" s="147">
        <v>26352</v>
      </c>
      <c r="Q594" s="148" t="s">
        <v>2545</v>
      </c>
    </row>
    <row r="595" spans="1:17" ht="24.75" customHeight="1" x14ac:dyDescent="0.25">
      <c r="A595" s="150" t="str">
        <f t="shared" ca="1" si="77"/>
        <v/>
      </c>
      <c r="B595" s="151" t="str">
        <f t="shared" ca="1" si="79"/>
        <v/>
      </c>
      <c r="C595" s="152" t="str">
        <f t="shared" ca="1" si="80"/>
        <v/>
      </c>
      <c r="D595" s="87">
        <f t="shared" ca="1" si="74"/>
        <v>6455</v>
      </c>
      <c r="E595" s="87" t="str">
        <f t="shared" ca="1" si="81"/>
        <v>G6455:K6455</v>
      </c>
      <c r="G595" s="87">
        <f t="shared" si="75"/>
        <v>0</v>
      </c>
      <c r="H595" s="87">
        <v>595</v>
      </c>
      <c r="I595" s="91">
        <v>26353</v>
      </c>
      <c r="J595" s="92" t="s">
        <v>2546</v>
      </c>
      <c r="K595" s="87" t="str">
        <f t="shared" si="76"/>
        <v>263</v>
      </c>
      <c r="L595" s="102" t="str">
        <f t="shared" ca="1" si="78"/>
        <v/>
      </c>
      <c r="P595" s="147">
        <v>26353</v>
      </c>
      <c r="Q595" s="148" t="s">
        <v>2546</v>
      </c>
    </row>
    <row r="596" spans="1:17" ht="24.75" customHeight="1" x14ac:dyDescent="0.25">
      <c r="A596" s="150" t="str">
        <f t="shared" ca="1" si="77"/>
        <v/>
      </c>
      <c r="B596" s="151" t="str">
        <f t="shared" ca="1" si="79"/>
        <v/>
      </c>
      <c r="C596" s="152" t="str">
        <f t="shared" ca="1" si="80"/>
        <v/>
      </c>
      <c r="D596" s="87">
        <f t="shared" ca="1" si="74"/>
        <v>6455</v>
      </c>
      <c r="E596" s="87" t="str">
        <f t="shared" ca="1" si="81"/>
        <v>G6455:K6455</v>
      </c>
      <c r="G596" s="87">
        <f t="shared" si="75"/>
        <v>0</v>
      </c>
      <c r="H596" s="87">
        <v>596</v>
      </c>
      <c r="I596" s="91">
        <v>26354</v>
      </c>
      <c r="J596" s="92" t="s">
        <v>2547</v>
      </c>
      <c r="K596" s="87" t="str">
        <f t="shared" si="76"/>
        <v>263</v>
      </c>
      <c r="L596" s="102" t="str">
        <f t="shared" ca="1" si="78"/>
        <v/>
      </c>
      <c r="P596" s="147">
        <v>26354</v>
      </c>
      <c r="Q596" s="148" t="s">
        <v>2547</v>
      </c>
    </row>
    <row r="597" spans="1:17" ht="24.75" customHeight="1" x14ac:dyDescent="0.25">
      <c r="A597" s="150" t="str">
        <f t="shared" ca="1" si="77"/>
        <v/>
      </c>
      <c r="B597" s="151" t="str">
        <f t="shared" ca="1" si="79"/>
        <v/>
      </c>
      <c r="C597" s="152" t="str">
        <f t="shared" ca="1" si="80"/>
        <v/>
      </c>
      <c r="D597" s="87">
        <f t="shared" ca="1" si="74"/>
        <v>6455</v>
      </c>
      <c r="E597" s="87" t="str">
        <f t="shared" ca="1" si="81"/>
        <v>G6455:K6455</v>
      </c>
      <c r="G597" s="87">
        <f t="shared" si="75"/>
        <v>0</v>
      </c>
      <c r="H597" s="87">
        <v>597</v>
      </c>
      <c r="I597" s="91">
        <v>26355</v>
      </c>
      <c r="J597" s="92" t="s">
        <v>2548</v>
      </c>
      <c r="K597" s="87" t="str">
        <f t="shared" si="76"/>
        <v>263</v>
      </c>
      <c r="L597" s="102" t="str">
        <f t="shared" ca="1" si="78"/>
        <v/>
      </c>
      <c r="P597" s="147">
        <v>26355</v>
      </c>
      <c r="Q597" s="148" t="s">
        <v>2548</v>
      </c>
    </row>
    <row r="598" spans="1:17" ht="24.75" customHeight="1" x14ac:dyDescent="0.25">
      <c r="A598" s="150" t="str">
        <f t="shared" ca="1" si="77"/>
        <v/>
      </c>
      <c r="B598" s="151" t="str">
        <f t="shared" ca="1" si="79"/>
        <v/>
      </c>
      <c r="C598" s="152" t="str">
        <f t="shared" ca="1" si="80"/>
        <v/>
      </c>
      <c r="D598" s="87">
        <f t="shared" ca="1" si="74"/>
        <v>6455</v>
      </c>
      <c r="E598" s="87" t="str">
        <f t="shared" ca="1" si="81"/>
        <v>G6455:K6455</v>
      </c>
      <c r="G598" s="87">
        <f t="shared" si="75"/>
        <v>0</v>
      </c>
      <c r="H598" s="87">
        <v>598</v>
      </c>
      <c r="I598" s="91">
        <v>26356</v>
      </c>
      <c r="J598" s="92" t="s">
        <v>2549</v>
      </c>
      <c r="K598" s="87" t="str">
        <f t="shared" si="76"/>
        <v>263</v>
      </c>
      <c r="L598" s="102" t="str">
        <f t="shared" ca="1" si="78"/>
        <v/>
      </c>
      <c r="P598" s="147">
        <v>26356</v>
      </c>
      <c r="Q598" s="148" t="s">
        <v>2549</v>
      </c>
    </row>
    <row r="599" spans="1:17" ht="24.75" customHeight="1" x14ac:dyDescent="0.25">
      <c r="A599" s="150" t="str">
        <f t="shared" ca="1" si="77"/>
        <v/>
      </c>
      <c r="B599" s="151" t="str">
        <f t="shared" ca="1" si="79"/>
        <v/>
      </c>
      <c r="C599" s="152" t="str">
        <f t="shared" ca="1" si="80"/>
        <v/>
      </c>
      <c r="D599" s="87">
        <f t="shared" ca="1" si="74"/>
        <v>6455</v>
      </c>
      <c r="E599" s="87" t="str">
        <f t="shared" ca="1" si="81"/>
        <v>G6455:K6455</v>
      </c>
      <c r="G599" s="87">
        <f t="shared" si="75"/>
        <v>0</v>
      </c>
      <c r="H599" s="87">
        <v>599</v>
      </c>
      <c r="I599" s="91">
        <v>26357</v>
      </c>
      <c r="J599" s="92" t="s">
        <v>2550</v>
      </c>
      <c r="K599" s="87" t="str">
        <f t="shared" si="76"/>
        <v>263</v>
      </c>
      <c r="L599" s="102" t="str">
        <f t="shared" ca="1" si="78"/>
        <v/>
      </c>
      <c r="P599" s="147">
        <v>26357</v>
      </c>
      <c r="Q599" s="148" t="s">
        <v>2550</v>
      </c>
    </row>
    <row r="600" spans="1:17" ht="24.75" customHeight="1" x14ac:dyDescent="0.25">
      <c r="A600" s="150" t="str">
        <f t="shared" ca="1" si="77"/>
        <v/>
      </c>
      <c r="B600" s="151" t="str">
        <f t="shared" ca="1" si="79"/>
        <v/>
      </c>
      <c r="C600" s="152" t="str">
        <f t="shared" ca="1" si="80"/>
        <v/>
      </c>
      <c r="D600" s="87">
        <f t="shared" ca="1" si="74"/>
        <v>6455</v>
      </c>
      <c r="E600" s="87" t="str">
        <f t="shared" ca="1" si="81"/>
        <v>G6455:K6455</v>
      </c>
      <c r="G600" s="87">
        <f t="shared" si="75"/>
        <v>0</v>
      </c>
      <c r="H600" s="87">
        <v>600</v>
      </c>
      <c r="I600" s="91">
        <v>26359</v>
      </c>
      <c r="J600" s="92" t="s">
        <v>2551</v>
      </c>
      <c r="K600" s="87" t="str">
        <f t="shared" si="76"/>
        <v>263</v>
      </c>
      <c r="L600" s="102" t="str">
        <f t="shared" ca="1" si="78"/>
        <v/>
      </c>
      <c r="P600" s="147">
        <v>26359</v>
      </c>
      <c r="Q600" s="148" t="s">
        <v>2551</v>
      </c>
    </row>
    <row r="601" spans="1:17" ht="24.75" customHeight="1" x14ac:dyDescent="0.25">
      <c r="A601" s="150" t="str">
        <f t="shared" ca="1" si="77"/>
        <v/>
      </c>
      <c r="B601" s="151" t="str">
        <f t="shared" ca="1" si="79"/>
        <v/>
      </c>
      <c r="C601" s="152" t="str">
        <f t="shared" ca="1" si="80"/>
        <v/>
      </c>
      <c r="D601" s="87">
        <f t="shared" ca="1" si="74"/>
        <v>6455</v>
      </c>
      <c r="E601" s="87" t="str">
        <f t="shared" ca="1" si="81"/>
        <v>G6455:K6455</v>
      </c>
      <c r="G601" s="87">
        <f t="shared" si="75"/>
        <v>0</v>
      </c>
      <c r="H601" s="87">
        <v>601</v>
      </c>
      <c r="I601" s="91" t="s">
        <v>2552</v>
      </c>
      <c r="J601" s="92" t="s">
        <v>2553</v>
      </c>
      <c r="K601" s="87" t="str">
        <f t="shared" si="76"/>
        <v>263</v>
      </c>
      <c r="L601" s="102" t="str">
        <f t="shared" ca="1" si="78"/>
        <v/>
      </c>
      <c r="P601" s="145" t="s">
        <v>2552</v>
      </c>
      <c r="Q601" s="146" t="s">
        <v>2553</v>
      </c>
    </row>
    <row r="602" spans="1:17" ht="24.75" customHeight="1" x14ac:dyDescent="0.25">
      <c r="A602" s="150" t="str">
        <f t="shared" ca="1" si="77"/>
        <v/>
      </c>
      <c r="B602" s="151" t="str">
        <f t="shared" ca="1" si="79"/>
        <v/>
      </c>
      <c r="C602" s="152" t="str">
        <f t="shared" ca="1" si="80"/>
        <v/>
      </c>
      <c r="D602" s="87">
        <f t="shared" ca="1" si="74"/>
        <v>6455</v>
      </c>
      <c r="E602" s="87" t="str">
        <f t="shared" ca="1" si="81"/>
        <v>G6455:K6455</v>
      </c>
      <c r="G602" s="87">
        <f t="shared" si="75"/>
        <v>0</v>
      </c>
      <c r="H602" s="87">
        <v>602</v>
      </c>
      <c r="I602" s="91">
        <v>26360</v>
      </c>
      <c r="J602" s="92" t="s">
        <v>2553</v>
      </c>
      <c r="K602" s="87" t="str">
        <f t="shared" si="76"/>
        <v>263</v>
      </c>
      <c r="L602" s="102" t="str">
        <f t="shared" ca="1" si="78"/>
        <v/>
      </c>
      <c r="P602" s="147">
        <v>26360</v>
      </c>
      <c r="Q602" s="148" t="s">
        <v>2553</v>
      </c>
    </row>
    <row r="603" spans="1:17" ht="24.75" customHeight="1" x14ac:dyDescent="0.25">
      <c r="A603" s="150" t="str">
        <f t="shared" ca="1" si="77"/>
        <v/>
      </c>
      <c r="B603" s="151" t="str">
        <f t="shared" ca="1" si="79"/>
        <v/>
      </c>
      <c r="C603" s="152" t="str">
        <f t="shared" ca="1" si="80"/>
        <v/>
      </c>
      <c r="D603" s="87">
        <f t="shared" ca="1" si="74"/>
        <v>6455</v>
      </c>
      <c r="E603" s="87" t="str">
        <f t="shared" ca="1" si="81"/>
        <v>G6455:K6455</v>
      </c>
      <c r="G603" s="87">
        <f t="shared" si="75"/>
        <v>0</v>
      </c>
      <c r="H603" s="87">
        <v>603</v>
      </c>
      <c r="I603" s="91" t="s">
        <v>1138</v>
      </c>
      <c r="J603" s="92" t="s">
        <v>1139</v>
      </c>
      <c r="K603" s="87" t="str">
        <f t="shared" si="76"/>
        <v>264</v>
      </c>
      <c r="L603" s="102" t="str">
        <f t="shared" ca="1" si="78"/>
        <v/>
      </c>
      <c r="P603" s="143" t="s">
        <v>1138</v>
      </c>
      <c r="Q603" s="144" t="s">
        <v>1139</v>
      </c>
    </row>
    <row r="604" spans="1:17" ht="24.75" customHeight="1" x14ac:dyDescent="0.25">
      <c r="A604" s="150" t="str">
        <f t="shared" ca="1" si="77"/>
        <v/>
      </c>
      <c r="B604" s="151" t="str">
        <f t="shared" ca="1" si="79"/>
        <v/>
      </c>
      <c r="C604" s="152" t="str">
        <f t="shared" ca="1" si="80"/>
        <v/>
      </c>
      <c r="D604" s="87">
        <f t="shared" ca="1" si="74"/>
        <v>6455</v>
      </c>
      <c r="E604" s="87" t="str">
        <f t="shared" ca="1" si="81"/>
        <v>G6455:K6455</v>
      </c>
      <c r="G604" s="87">
        <f t="shared" si="75"/>
        <v>0</v>
      </c>
      <c r="H604" s="87">
        <v>604</v>
      </c>
      <c r="I604" s="91" t="s">
        <v>2554</v>
      </c>
      <c r="J604" s="92" t="s">
        <v>2555</v>
      </c>
      <c r="K604" s="87" t="str">
        <f t="shared" si="76"/>
        <v>264</v>
      </c>
      <c r="L604" s="102" t="str">
        <f t="shared" ca="1" si="78"/>
        <v/>
      </c>
      <c r="P604" s="145" t="s">
        <v>2554</v>
      </c>
      <c r="Q604" s="146" t="s">
        <v>2555</v>
      </c>
    </row>
    <row r="605" spans="1:17" ht="24.75" customHeight="1" x14ac:dyDescent="0.25">
      <c r="A605" s="150" t="str">
        <f t="shared" ca="1" si="77"/>
        <v/>
      </c>
      <c r="B605" s="151" t="str">
        <f t="shared" ca="1" si="79"/>
        <v/>
      </c>
      <c r="C605" s="152" t="str">
        <f t="shared" ca="1" si="80"/>
        <v/>
      </c>
      <c r="D605" s="87">
        <f t="shared" ca="1" si="74"/>
        <v>6455</v>
      </c>
      <c r="E605" s="87" t="str">
        <f t="shared" ca="1" si="81"/>
        <v>G6455:K6455</v>
      </c>
      <c r="G605" s="87">
        <f t="shared" si="75"/>
        <v>0</v>
      </c>
      <c r="H605" s="87">
        <v>605</v>
      </c>
      <c r="I605" s="91">
        <v>26410</v>
      </c>
      <c r="J605" s="92" t="s">
        <v>2555</v>
      </c>
      <c r="K605" s="87" t="str">
        <f t="shared" si="76"/>
        <v>264</v>
      </c>
      <c r="L605" s="102" t="str">
        <f t="shared" ca="1" si="78"/>
        <v/>
      </c>
      <c r="P605" s="147">
        <v>26410</v>
      </c>
      <c r="Q605" s="148" t="s">
        <v>2555</v>
      </c>
    </row>
    <row r="606" spans="1:17" ht="24.75" customHeight="1" x14ac:dyDescent="0.25">
      <c r="A606" s="150" t="str">
        <f t="shared" ca="1" si="77"/>
        <v/>
      </c>
      <c r="B606" s="151" t="str">
        <f t="shared" ca="1" si="79"/>
        <v/>
      </c>
      <c r="C606" s="152" t="str">
        <f t="shared" ca="1" si="80"/>
        <v/>
      </c>
      <c r="D606" s="87">
        <f t="shared" ca="1" si="74"/>
        <v>6455</v>
      </c>
      <c r="E606" s="87" t="str">
        <f t="shared" ca="1" si="81"/>
        <v>G6455:K6455</v>
      </c>
      <c r="G606" s="87">
        <f t="shared" si="75"/>
        <v>0</v>
      </c>
      <c r="H606" s="87">
        <v>606</v>
      </c>
      <c r="I606" s="91" t="s">
        <v>2556</v>
      </c>
      <c r="J606" s="92" t="s">
        <v>2557</v>
      </c>
      <c r="K606" s="87" t="str">
        <f t="shared" si="76"/>
        <v>264</v>
      </c>
      <c r="L606" s="102" t="str">
        <f t="shared" ca="1" si="78"/>
        <v/>
      </c>
      <c r="P606" s="145" t="s">
        <v>2556</v>
      </c>
      <c r="Q606" s="146" t="s">
        <v>2557</v>
      </c>
    </row>
    <row r="607" spans="1:17" ht="24.75" customHeight="1" x14ac:dyDescent="0.25">
      <c r="A607" s="150" t="str">
        <f t="shared" ca="1" si="77"/>
        <v/>
      </c>
      <c r="B607" s="151" t="str">
        <f t="shared" ca="1" si="79"/>
        <v/>
      </c>
      <c r="C607" s="152" t="str">
        <f t="shared" ca="1" si="80"/>
        <v/>
      </c>
      <c r="D607" s="87">
        <f t="shared" ca="1" si="74"/>
        <v>6455</v>
      </c>
      <c r="E607" s="87" t="str">
        <f t="shared" ca="1" si="81"/>
        <v>G6455:K6455</v>
      </c>
      <c r="G607" s="87">
        <f t="shared" si="75"/>
        <v>0</v>
      </c>
      <c r="H607" s="87">
        <v>607</v>
      </c>
      <c r="I607" s="91">
        <v>26421</v>
      </c>
      <c r="J607" s="92" t="s">
        <v>2558</v>
      </c>
      <c r="K607" s="87" t="str">
        <f t="shared" si="76"/>
        <v>264</v>
      </c>
      <c r="L607" s="102" t="str">
        <f t="shared" ca="1" si="78"/>
        <v/>
      </c>
      <c r="P607" s="147">
        <v>26421</v>
      </c>
      <c r="Q607" s="148" t="s">
        <v>2558</v>
      </c>
    </row>
    <row r="608" spans="1:17" ht="24.75" customHeight="1" x14ac:dyDescent="0.25">
      <c r="A608" s="150" t="str">
        <f t="shared" ca="1" si="77"/>
        <v/>
      </c>
      <c r="B608" s="151" t="str">
        <f t="shared" ca="1" si="79"/>
        <v/>
      </c>
      <c r="C608" s="152" t="str">
        <f t="shared" ca="1" si="80"/>
        <v/>
      </c>
      <c r="D608" s="87">
        <f t="shared" ca="1" si="74"/>
        <v>6455</v>
      </c>
      <c r="E608" s="87" t="str">
        <f t="shared" ca="1" si="81"/>
        <v>G6455:K6455</v>
      </c>
      <c r="G608" s="87">
        <f t="shared" si="75"/>
        <v>0</v>
      </c>
      <c r="H608" s="87">
        <v>608</v>
      </c>
      <c r="I608" s="91">
        <v>26422</v>
      </c>
      <c r="J608" s="92" t="s">
        <v>2559</v>
      </c>
      <c r="K608" s="87" t="str">
        <f t="shared" si="76"/>
        <v>264</v>
      </c>
      <c r="L608" s="102" t="str">
        <f t="shared" ca="1" si="78"/>
        <v/>
      </c>
      <c r="P608" s="147">
        <v>26422</v>
      </c>
      <c r="Q608" s="148" t="s">
        <v>2559</v>
      </c>
    </row>
    <row r="609" spans="1:17" ht="24.75" customHeight="1" x14ac:dyDescent="0.25">
      <c r="A609" s="150" t="str">
        <f t="shared" ref="A609:A645" si="82">IFERROR(CONCATENATE(L609,"  ",VLOOKUP(L609,$M$1:$N$132,2,FALSE)),"")</f>
        <v/>
      </c>
      <c r="B609" s="151"/>
      <c r="C609" s="163"/>
      <c r="G609" s="87">
        <f t="shared" si="75"/>
        <v>0</v>
      </c>
      <c r="H609" s="87">
        <v>609</v>
      </c>
      <c r="I609" s="91">
        <v>26423</v>
      </c>
      <c r="J609" s="92" t="s">
        <v>2560</v>
      </c>
      <c r="K609" s="87" t="str">
        <f t="shared" si="76"/>
        <v>264</v>
      </c>
      <c r="L609" s="111"/>
      <c r="P609" s="147">
        <v>26423</v>
      </c>
      <c r="Q609" s="148" t="s">
        <v>2560</v>
      </c>
    </row>
    <row r="610" spans="1:17" ht="24.75" customHeight="1" x14ac:dyDescent="0.25">
      <c r="A610" s="150" t="str">
        <f t="shared" si="82"/>
        <v/>
      </c>
      <c r="B610" s="151"/>
      <c r="C610" s="163"/>
      <c r="G610" s="87">
        <f t="shared" si="75"/>
        <v>0</v>
      </c>
      <c r="H610" s="87">
        <v>610</v>
      </c>
      <c r="I610" s="91">
        <v>26424</v>
      </c>
      <c r="J610" s="92" t="s">
        <v>2561</v>
      </c>
      <c r="K610" s="87" t="str">
        <f t="shared" si="76"/>
        <v>264</v>
      </c>
      <c r="L610" s="111"/>
      <c r="P610" s="147">
        <v>26424</v>
      </c>
      <c r="Q610" s="148" t="s">
        <v>2561</v>
      </c>
    </row>
    <row r="611" spans="1:17" ht="24.75" customHeight="1" x14ac:dyDescent="0.25">
      <c r="A611" s="150" t="str">
        <f t="shared" si="82"/>
        <v/>
      </c>
      <c r="B611" s="151"/>
      <c r="C611" s="163"/>
      <c r="G611" s="87">
        <f t="shared" si="75"/>
        <v>0</v>
      </c>
      <c r="H611" s="87">
        <v>611</v>
      </c>
      <c r="I611" s="91">
        <v>26429</v>
      </c>
      <c r="J611" s="92" t="s">
        <v>2562</v>
      </c>
      <c r="K611" s="87" t="str">
        <f t="shared" si="76"/>
        <v>264</v>
      </c>
      <c r="L611" s="111"/>
      <c r="P611" s="147">
        <v>26429</v>
      </c>
      <c r="Q611" s="148" t="s">
        <v>2562</v>
      </c>
    </row>
    <row r="612" spans="1:17" ht="24.75" customHeight="1" x14ac:dyDescent="0.25">
      <c r="A612" s="150" t="str">
        <f t="shared" si="82"/>
        <v/>
      </c>
      <c r="B612" s="151"/>
      <c r="C612" s="163"/>
      <c r="G612" s="87">
        <f t="shared" si="75"/>
        <v>0</v>
      </c>
      <c r="H612" s="87">
        <v>612</v>
      </c>
      <c r="I612" s="91" t="s">
        <v>2563</v>
      </c>
      <c r="J612" s="92" t="s">
        <v>2564</v>
      </c>
      <c r="K612" s="87" t="str">
        <f t="shared" si="76"/>
        <v>264</v>
      </c>
      <c r="L612" s="111"/>
      <c r="P612" s="145" t="s">
        <v>2563</v>
      </c>
      <c r="Q612" s="146" t="s">
        <v>2564</v>
      </c>
    </row>
    <row r="613" spans="1:17" ht="24.75" customHeight="1" x14ac:dyDescent="0.25">
      <c r="A613" s="150" t="str">
        <f t="shared" si="82"/>
        <v/>
      </c>
      <c r="B613" s="151"/>
      <c r="C613" s="163"/>
      <c r="G613" s="87">
        <f t="shared" si="75"/>
        <v>0</v>
      </c>
      <c r="H613" s="87">
        <v>613</v>
      </c>
      <c r="I613" s="91">
        <v>26431</v>
      </c>
      <c r="J613" s="92" t="s">
        <v>2565</v>
      </c>
      <c r="K613" s="87" t="str">
        <f t="shared" si="76"/>
        <v>264</v>
      </c>
      <c r="L613" s="111"/>
      <c r="P613" s="147">
        <v>26431</v>
      </c>
      <c r="Q613" s="148" t="s">
        <v>2565</v>
      </c>
    </row>
    <row r="614" spans="1:17" ht="24.75" customHeight="1" x14ac:dyDescent="0.25">
      <c r="A614" s="150" t="str">
        <f t="shared" si="82"/>
        <v/>
      </c>
      <c r="B614" s="151"/>
      <c r="C614" s="163"/>
      <c r="G614" s="87">
        <f t="shared" si="75"/>
        <v>0</v>
      </c>
      <c r="H614" s="87">
        <v>614</v>
      </c>
      <c r="I614" s="91">
        <v>26432</v>
      </c>
      <c r="J614" s="92" t="s">
        <v>2566</v>
      </c>
      <c r="K614" s="87" t="str">
        <f t="shared" si="76"/>
        <v>264</v>
      </c>
      <c r="L614" s="111"/>
      <c r="P614" s="147">
        <v>26432</v>
      </c>
      <c r="Q614" s="148" t="s">
        <v>2566</v>
      </c>
    </row>
    <row r="615" spans="1:17" ht="24.75" customHeight="1" x14ac:dyDescent="0.25">
      <c r="A615" s="150" t="str">
        <f t="shared" si="82"/>
        <v/>
      </c>
      <c r="B615" s="151"/>
      <c r="C615" s="163"/>
      <c r="G615" s="87">
        <f t="shared" si="75"/>
        <v>0</v>
      </c>
      <c r="H615" s="87">
        <v>615</v>
      </c>
      <c r="I615" s="91" t="s">
        <v>1140</v>
      </c>
      <c r="J615" s="92" t="s">
        <v>1141</v>
      </c>
      <c r="K615" s="87" t="str">
        <f t="shared" si="76"/>
        <v>265</v>
      </c>
      <c r="L615" s="111"/>
      <c r="P615" s="143" t="s">
        <v>1140</v>
      </c>
      <c r="Q615" s="144" t="s">
        <v>1141</v>
      </c>
    </row>
    <row r="616" spans="1:17" ht="24.75" customHeight="1" x14ac:dyDescent="0.25">
      <c r="A616" s="150" t="str">
        <f t="shared" si="82"/>
        <v/>
      </c>
      <c r="B616" s="151"/>
      <c r="C616" s="163"/>
      <c r="G616" s="87">
        <f t="shared" si="75"/>
        <v>0</v>
      </c>
      <c r="H616" s="87">
        <v>616</v>
      </c>
      <c r="I616" s="91" t="s">
        <v>2567</v>
      </c>
      <c r="J616" s="92" t="s">
        <v>2568</v>
      </c>
      <c r="K616" s="87" t="str">
        <f t="shared" si="76"/>
        <v>265</v>
      </c>
      <c r="L616" s="111"/>
      <c r="P616" s="145" t="s">
        <v>2567</v>
      </c>
      <c r="Q616" s="146" t="s">
        <v>2568</v>
      </c>
    </row>
    <row r="617" spans="1:17" ht="24.75" customHeight="1" x14ac:dyDescent="0.25">
      <c r="A617" s="150" t="str">
        <f t="shared" si="82"/>
        <v/>
      </c>
      <c r="B617" s="151"/>
      <c r="C617" s="163"/>
      <c r="G617" s="87">
        <f t="shared" si="75"/>
        <v>0</v>
      </c>
      <c r="H617" s="87">
        <v>617</v>
      </c>
      <c r="I617" s="91">
        <v>26511</v>
      </c>
      <c r="J617" s="92" t="s">
        <v>2569</v>
      </c>
      <c r="K617" s="87" t="str">
        <f t="shared" si="76"/>
        <v>265</v>
      </c>
      <c r="L617" s="111"/>
      <c r="P617" s="147">
        <v>26511</v>
      </c>
      <c r="Q617" s="148" t="s">
        <v>2569</v>
      </c>
    </row>
    <row r="618" spans="1:17" ht="24.75" customHeight="1" x14ac:dyDescent="0.25">
      <c r="A618" s="150" t="str">
        <f t="shared" si="82"/>
        <v/>
      </c>
      <c r="B618" s="151"/>
      <c r="C618" s="163"/>
      <c r="G618" s="87">
        <f t="shared" si="75"/>
        <v>0</v>
      </c>
      <c r="H618" s="87">
        <v>618</v>
      </c>
      <c r="I618" s="91">
        <v>26512</v>
      </c>
      <c r="J618" s="92" t="s">
        <v>2570</v>
      </c>
      <c r="K618" s="87" t="str">
        <f t="shared" si="76"/>
        <v>265</v>
      </c>
      <c r="L618" s="111"/>
      <c r="P618" s="147">
        <v>26512</v>
      </c>
      <c r="Q618" s="148" t="s">
        <v>2570</v>
      </c>
    </row>
    <row r="619" spans="1:17" ht="24.75" customHeight="1" x14ac:dyDescent="0.25">
      <c r="A619" s="150" t="str">
        <f t="shared" si="82"/>
        <v/>
      </c>
      <c r="B619" s="151"/>
      <c r="C619" s="163"/>
      <c r="G619" s="87">
        <f t="shared" si="75"/>
        <v>0</v>
      </c>
      <c r="H619" s="87">
        <v>619</v>
      </c>
      <c r="I619" s="91">
        <v>26513</v>
      </c>
      <c r="J619" s="92" t="s">
        <v>2571</v>
      </c>
      <c r="K619" s="87" t="str">
        <f t="shared" si="76"/>
        <v>265</v>
      </c>
      <c r="L619" s="111"/>
      <c r="P619" s="147">
        <v>26513</v>
      </c>
      <c r="Q619" s="148" t="s">
        <v>2571</v>
      </c>
    </row>
    <row r="620" spans="1:17" ht="24.75" customHeight="1" x14ac:dyDescent="0.25">
      <c r="A620" s="150" t="str">
        <f t="shared" si="82"/>
        <v/>
      </c>
      <c r="B620" s="151"/>
      <c r="C620" s="163"/>
      <c r="G620" s="87">
        <f t="shared" si="75"/>
        <v>0</v>
      </c>
      <c r="H620" s="87">
        <v>620</v>
      </c>
      <c r="I620" s="91">
        <v>26514</v>
      </c>
      <c r="J620" s="92" t="s">
        <v>2572</v>
      </c>
      <c r="K620" s="87" t="str">
        <f t="shared" si="76"/>
        <v>265</v>
      </c>
      <c r="L620" s="111"/>
      <c r="P620" s="147">
        <v>26514</v>
      </c>
      <c r="Q620" s="148" t="s">
        <v>2572</v>
      </c>
    </row>
    <row r="621" spans="1:17" ht="24.75" customHeight="1" x14ac:dyDescent="0.25">
      <c r="A621" s="150" t="str">
        <f t="shared" si="82"/>
        <v/>
      </c>
      <c r="B621" s="151"/>
      <c r="C621" s="163"/>
      <c r="G621" s="87">
        <f t="shared" si="75"/>
        <v>0</v>
      </c>
      <c r="H621" s="87">
        <v>621</v>
      </c>
      <c r="I621" s="91">
        <v>26519</v>
      </c>
      <c r="J621" s="92" t="s">
        <v>2573</v>
      </c>
      <c r="K621" s="87" t="str">
        <f t="shared" si="76"/>
        <v>265</v>
      </c>
      <c r="L621" s="111"/>
      <c r="P621" s="147">
        <v>26519</v>
      </c>
      <c r="Q621" s="148" t="s">
        <v>2573</v>
      </c>
    </row>
    <row r="622" spans="1:17" ht="24.75" customHeight="1" x14ac:dyDescent="0.25">
      <c r="A622" s="150" t="str">
        <f t="shared" si="82"/>
        <v/>
      </c>
      <c r="B622" s="151"/>
      <c r="C622" s="163"/>
      <c r="G622" s="87">
        <f t="shared" si="75"/>
        <v>0</v>
      </c>
      <c r="H622" s="87">
        <v>622</v>
      </c>
      <c r="I622" s="91" t="s">
        <v>2574</v>
      </c>
      <c r="J622" s="92" t="s">
        <v>2575</v>
      </c>
      <c r="K622" s="87" t="str">
        <f t="shared" si="76"/>
        <v>265</v>
      </c>
      <c r="L622" s="111"/>
      <c r="P622" s="145" t="s">
        <v>2574</v>
      </c>
      <c r="Q622" s="146" t="s">
        <v>2575</v>
      </c>
    </row>
    <row r="623" spans="1:17" ht="24.75" customHeight="1" x14ac:dyDescent="0.25">
      <c r="A623" s="150" t="str">
        <f t="shared" si="82"/>
        <v/>
      </c>
      <c r="B623" s="151"/>
      <c r="C623" s="163"/>
      <c r="G623" s="87">
        <f t="shared" si="75"/>
        <v>0</v>
      </c>
      <c r="H623" s="87">
        <v>623</v>
      </c>
      <c r="I623" s="91">
        <v>26521</v>
      </c>
      <c r="J623" s="92" t="s">
        <v>2576</v>
      </c>
      <c r="K623" s="87" t="str">
        <f t="shared" si="76"/>
        <v>265</v>
      </c>
      <c r="L623" s="111"/>
      <c r="P623" s="147">
        <v>26521</v>
      </c>
      <c r="Q623" s="148" t="s">
        <v>2576</v>
      </c>
    </row>
    <row r="624" spans="1:17" ht="24.75" customHeight="1" x14ac:dyDescent="0.25">
      <c r="A624" s="150" t="str">
        <f t="shared" si="82"/>
        <v/>
      </c>
      <c r="B624" s="151"/>
      <c r="C624" s="163"/>
      <c r="G624" s="87">
        <f t="shared" si="75"/>
        <v>0</v>
      </c>
      <c r="H624" s="87">
        <v>624</v>
      </c>
      <c r="I624" s="91">
        <v>26522</v>
      </c>
      <c r="J624" s="92" t="s">
        <v>2577</v>
      </c>
      <c r="K624" s="87" t="str">
        <f t="shared" si="76"/>
        <v>265</v>
      </c>
      <c r="L624" s="111"/>
      <c r="P624" s="147">
        <v>26522</v>
      </c>
      <c r="Q624" s="148" t="s">
        <v>2577</v>
      </c>
    </row>
    <row r="625" spans="1:17" ht="24.75" customHeight="1" x14ac:dyDescent="0.25">
      <c r="A625" s="150" t="str">
        <f t="shared" si="82"/>
        <v/>
      </c>
      <c r="B625" s="151"/>
      <c r="C625" s="163"/>
      <c r="G625" s="87">
        <f t="shared" si="75"/>
        <v>0</v>
      </c>
      <c r="H625" s="87">
        <v>625</v>
      </c>
      <c r="I625" s="91">
        <v>26523</v>
      </c>
      <c r="J625" s="92" t="s">
        <v>2578</v>
      </c>
      <c r="K625" s="87" t="str">
        <f t="shared" si="76"/>
        <v>265</v>
      </c>
      <c r="L625" s="111"/>
      <c r="P625" s="147">
        <v>26523</v>
      </c>
      <c r="Q625" s="148" t="s">
        <v>2578</v>
      </c>
    </row>
    <row r="626" spans="1:17" ht="24.75" customHeight="1" x14ac:dyDescent="0.25">
      <c r="A626" s="150" t="str">
        <f t="shared" si="82"/>
        <v/>
      </c>
      <c r="B626" s="151"/>
      <c r="C626" s="163"/>
      <c r="G626" s="87">
        <f t="shared" si="75"/>
        <v>0</v>
      </c>
      <c r="H626" s="87">
        <v>626</v>
      </c>
      <c r="I626" s="91">
        <v>26524</v>
      </c>
      <c r="J626" s="92" t="s">
        <v>2579</v>
      </c>
      <c r="K626" s="87" t="str">
        <f t="shared" si="76"/>
        <v>265</v>
      </c>
      <c r="L626" s="111"/>
      <c r="P626" s="147">
        <v>26524</v>
      </c>
      <c r="Q626" s="148" t="s">
        <v>2579</v>
      </c>
    </row>
    <row r="627" spans="1:17" ht="24.75" customHeight="1" x14ac:dyDescent="0.25">
      <c r="A627" s="150" t="str">
        <f t="shared" si="82"/>
        <v/>
      </c>
      <c r="B627" s="151"/>
      <c r="C627" s="163"/>
      <c r="G627" s="87">
        <f t="shared" si="75"/>
        <v>0</v>
      </c>
      <c r="H627" s="87">
        <v>627</v>
      </c>
      <c r="I627" s="91">
        <v>26525</v>
      </c>
      <c r="J627" s="92" t="s">
        <v>2580</v>
      </c>
      <c r="K627" s="87" t="str">
        <f t="shared" si="76"/>
        <v>265</v>
      </c>
      <c r="L627" s="111"/>
      <c r="P627" s="147">
        <v>26525</v>
      </c>
      <c r="Q627" s="148" t="s">
        <v>2580</v>
      </c>
    </row>
    <row r="628" spans="1:17" ht="24.75" customHeight="1" x14ac:dyDescent="0.25">
      <c r="A628" s="150" t="str">
        <f t="shared" si="82"/>
        <v/>
      </c>
      <c r="B628" s="151"/>
      <c r="C628" s="163"/>
      <c r="G628" s="87">
        <f t="shared" si="75"/>
        <v>0</v>
      </c>
      <c r="H628" s="87">
        <v>628</v>
      </c>
      <c r="I628" s="91">
        <v>26529</v>
      </c>
      <c r="J628" s="92" t="s">
        <v>2581</v>
      </c>
      <c r="K628" s="87" t="str">
        <f t="shared" si="76"/>
        <v>265</v>
      </c>
      <c r="L628" s="111"/>
      <c r="P628" s="147">
        <v>26529</v>
      </c>
      <c r="Q628" s="148" t="s">
        <v>2581</v>
      </c>
    </row>
    <row r="629" spans="1:17" ht="24.75" customHeight="1" x14ac:dyDescent="0.25">
      <c r="A629" s="150" t="str">
        <f t="shared" si="82"/>
        <v/>
      </c>
      <c r="B629" s="151"/>
      <c r="C629" s="163"/>
      <c r="G629" s="87">
        <f t="shared" si="75"/>
        <v>0</v>
      </c>
      <c r="H629" s="87">
        <v>629</v>
      </c>
      <c r="I629" s="91" t="s">
        <v>2582</v>
      </c>
      <c r="J629" s="92" t="s">
        <v>2583</v>
      </c>
      <c r="K629" s="87" t="str">
        <f t="shared" si="76"/>
        <v>265</v>
      </c>
      <c r="L629" s="111"/>
      <c r="P629" s="145" t="s">
        <v>2582</v>
      </c>
      <c r="Q629" s="146" t="s">
        <v>2583</v>
      </c>
    </row>
    <row r="630" spans="1:17" ht="24.75" customHeight="1" x14ac:dyDescent="0.25">
      <c r="A630" s="150" t="str">
        <f t="shared" si="82"/>
        <v/>
      </c>
      <c r="B630" s="151"/>
      <c r="C630" s="163"/>
      <c r="G630" s="87">
        <f t="shared" si="75"/>
        <v>0</v>
      </c>
      <c r="H630" s="87">
        <v>630</v>
      </c>
      <c r="I630" s="91">
        <v>26531</v>
      </c>
      <c r="J630" s="92" t="s">
        <v>2584</v>
      </c>
      <c r="K630" s="87" t="str">
        <f t="shared" si="76"/>
        <v>265</v>
      </c>
      <c r="L630" s="111"/>
      <c r="P630" s="147">
        <v>26531</v>
      </c>
      <c r="Q630" s="148" t="s">
        <v>2584</v>
      </c>
    </row>
    <row r="631" spans="1:17" ht="24.75" customHeight="1" x14ac:dyDescent="0.25">
      <c r="A631" s="150" t="str">
        <f t="shared" si="82"/>
        <v/>
      </c>
      <c r="B631" s="151"/>
      <c r="C631" s="163"/>
      <c r="G631" s="87">
        <f t="shared" si="75"/>
        <v>0</v>
      </c>
      <c r="H631" s="87">
        <v>631</v>
      </c>
      <c r="I631" s="91">
        <v>26532</v>
      </c>
      <c r="J631" s="92" t="s">
        <v>2585</v>
      </c>
      <c r="K631" s="87" t="str">
        <f t="shared" si="76"/>
        <v>265</v>
      </c>
      <c r="L631" s="111"/>
      <c r="P631" s="147">
        <v>26532</v>
      </c>
      <c r="Q631" s="148" t="s">
        <v>2585</v>
      </c>
    </row>
    <row r="632" spans="1:17" ht="24.75" customHeight="1" x14ac:dyDescent="0.25">
      <c r="A632" s="150" t="str">
        <f t="shared" si="82"/>
        <v/>
      </c>
      <c r="B632" s="151"/>
      <c r="C632" s="163"/>
      <c r="G632" s="87">
        <f t="shared" si="75"/>
        <v>0</v>
      </c>
      <c r="H632" s="87">
        <v>632</v>
      </c>
      <c r="I632" s="91">
        <v>26533</v>
      </c>
      <c r="J632" s="92" t="s">
        <v>2586</v>
      </c>
      <c r="K632" s="87" t="str">
        <f t="shared" si="76"/>
        <v>265</v>
      </c>
      <c r="L632" s="111"/>
      <c r="P632" s="147">
        <v>26533</v>
      </c>
      <c r="Q632" s="148" t="s">
        <v>2586</v>
      </c>
    </row>
    <row r="633" spans="1:17" ht="24.75" customHeight="1" x14ac:dyDescent="0.25">
      <c r="A633" s="150" t="str">
        <f t="shared" si="82"/>
        <v/>
      </c>
      <c r="B633" s="151"/>
      <c r="C633" s="163"/>
      <c r="G633" s="87">
        <f t="shared" si="75"/>
        <v>0</v>
      </c>
      <c r="H633" s="87">
        <v>633</v>
      </c>
      <c r="I633" s="91">
        <v>26534</v>
      </c>
      <c r="J633" s="92" t="s">
        <v>2587</v>
      </c>
      <c r="K633" s="87" t="str">
        <f t="shared" si="76"/>
        <v>265</v>
      </c>
      <c r="L633" s="111"/>
      <c r="P633" s="147">
        <v>26534</v>
      </c>
      <c r="Q633" s="148" t="s">
        <v>2587</v>
      </c>
    </row>
    <row r="634" spans="1:17" ht="24.75" customHeight="1" x14ac:dyDescent="0.25">
      <c r="A634" s="150" t="str">
        <f t="shared" si="82"/>
        <v/>
      </c>
      <c r="B634" s="151"/>
      <c r="C634" s="163"/>
      <c r="G634" s="87">
        <f t="shared" si="75"/>
        <v>0</v>
      </c>
      <c r="H634" s="87">
        <v>634</v>
      </c>
      <c r="I634" s="91">
        <v>26539</v>
      </c>
      <c r="J634" s="92" t="s">
        <v>2588</v>
      </c>
      <c r="K634" s="87" t="str">
        <f t="shared" si="76"/>
        <v>265</v>
      </c>
      <c r="L634" s="111"/>
      <c r="P634" s="147">
        <v>26539</v>
      </c>
      <c r="Q634" s="148" t="s">
        <v>2588</v>
      </c>
    </row>
    <row r="635" spans="1:17" ht="24.75" customHeight="1" x14ac:dyDescent="0.25">
      <c r="A635" s="150" t="str">
        <f t="shared" si="82"/>
        <v/>
      </c>
      <c r="B635" s="151"/>
      <c r="C635" s="163"/>
      <c r="G635" s="87">
        <f t="shared" si="75"/>
        <v>0</v>
      </c>
      <c r="H635" s="87">
        <v>635</v>
      </c>
      <c r="I635" s="91">
        <v>2654</v>
      </c>
      <c r="J635" s="92" t="s">
        <v>2589</v>
      </c>
      <c r="K635" s="87" t="str">
        <f t="shared" si="76"/>
        <v>265</v>
      </c>
      <c r="L635" s="111"/>
      <c r="P635" s="145">
        <v>2654</v>
      </c>
      <c r="Q635" s="146" t="s">
        <v>2589</v>
      </c>
    </row>
    <row r="636" spans="1:17" ht="24.75" customHeight="1" x14ac:dyDescent="0.25">
      <c r="A636" s="150" t="str">
        <f t="shared" si="82"/>
        <v/>
      </c>
      <c r="B636" s="151"/>
      <c r="C636" s="163"/>
      <c r="G636" s="87">
        <f t="shared" si="75"/>
        <v>0</v>
      </c>
      <c r="H636" s="87">
        <v>636</v>
      </c>
      <c r="I636" s="91">
        <v>26541</v>
      </c>
      <c r="J636" s="92" t="s">
        <v>2590</v>
      </c>
      <c r="K636" s="87" t="str">
        <f t="shared" si="76"/>
        <v>265</v>
      </c>
      <c r="L636" s="111"/>
      <c r="P636" s="147">
        <v>26541</v>
      </c>
      <c r="Q636" s="148" t="s">
        <v>2590</v>
      </c>
    </row>
    <row r="637" spans="1:17" ht="24.75" customHeight="1" x14ac:dyDescent="0.25">
      <c r="A637" s="150" t="str">
        <f t="shared" si="82"/>
        <v/>
      </c>
      <c r="B637" s="151"/>
      <c r="C637" s="163"/>
      <c r="G637" s="87">
        <f t="shared" si="75"/>
        <v>0</v>
      </c>
      <c r="H637" s="87">
        <v>637</v>
      </c>
      <c r="I637" s="91">
        <v>26542</v>
      </c>
      <c r="J637" s="92" t="s">
        <v>2591</v>
      </c>
      <c r="K637" s="87" t="str">
        <f t="shared" si="76"/>
        <v>265</v>
      </c>
      <c r="L637" s="111"/>
      <c r="P637" s="147">
        <v>26542</v>
      </c>
      <c r="Q637" s="148" t="s">
        <v>2591</v>
      </c>
    </row>
    <row r="638" spans="1:17" ht="24.75" customHeight="1" x14ac:dyDescent="0.25">
      <c r="A638" s="150" t="str">
        <f t="shared" si="82"/>
        <v/>
      </c>
      <c r="B638" s="151"/>
      <c r="C638" s="163"/>
      <c r="G638" s="87">
        <f t="shared" si="75"/>
        <v>0</v>
      </c>
      <c r="H638" s="87">
        <v>638</v>
      </c>
      <c r="I638" s="91">
        <v>26543</v>
      </c>
      <c r="J638" s="92" t="s">
        <v>2592</v>
      </c>
      <c r="K638" s="87" t="str">
        <f t="shared" si="76"/>
        <v>265</v>
      </c>
      <c r="L638" s="111"/>
      <c r="P638" s="147">
        <v>26543</v>
      </c>
      <c r="Q638" s="148" t="s">
        <v>2592</v>
      </c>
    </row>
    <row r="639" spans="1:17" ht="24.75" customHeight="1" x14ac:dyDescent="0.25">
      <c r="A639" s="150" t="str">
        <f t="shared" si="82"/>
        <v/>
      </c>
      <c r="B639" s="151"/>
      <c r="C639" s="163"/>
      <c r="G639" s="87">
        <f t="shared" si="75"/>
        <v>0</v>
      </c>
      <c r="H639" s="87">
        <v>639</v>
      </c>
      <c r="I639" s="91">
        <v>26544</v>
      </c>
      <c r="J639" s="92" t="s">
        <v>2593</v>
      </c>
      <c r="K639" s="87" t="str">
        <f t="shared" si="76"/>
        <v>265</v>
      </c>
      <c r="L639" s="111"/>
      <c r="P639" s="147">
        <v>26544</v>
      </c>
      <c r="Q639" s="148" t="s">
        <v>2593</v>
      </c>
    </row>
    <row r="640" spans="1:17" ht="24.75" customHeight="1" x14ac:dyDescent="0.25">
      <c r="A640" s="150" t="str">
        <f t="shared" si="82"/>
        <v/>
      </c>
      <c r="B640" s="151"/>
      <c r="C640" s="163"/>
      <c r="G640" s="87">
        <f t="shared" si="75"/>
        <v>0</v>
      </c>
      <c r="H640" s="87">
        <v>640</v>
      </c>
      <c r="I640" s="91">
        <v>26549</v>
      </c>
      <c r="J640" s="92" t="s">
        <v>2594</v>
      </c>
      <c r="K640" s="87" t="str">
        <f t="shared" si="76"/>
        <v>265</v>
      </c>
      <c r="L640" s="111"/>
      <c r="P640" s="147">
        <v>26549</v>
      </c>
      <c r="Q640" s="148" t="s">
        <v>2594</v>
      </c>
    </row>
    <row r="641" spans="1:17" ht="24.75" customHeight="1" x14ac:dyDescent="0.25">
      <c r="A641" s="150" t="str">
        <f t="shared" si="82"/>
        <v/>
      </c>
      <c r="B641" s="151"/>
      <c r="C641" s="163"/>
      <c r="G641" s="87">
        <f t="shared" si="75"/>
        <v>0</v>
      </c>
      <c r="H641" s="87">
        <v>641</v>
      </c>
      <c r="I641" s="91" t="s">
        <v>2595</v>
      </c>
      <c r="J641" s="92" t="s">
        <v>2596</v>
      </c>
      <c r="K641" s="87" t="str">
        <f t="shared" si="76"/>
        <v>265</v>
      </c>
      <c r="L641" s="111"/>
      <c r="P641" s="145" t="s">
        <v>2595</v>
      </c>
      <c r="Q641" s="146" t="s">
        <v>2596</v>
      </c>
    </row>
    <row r="642" spans="1:17" ht="24.75" customHeight="1" x14ac:dyDescent="0.25">
      <c r="A642" s="150" t="str">
        <f t="shared" si="82"/>
        <v/>
      </c>
      <c r="B642" s="151"/>
      <c r="C642" s="163"/>
      <c r="G642" s="87">
        <f t="shared" ref="G642:G705" si="83">IF(ISERR(SEARCH($G$1,J642)),0,1)</f>
        <v>0</v>
      </c>
      <c r="H642" s="87">
        <v>642</v>
      </c>
      <c r="I642" s="91">
        <v>26550</v>
      </c>
      <c r="J642" s="92" t="s">
        <v>2596</v>
      </c>
      <c r="K642" s="87" t="str">
        <f t="shared" si="76"/>
        <v>265</v>
      </c>
      <c r="L642" s="111"/>
      <c r="P642" s="147">
        <v>26550</v>
      </c>
      <c r="Q642" s="148" t="s">
        <v>2596</v>
      </c>
    </row>
    <row r="643" spans="1:17" ht="24.75" customHeight="1" x14ac:dyDescent="0.25">
      <c r="A643" s="150" t="str">
        <f t="shared" si="82"/>
        <v/>
      </c>
      <c r="B643" s="151"/>
      <c r="C643" s="163"/>
      <c r="G643" s="87">
        <f t="shared" si="83"/>
        <v>0</v>
      </c>
      <c r="H643" s="87">
        <v>643</v>
      </c>
      <c r="I643" s="91" t="s">
        <v>2597</v>
      </c>
      <c r="J643" s="92" t="s">
        <v>2598</v>
      </c>
      <c r="K643" s="87" t="str">
        <f t="shared" ref="K643:K706" si="84">IF(LEN(LEFT(I643,3))&lt;3,"Prosím, zvolte podrobnější úroveň.",LEFT(I643,3))</f>
        <v>265</v>
      </c>
      <c r="L643" s="111"/>
      <c r="P643" s="145" t="s">
        <v>2597</v>
      </c>
      <c r="Q643" s="146" t="s">
        <v>2598</v>
      </c>
    </row>
    <row r="644" spans="1:17" ht="24.75" customHeight="1" x14ac:dyDescent="0.25">
      <c r="A644" s="150" t="str">
        <f t="shared" si="82"/>
        <v/>
      </c>
      <c r="B644" s="151"/>
      <c r="C644" s="163"/>
      <c r="G644" s="87">
        <f t="shared" si="83"/>
        <v>0</v>
      </c>
      <c r="H644" s="87">
        <v>644</v>
      </c>
      <c r="I644" s="91">
        <v>26561</v>
      </c>
      <c r="J644" s="92" t="s">
        <v>2599</v>
      </c>
      <c r="K644" s="87" t="str">
        <f t="shared" si="84"/>
        <v>265</v>
      </c>
      <c r="L644" s="111"/>
      <c r="P644" s="147">
        <v>26561</v>
      </c>
      <c r="Q644" s="148" t="s">
        <v>2599</v>
      </c>
    </row>
    <row r="645" spans="1:17" ht="24.75" customHeight="1" x14ac:dyDescent="0.25">
      <c r="A645" s="150" t="str">
        <f t="shared" si="82"/>
        <v/>
      </c>
      <c r="B645" s="151"/>
      <c r="C645" s="163"/>
      <c r="G645" s="87">
        <f t="shared" si="83"/>
        <v>0</v>
      </c>
      <c r="H645" s="87">
        <v>645</v>
      </c>
      <c r="I645" s="91">
        <v>26562</v>
      </c>
      <c r="J645" s="92" t="s">
        <v>2600</v>
      </c>
      <c r="K645" s="87" t="str">
        <f t="shared" si="84"/>
        <v>265</v>
      </c>
      <c r="L645" s="111"/>
      <c r="P645" s="147">
        <v>26562</v>
      </c>
      <c r="Q645" s="148" t="s">
        <v>2600</v>
      </c>
    </row>
    <row r="646" spans="1:17" ht="24.75" customHeight="1" x14ac:dyDescent="0.25">
      <c r="G646" s="87">
        <f t="shared" si="83"/>
        <v>0</v>
      </c>
      <c r="H646" s="87">
        <v>646</v>
      </c>
      <c r="I646" s="91">
        <v>26569</v>
      </c>
      <c r="J646" s="92" t="s">
        <v>2601</v>
      </c>
      <c r="K646" s="87" t="str">
        <f t="shared" si="84"/>
        <v>265</v>
      </c>
      <c r="L646" s="111"/>
      <c r="P646" s="147">
        <v>26569</v>
      </c>
      <c r="Q646" s="148" t="s">
        <v>2601</v>
      </c>
    </row>
    <row r="647" spans="1:17" ht="24.75" customHeight="1" x14ac:dyDescent="0.25">
      <c r="G647" s="87">
        <f t="shared" si="83"/>
        <v>0</v>
      </c>
      <c r="H647" s="87">
        <v>647</v>
      </c>
      <c r="I647" s="91">
        <v>2659</v>
      </c>
      <c r="J647" s="92" t="s">
        <v>2602</v>
      </c>
      <c r="K647" s="87" t="str">
        <f t="shared" si="84"/>
        <v>265</v>
      </c>
      <c r="L647" s="111"/>
      <c r="P647" s="145">
        <v>2659</v>
      </c>
      <c r="Q647" s="146" t="s">
        <v>2602</v>
      </c>
    </row>
    <row r="648" spans="1:17" ht="24.75" customHeight="1" x14ac:dyDescent="0.25">
      <c r="G648" s="87">
        <f t="shared" si="83"/>
        <v>0</v>
      </c>
      <c r="H648" s="87">
        <v>648</v>
      </c>
      <c r="I648" s="91">
        <v>26590</v>
      </c>
      <c r="J648" s="92" t="s">
        <v>2602</v>
      </c>
      <c r="K648" s="87" t="str">
        <f t="shared" si="84"/>
        <v>265</v>
      </c>
      <c r="L648" s="111"/>
      <c r="P648" s="147">
        <v>26590</v>
      </c>
      <c r="Q648" s="148" t="s">
        <v>2602</v>
      </c>
    </row>
    <row r="649" spans="1:17" ht="24.75" customHeight="1" x14ac:dyDescent="0.25">
      <c r="G649" s="87">
        <f t="shared" si="83"/>
        <v>0</v>
      </c>
      <c r="H649" s="87">
        <v>649</v>
      </c>
      <c r="I649" s="91" t="s">
        <v>2603</v>
      </c>
      <c r="J649" s="92" t="s">
        <v>2604</v>
      </c>
      <c r="K649" s="87" t="str">
        <f t="shared" si="84"/>
        <v>Prosím, zvolte podrobnější úroveň.</v>
      </c>
      <c r="L649" s="111"/>
      <c r="P649" s="139" t="s">
        <v>2603</v>
      </c>
      <c r="Q649" s="140" t="s">
        <v>2604</v>
      </c>
    </row>
    <row r="650" spans="1:17" ht="24.75" customHeight="1" x14ac:dyDescent="0.25">
      <c r="G650" s="87">
        <f t="shared" si="83"/>
        <v>0</v>
      </c>
      <c r="H650" s="87">
        <v>650</v>
      </c>
      <c r="I650" s="91" t="s">
        <v>2605</v>
      </c>
      <c r="J650" s="92" t="s">
        <v>2606</v>
      </c>
      <c r="K650" s="87" t="str">
        <f t="shared" si="84"/>
        <v>Prosím, zvolte podrobnější úroveň.</v>
      </c>
      <c r="L650" s="111"/>
      <c r="P650" s="141" t="s">
        <v>2605</v>
      </c>
      <c r="Q650" s="142" t="s">
        <v>2606</v>
      </c>
    </row>
    <row r="651" spans="1:17" ht="24.75" customHeight="1" x14ac:dyDescent="0.25">
      <c r="G651" s="87">
        <f t="shared" si="83"/>
        <v>0</v>
      </c>
      <c r="H651" s="87">
        <v>651</v>
      </c>
      <c r="I651" s="91" t="s">
        <v>1142</v>
      </c>
      <c r="J651" s="92" t="s">
        <v>1143</v>
      </c>
      <c r="K651" s="87" t="str">
        <f t="shared" si="84"/>
        <v>311</v>
      </c>
      <c r="L651" s="111"/>
      <c r="P651" s="143" t="s">
        <v>1142</v>
      </c>
      <c r="Q651" s="144" t="s">
        <v>1143</v>
      </c>
    </row>
    <row r="652" spans="1:17" ht="24.75" customHeight="1" x14ac:dyDescent="0.25">
      <c r="G652" s="87">
        <f t="shared" si="83"/>
        <v>0</v>
      </c>
      <c r="H652" s="87">
        <v>652</v>
      </c>
      <c r="I652" s="91" t="s">
        <v>2607</v>
      </c>
      <c r="J652" s="92" t="s">
        <v>2608</v>
      </c>
      <c r="K652" s="87" t="str">
        <f t="shared" si="84"/>
        <v>311</v>
      </c>
      <c r="L652" s="111"/>
      <c r="P652" s="145" t="s">
        <v>2607</v>
      </c>
      <c r="Q652" s="146" t="s">
        <v>2608</v>
      </c>
    </row>
    <row r="653" spans="1:17" ht="24.75" customHeight="1" x14ac:dyDescent="0.25">
      <c r="G653" s="87">
        <f t="shared" si="83"/>
        <v>0</v>
      </c>
      <c r="H653" s="87">
        <v>653</v>
      </c>
      <c r="I653" s="91">
        <v>31111</v>
      </c>
      <c r="J653" s="92" t="s">
        <v>2609</v>
      </c>
      <c r="K653" s="87" t="str">
        <f t="shared" si="84"/>
        <v>311</v>
      </c>
      <c r="L653" s="111"/>
      <c r="P653" s="147">
        <v>31111</v>
      </c>
      <c r="Q653" s="148" t="s">
        <v>2609</v>
      </c>
    </row>
    <row r="654" spans="1:17" ht="24.75" customHeight="1" x14ac:dyDescent="0.25">
      <c r="G654" s="87">
        <f t="shared" si="83"/>
        <v>0</v>
      </c>
      <c r="H654" s="87">
        <v>654</v>
      </c>
      <c r="I654" s="91">
        <v>31112</v>
      </c>
      <c r="J654" s="92" t="s">
        <v>2610</v>
      </c>
      <c r="K654" s="87" t="str">
        <f t="shared" si="84"/>
        <v>311</v>
      </c>
      <c r="L654" s="111"/>
      <c r="P654" s="147">
        <v>31112</v>
      </c>
      <c r="Q654" s="148" t="s">
        <v>2610</v>
      </c>
    </row>
    <row r="655" spans="1:17" ht="24.75" customHeight="1" x14ac:dyDescent="0.25">
      <c r="G655" s="87">
        <f t="shared" si="83"/>
        <v>0</v>
      </c>
      <c r="H655" s="87">
        <v>655</v>
      </c>
      <c r="I655" s="91">
        <v>31113</v>
      </c>
      <c r="J655" s="92" t="s">
        <v>2611</v>
      </c>
      <c r="K655" s="87" t="str">
        <f t="shared" si="84"/>
        <v>311</v>
      </c>
      <c r="L655" s="111"/>
      <c r="P655" s="147">
        <v>31113</v>
      </c>
      <c r="Q655" s="148" t="s">
        <v>2611</v>
      </c>
    </row>
    <row r="656" spans="1:17" ht="24.75" customHeight="1" x14ac:dyDescent="0.25">
      <c r="G656" s="87">
        <f t="shared" si="83"/>
        <v>0</v>
      </c>
      <c r="H656" s="87">
        <v>656</v>
      </c>
      <c r="I656" s="91">
        <v>31114</v>
      </c>
      <c r="J656" s="92" t="s">
        <v>2612</v>
      </c>
      <c r="K656" s="87" t="str">
        <f t="shared" si="84"/>
        <v>311</v>
      </c>
      <c r="L656" s="111"/>
      <c r="P656" s="147">
        <v>31114</v>
      </c>
      <c r="Q656" s="148" t="s">
        <v>2612</v>
      </c>
    </row>
    <row r="657" spans="7:17" ht="24.75" customHeight="1" x14ac:dyDescent="0.25">
      <c r="G657" s="87">
        <f t="shared" si="83"/>
        <v>0</v>
      </c>
      <c r="H657" s="87">
        <v>657</v>
      </c>
      <c r="I657" s="91">
        <v>31115</v>
      </c>
      <c r="J657" s="92" t="s">
        <v>2613</v>
      </c>
      <c r="K657" s="87" t="str">
        <f t="shared" si="84"/>
        <v>311</v>
      </c>
      <c r="L657" s="111"/>
      <c r="P657" s="147">
        <v>31115</v>
      </c>
      <c r="Q657" s="148" t="s">
        <v>2613</v>
      </c>
    </row>
    <row r="658" spans="7:17" ht="24.75" customHeight="1" x14ac:dyDescent="0.25">
      <c r="G658" s="87">
        <f t="shared" si="83"/>
        <v>0</v>
      </c>
      <c r="H658" s="87">
        <v>658</v>
      </c>
      <c r="I658" s="91">
        <v>31116</v>
      </c>
      <c r="J658" s="92" t="s">
        <v>2614</v>
      </c>
      <c r="K658" s="87" t="str">
        <f t="shared" si="84"/>
        <v>311</v>
      </c>
      <c r="L658" s="111"/>
      <c r="P658" s="147">
        <v>31116</v>
      </c>
      <c r="Q658" s="148" t="s">
        <v>2614</v>
      </c>
    </row>
    <row r="659" spans="7:17" ht="24.75" customHeight="1" x14ac:dyDescent="0.25">
      <c r="G659" s="87">
        <f t="shared" si="83"/>
        <v>0</v>
      </c>
      <c r="H659" s="87">
        <v>659</v>
      </c>
      <c r="I659" s="91">
        <v>31117</v>
      </c>
      <c r="J659" s="92" t="s">
        <v>2615</v>
      </c>
      <c r="K659" s="87" t="str">
        <f t="shared" si="84"/>
        <v>311</v>
      </c>
      <c r="L659" s="111"/>
      <c r="P659" s="147">
        <v>31117</v>
      </c>
      <c r="Q659" s="148" t="s">
        <v>2615</v>
      </c>
    </row>
    <row r="660" spans="7:17" ht="24.75" customHeight="1" x14ac:dyDescent="0.25">
      <c r="G660" s="87">
        <f t="shared" si="83"/>
        <v>0</v>
      </c>
      <c r="H660" s="87">
        <v>660</v>
      </c>
      <c r="I660" s="91">
        <v>31119</v>
      </c>
      <c r="J660" s="92" t="s">
        <v>2616</v>
      </c>
      <c r="K660" s="87" t="str">
        <f t="shared" si="84"/>
        <v>311</v>
      </c>
      <c r="L660" s="111"/>
      <c r="P660" s="147">
        <v>31119</v>
      </c>
      <c r="Q660" s="148" t="s">
        <v>2616</v>
      </c>
    </row>
    <row r="661" spans="7:17" ht="24.75" customHeight="1" x14ac:dyDescent="0.25">
      <c r="G661" s="87">
        <f t="shared" si="83"/>
        <v>0</v>
      </c>
      <c r="H661" s="87">
        <v>661</v>
      </c>
      <c r="I661" s="91" t="s">
        <v>2617</v>
      </c>
      <c r="J661" s="92" t="s">
        <v>2618</v>
      </c>
      <c r="K661" s="87" t="str">
        <f t="shared" si="84"/>
        <v>311</v>
      </c>
      <c r="L661" s="111"/>
      <c r="P661" s="145" t="s">
        <v>2617</v>
      </c>
      <c r="Q661" s="146" t="s">
        <v>2618</v>
      </c>
    </row>
    <row r="662" spans="7:17" ht="24.75" customHeight="1" x14ac:dyDescent="0.25">
      <c r="G662" s="87">
        <f t="shared" si="83"/>
        <v>0</v>
      </c>
      <c r="H662" s="87">
        <v>662</v>
      </c>
      <c r="I662" s="91">
        <v>31121</v>
      </c>
      <c r="J662" s="92" t="s">
        <v>2619</v>
      </c>
      <c r="K662" s="87" t="str">
        <f t="shared" si="84"/>
        <v>311</v>
      </c>
      <c r="L662" s="111"/>
      <c r="P662" s="147">
        <v>31121</v>
      </c>
      <c r="Q662" s="148" t="s">
        <v>2619</v>
      </c>
    </row>
    <row r="663" spans="7:17" ht="24.75" customHeight="1" x14ac:dyDescent="0.25">
      <c r="G663" s="87">
        <f t="shared" si="83"/>
        <v>0</v>
      </c>
      <c r="H663" s="87">
        <v>663</v>
      </c>
      <c r="I663" s="91">
        <v>31122</v>
      </c>
      <c r="J663" s="92" t="s">
        <v>2620</v>
      </c>
      <c r="K663" s="87" t="str">
        <f t="shared" si="84"/>
        <v>311</v>
      </c>
      <c r="L663" s="111"/>
      <c r="P663" s="147">
        <v>31122</v>
      </c>
      <c r="Q663" s="148" t="s">
        <v>2620</v>
      </c>
    </row>
    <row r="664" spans="7:17" ht="24.75" customHeight="1" x14ac:dyDescent="0.25">
      <c r="G664" s="87">
        <f t="shared" si="83"/>
        <v>0</v>
      </c>
      <c r="H664" s="87">
        <v>664</v>
      </c>
      <c r="I664" s="91">
        <v>31123</v>
      </c>
      <c r="J664" s="92" t="s">
        <v>2621</v>
      </c>
      <c r="K664" s="87" t="str">
        <f t="shared" si="84"/>
        <v>311</v>
      </c>
      <c r="L664" s="111"/>
      <c r="P664" s="147">
        <v>31123</v>
      </c>
      <c r="Q664" s="148" t="s">
        <v>2621</v>
      </c>
    </row>
    <row r="665" spans="7:17" ht="24.75" customHeight="1" x14ac:dyDescent="0.25">
      <c r="G665" s="87">
        <f t="shared" si="83"/>
        <v>0</v>
      </c>
      <c r="H665" s="87">
        <v>665</v>
      </c>
      <c r="I665" s="91">
        <v>31124</v>
      </c>
      <c r="J665" s="92" t="s">
        <v>2622</v>
      </c>
      <c r="K665" s="87" t="str">
        <f t="shared" si="84"/>
        <v>311</v>
      </c>
      <c r="L665" s="111"/>
      <c r="P665" s="147">
        <v>31124</v>
      </c>
      <c r="Q665" s="148" t="s">
        <v>2622</v>
      </c>
    </row>
    <row r="666" spans="7:17" ht="24.75" customHeight="1" x14ac:dyDescent="0.25">
      <c r="G666" s="87">
        <f t="shared" si="83"/>
        <v>0</v>
      </c>
      <c r="H666" s="87">
        <v>666</v>
      </c>
      <c r="I666" s="91">
        <v>31125</v>
      </c>
      <c r="J666" s="92" t="s">
        <v>2623</v>
      </c>
      <c r="K666" s="87" t="str">
        <f t="shared" si="84"/>
        <v>311</v>
      </c>
      <c r="L666" s="111"/>
      <c r="P666" s="147">
        <v>31125</v>
      </c>
      <c r="Q666" s="148" t="s">
        <v>2623</v>
      </c>
    </row>
    <row r="667" spans="7:17" ht="24.75" customHeight="1" x14ac:dyDescent="0.25">
      <c r="G667" s="87">
        <f t="shared" si="83"/>
        <v>0</v>
      </c>
      <c r="H667" s="87">
        <v>667</v>
      </c>
      <c r="I667" s="91">
        <v>31126</v>
      </c>
      <c r="J667" s="92" t="s">
        <v>2624</v>
      </c>
      <c r="K667" s="87" t="str">
        <f t="shared" si="84"/>
        <v>311</v>
      </c>
      <c r="L667" s="111"/>
      <c r="P667" s="147">
        <v>31126</v>
      </c>
      <c r="Q667" s="148" t="s">
        <v>2624</v>
      </c>
    </row>
    <row r="668" spans="7:17" ht="24.75" customHeight="1" x14ac:dyDescent="0.25">
      <c r="G668" s="87">
        <f t="shared" si="83"/>
        <v>0</v>
      </c>
      <c r="H668" s="87">
        <v>668</v>
      </c>
      <c r="I668" s="91">
        <v>31127</v>
      </c>
      <c r="J668" s="92" t="s">
        <v>2625</v>
      </c>
      <c r="K668" s="87" t="str">
        <f t="shared" si="84"/>
        <v>311</v>
      </c>
      <c r="L668" s="111"/>
      <c r="P668" s="147">
        <v>31127</v>
      </c>
      <c r="Q668" s="148" t="s">
        <v>2625</v>
      </c>
    </row>
    <row r="669" spans="7:17" ht="24.75" customHeight="1" x14ac:dyDescent="0.25">
      <c r="G669" s="87">
        <f t="shared" si="83"/>
        <v>0</v>
      </c>
      <c r="H669" s="87">
        <v>669</v>
      </c>
      <c r="I669" s="91">
        <v>31128</v>
      </c>
      <c r="J669" s="92" t="s">
        <v>2626</v>
      </c>
      <c r="K669" s="87" t="str">
        <f t="shared" si="84"/>
        <v>311</v>
      </c>
      <c r="L669" s="111"/>
      <c r="P669" s="147">
        <v>31128</v>
      </c>
      <c r="Q669" s="148" t="s">
        <v>2626</v>
      </c>
    </row>
    <row r="670" spans="7:17" ht="24.75" customHeight="1" x14ac:dyDescent="0.25">
      <c r="G670" s="87">
        <f t="shared" si="83"/>
        <v>0</v>
      </c>
      <c r="H670" s="87">
        <v>670</v>
      </c>
      <c r="I670" s="91">
        <v>31129</v>
      </c>
      <c r="J670" s="92" t="s">
        <v>2627</v>
      </c>
      <c r="K670" s="87" t="str">
        <f t="shared" si="84"/>
        <v>311</v>
      </c>
      <c r="L670" s="111"/>
      <c r="P670" s="147">
        <v>31129</v>
      </c>
      <c r="Q670" s="148" t="s">
        <v>2627</v>
      </c>
    </row>
    <row r="671" spans="7:17" ht="24.75" customHeight="1" x14ac:dyDescent="0.25">
      <c r="G671" s="87">
        <f t="shared" si="83"/>
        <v>0</v>
      </c>
      <c r="H671" s="87">
        <v>671</v>
      </c>
      <c r="I671" s="91" t="s">
        <v>2628</v>
      </c>
      <c r="J671" s="92" t="s">
        <v>2629</v>
      </c>
      <c r="K671" s="87" t="str">
        <f t="shared" si="84"/>
        <v>311</v>
      </c>
      <c r="L671" s="111"/>
      <c r="P671" s="145" t="s">
        <v>2628</v>
      </c>
      <c r="Q671" s="146" t="s">
        <v>2629</v>
      </c>
    </row>
    <row r="672" spans="7:17" ht="24.75" customHeight="1" x14ac:dyDescent="0.25">
      <c r="G672" s="87">
        <f t="shared" si="83"/>
        <v>0</v>
      </c>
      <c r="H672" s="87">
        <v>672</v>
      </c>
      <c r="I672" s="91">
        <v>31131</v>
      </c>
      <c r="J672" s="92" t="s">
        <v>2630</v>
      </c>
      <c r="K672" s="87" t="str">
        <f t="shared" si="84"/>
        <v>311</v>
      </c>
      <c r="L672" s="111"/>
      <c r="P672" s="147">
        <v>31131</v>
      </c>
      <c r="Q672" s="148" t="s">
        <v>2630</v>
      </c>
    </row>
    <row r="673" spans="7:17" ht="24.75" customHeight="1" x14ac:dyDescent="0.25">
      <c r="G673" s="87">
        <f t="shared" si="83"/>
        <v>0</v>
      </c>
      <c r="H673" s="87">
        <v>673</v>
      </c>
      <c r="I673" s="91">
        <v>31132</v>
      </c>
      <c r="J673" s="92" t="s">
        <v>2631</v>
      </c>
      <c r="K673" s="87" t="str">
        <f t="shared" si="84"/>
        <v>311</v>
      </c>
      <c r="L673" s="111"/>
      <c r="P673" s="147">
        <v>31132</v>
      </c>
      <c r="Q673" s="148" t="s">
        <v>2631</v>
      </c>
    </row>
    <row r="674" spans="7:17" ht="24.75" customHeight="1" x14ac:dyDescent="0.25">
      <c r="G674" s="87">
        <f t="shared" si="83"/>
        <v>0</v>
      </c>
      <c r="H674" s="87">
        <v>674</v>
      </c>
      <c r="I674" s="91">
        <v>31133</v>
      </c>
      <c r="J674" s="92" t="s">
        <v>2632</v>
      </c>
      <c r="K674" s="87" t="str">
        <f t="shared" si="84"/>
        <v>311</v>
      </c>
      <c r="L674" s="111"/>
      <c r="P674" s="147">
        <v>31133</v>
      </c>
      <c r="Q674" s="148" t="s">
        <v>2632</v>
      </c>
    </row>
    <row r="675" spans="7:17" ht="24.75" customHeight="1" x14ac:dyDescent="0.25">
      <c r="G675" s="87">
        <f t="shared" si="83"/>
        <v>0</v>
      </c>
      <c r="H675" s="87">
        <v>675</v>
      </c>
      <c r="I675" s="91">
        <v>31134</v>
      </c>
      <c r="J675" s="92" t="s">
        <v>2633</v>
      </c>
      <c r="K675" s="87" t="str">
        <f t="shared" si="84"/>
        <v>311</v>
      </c>
      <c r="L675" s="111"/>
      <c r="P675" s="147">
        <v>31134</v>
      </c>
      <c r="Q675" s="148" t="s">
        <v>2633</v>
      </c>
    </row>
    <row r="676" spans="7:17" ht="24.75" customHeight="1" x14ac:dyDescent="0.25">
      <c r="G676" s="87">
        <f t="shared" si="83"/>
        <v>0</v>
      </c>
      <c r="H676" s="87">
        <v>676</v>
      </c>
      <c r="I676" s="91">
        <v>31135</v>
      </c>
      <c r="J676" s="92" t="s">
        <v>2634</v>
      </c>
      <c r="K676" s="87" t="str">
        <f t="shared" si="84"/>
        <v>311</v>
      </c>
      <c r="L676" s="111"/>
      <c r="P676" s="147">
        <v>31135</v>
      </c>
      <c r="Q676" s="148" t="s">
        <v>2634</v>
      </c>
    </row>
    <row r="677" spans="7:17" ht="24.75" customHeight="1" x14ac:dyDescent="0.25">
      <c r="G677" s="87">
        <f t="shared" si="83"/>
        <v>0</v>
      </c>
      <c r="H677" s="87">
        <v>677</v>
      </c>
      <c r="I677" s="91">
        <v>31136</v>
      </c>
      <c r="J677" s="92" t="s">
        <v>2635</v>
      </c>
      <c r="K677" s="87" t="str">
        <f t="shared" si="84"/>
        <v>311</v>
      </c>
      <c r="L677" s="111"/>
      <c r="P677" s="147">
        <v>31136</v>
      </c>
      <c r="Q677" s="148" t="s">
        <v>2635</v>
      </c>
    </row>
    <row r="678" spans="7:17" ht="24.75" customHeight="1" x14ac:dyDescent="0.25">
      <c r="G678" s="87">
        <f t="shared" si="83"/>
        <v>0</v>
      </c>
      <c r="H678" s="87">
        <v>678</v>
      </c>
      <c r="I678" s="91">
        <v>31137</v>
      </c>
      <c r="J678" s="92" t="s">
        <v>2636</v>
      </c>
      <c r="K678" s="87" t="str">
        <f t="shared" si="84"/>
        <v>311</v>
      </c>
      <c r="L678" s="111"/>
      <c r="P678" s="147">
        <v>31137</v>
      </c>
      <c r="Q678" s="148" t="s">
        <v>2636</v>
      </c>
    </row>
    <row r="679" spans="7:17" ht="24.75" customHeight="1" x14ac:dyDescent="0.25">
      <c r="G679" s="87">
        <f t="shared" si="83"/>
        <v>0</v>
      </c>
      <c r="H679" s="87">
        <v>679</v>
      </c>
      <c r="I679" s="91">
        <v>31138</v>
      </c>
      <c r="J679" s="92" t="s">
        <v>2637</v>
      </c>
      <c r="K679" s="87" t="str">
        <f t="shared" si="84"/>
        <v>311</v>
      </c>
      <c r="L679" s="111"/>
      <c r="P679" s="147">
        <v>31138</v>
      </c>
      <c r="Q679" s="148" t="s">
        <v>2637</v>
      </c>
    </row>
    <row r="680" spans="7:17" ht="24.75" customHeight="1" x14ac:dyDescent="0.25">
      <c r="G680" s="87">
        <f t="shared" si="83"/>
        <v>0</v>
      </c>
      <c r="H680" s="87">
        <v>680</v>
      </c>
      <c r="I680" s="91">
        <v>31139</v>
      </c>
      <c r="J680" s="92" t="s">
        <v>2638</v>
      </c>
      <c r="K680" s="87" t="str">
        <f t="shared" si="84"/>
        <v>311</v>
      </c>
      <c r="L680" s="111"/>
      <c r="P680" s="147">
        <v>31139</v>
      </c>
      <c r="Q680" s="148" t="s">
        <v>2638</v>
      </c>
    </row>
    <row r="681" spans="7:17" ht="24.75" customHeight="1" x14ac:dyDescent="0.25">
      <c r="G681" s="87">
        <f t="shared" si="83"/>
        <v>0</v>
      </c>
      <c r="H681" s="87">
        <v>681</v>
      </c>
      <c r="I681" s="91" t="s">
        <v>2639</v>
      </c>
      <c r="J681" s="92" t="s">
        <v>2640</v>
      </c>
      <c r="K681" s="87" t="str">
        <f t="shared" si="84"/>
        <v>311</v>
      </c>
      <c r="L681" s="111"/>
      <c r="P681" s="145" t="s">
        <v>2639</v>
      </c>
      <c r="Q681" s="146" t="s">
        <v>2640</v>
      </c>
    </row>
    <row r="682" spans="7:17" ht="24.75" customHeight="1" x14ac:dyDescent="0.25">
      <c r="G682" s="87">
        <f t="shared" si="83"/>
        <v>0</v>
      </c>
      <c r="H682" s="87">
        <v>682</v>
      </c>
      <c r="I682" s="91">
        <v>31141</v>
      </c>
      <c r="J682" s="92" t="s">
        <v>2641</v>
      </c>
      <c r="K682" s="87" t="str">
        <f t="shared" si="84"/>
        <v>311</v>
      </c>
      <c r="L682" s="111"/>
      <c r="P682" s="147">
        <v>31141</v>
      </c>
      <c r="Q682" s="148" t="s">
        <v>2641</v>
      </c>
    </row>
    <row r="683" spans="7:17" ht="24.75" customHeight="1" x14ac:dyDescent="0.25">
      <c r="G683" s="87">
        <f t="shared" si="83"/>
        <v>0</v>
      </c>
      <c r="H683" s="87">
        <v>683</v>
      </c>
      <c r="I683" s="91">
        <v>31142</v>
      </c>
      <c r="J683" s="92" t="s">
        <v>2642</v>
      </c>
      <c r="K683" s="87" t="str">
        <f t="shared" si="84"/>
        <v>311</v>
      </c>
      <c r="L683" s="111"/>
      <c r="P683" s="147">
        <v>31142</v>
      </c>
      <c r="Q683" s="148" t="s">
        <v>2642</v>
      </c>
    </row>
    <row r="684" spans="7:17" ht="24.75" customHeight="1" x14ac:dyDescent="0.25">
      <c r="G684" s="87">
        <f t="shared" si="83"/>
        <v>0</v>
      </c>
      <c r="H684" s="87">
        <v>684</v>
      </c>
      <c r="I684" s="91">
        <v>31143</v>
      </c>
      <c r="J684" s="92" t="s">
        <v>2643</v>
      </c>
      <c r="K684" s="87" t="str">
        <f t="shared" si="84"/>
        <v>311</v>
      </c>
      <c r="L684" s="111"/>
      <c r="P684" s="147">
        <v>31143</v>
      </c>
      <c r="Q684" s="148" t="s">
        <v>2643</v>
      </c>
    </row>
    <row r="685" spans="7:17" ht="24.75" customHeight="1" x14ac:dyDescent="0.25">
      <c r="G685" s="87">
        <f t="shared" si="83"/>
        <v>0</v>
      </c>
      <c r="H685" s="87">
        <v>685</v>
      </c>
      <c r="I685" s="91">
        <v>31144</v>
      </c>
      <c r="J685" s="92" t="s">
        <v>2644</v>
      </c>
      <c r="K685" s="87" t="str">
        <f t="shared" si="84"/>
        <v>311</v>
      </c>
      <c r="L685" s="111"/>
      <c r="P685" s="147">
        <v>31144</v>
      </c>
      <c r="Q685" s="148" t="s">
        <v>2644</v>
      </c>
    </row>
    <row r="686" spans="7:17" ht="24.75" customHeight="1" x14ac:dyDescent="0.25">
      <c r="G686" s="87">
        <f t="shared" si="83"/>
        <v>0</v>
      </c>
      <c r="H686" s="87">
        <v>686</v>
      </c>
      <c r="I686" s="91">
        <v>31145</v>
      </c>
      <c r="J686" s="92" t="s">
        <v>2645</v>
      </c>
      <c r="K686" s="87" t="str">
        <f t="shared" si="84"/>
        <v>311</v>
      </c>
      <c r="L686" s="111"/>
      <c r="P686" s="147">
        <v>31145</v>
      </c>
      <c r="Q686" s="148" t="s">
        <v>2645</v>
      </c>
    </row>
    <row r="687" spans="7:17" ht="24.75" customHeight="1" x14ac:dyDescent="0.25">
      <c r="G687" s="87">
        <f t="shared" si="83"/>
        <v>0</v>
      </c>
      <c r="H687" s="87">
        <v>687</v>
      </c>
      <c r="I687" s="91">
        <v>31146</v>
      </c>
      <c r="J687" s="92" t="s">
        <v>2646</v>
      </c>
      <c r="K687" s="87" t="str">
        <f t="shared" si="84"/>
        <v>311</v>
      </c>
      <c r="L687" s="111"/>
      <c r="P687" s="147">
        <v>31146</v>
      </c>
      <c r="Q687" s="148" t="s">
        <v>2646</v>
      </c>
    </row>
    <row r="688" spans="7:17" ht="24.75" customHeight="1" x14ac:dyDescent="0.25">
      <c r="G688" s="87">
        <f t="shared" si="83"/>
        <v>0</v>
      </c>
      <c r="H688" s="87">
        <v>688</v>
      </c>
      <c r="I688" s="91">
        <v>31147</v>
      </c>
      <c r="J688" s="92" t="s">
        <v>2647</v>
      </c>
      <c r="K688" s="87" t="str">
        <f t="shared" si="84"/>
        <v>311</v>
      </c>
      <c r="L688" s="111"/>
      <c r="P688" s="147">
        <v>31147</v>
      </c>
      <c r="Q688" s="148" t="s">
        <v>2647</v>
      </c>
    </row>
    <row r="689" spans="7:17" ht="24.75" customHeight="1" x14ac:dyDescent="0.25">
      <c r="G689" s="87">
        <f t="shared" si="83"/>
        <v>0</v>
      </c>
      <c r="H689" s="87">
        <v>689</v>
      </c>
      <c r="I689" s="91">
        <v>31148</v>
      </c>
      <c r="J689" s="92" t="s">
        <v>2648</v>
      </c>
      <c r="K689" s="87" t="str">
        <f t="shared" si="84"/>
        <v>311</v>
      </c>
      <c r="L689" s="111"/>
      <c r="P689" s="147">
        <v>31148</v>
      </c>
      <c r="Q689" s="148" t="s">
        <v>2648</v>
      </c>
    </row>
    <row r="690" spans="7:17" ht="24.75" customHeight="1" x14ac:dyDescent="0.25">
      <c r="G690" s="87">
        <f t="shared" si="83"/>
        <v>0</v>
      </c>
      <c r="H690" s="87">
        <v>690</v>
      </c>
      <c r="I690" s="91">
        <v>31149</v>
      </c>
      <c r="J690" s="92" t="s">
        <v>2649</v>
      </c>
      <c r="K690" s="87" t="str">
        <f t="shared" si="84"/>
        <v>311</v>
      </c>
      <c r="L690" s="111"/>
      <c r="P690" s="147">
        <v>31149</v>
      </c>
      <c r="Q690" s="148" t="s">
        <v>2649</v>
      </c>
    </row>
    <row r="691" spans="7:17" ht="24.75" customHeight="1" x14ac:dyDescent="0.25">
      <c r="G691" s="87">
        <f t="shared" si="83"/>
        <v>0</v>
      </c>
      <c r="H691" s="87">
        <v>691</v>
      </c>
      <c r="I691" s="91" t="s">
        <v>2650</v>
      </c>
      <c r="J691" s="92" t="s">
        <v>2651</v>
      </c>
      <c r="K691" s="87" t="str">
        <f t="shared" si="84"/>
        <v>311</v>
      </c>
      <c r="L691" s="111"/>
      <c r="P691" s="145" t="s">
        <v>2650</v>
      </c>
      <c r="Q691" s="146" t="s">
        <v>2651</v>
      </c>
    </row>
    <row r="692" spans="7:17" ht="24.75" customHeight="1" x14ac:dyDescent="0.25">
      <c r="G692" s="87">
        <f t="shared" si="83"/>
        <v>0</v>
      </c>
      <c r="H692" s="87">
        <v>692</v>
      </c>
      <c r="I692" s="91">
        <v>31151</v>
      </c>
      <c r="J692" s="92" t="s">
        <v>2652</v>
      </c>
      <c r="K692" s="87" t="str">
        <f t="shared" si="84"/>
        <v>311</v>
      </c>
      <c r="L692" s="111"/>
      <c r="P692" s="147">
        <v>31151</v>
      </c>
      <c r="Q692" s="148" t="s">
        <v>2652</v>
      </c>
    </row>
    <row r="693" spans="7:17" ht="24.75" customHeight="1" x14ac:dyDescent="0.25">
      <c r="G693" s="87">
        <f t="shared" si="83"/>
        <v>0</v>
      </c>
      <c r="H693" s="87">
        <v>693</v>
      </c>
      <c r="I693" s="91">
        <v>31152</v>
      </c>
      <c r="J693" s="92" t="s">
        <v>2653</v>
      </c>
      <c r="K693" s="87" t="str">
        <f t="shared" si="84"/>
        <v>311</v>
      </c>
      <c r="L693" s="111"/>
      <c r="P693" s="147">
        <v>31152</v>
      </c>
      <c r="Q693" s="148" t="s">
        <v>2653</v>
      </c>
    </row>
    <row r="694" spans="7:17" ht="24.75" customHeight="1" x14ac:dyDescent="0.25">
      <c r="G694" s="87">
        <f t="shared" si="83"/>
        <v>0</v>
      </c>
      <c r="H694" s="87">
        <v>694</v>
      </c>
      <c r="I694" s="91">
        <v>31153</v>
      </c>
      <c r="J694" s="92" t="s">
        <v>2654</v>
      </c>
      <c r="K694" s="87" t="str">
        <f t="shared" si="84"/>
        <v>311</v>
      </c>
      <c r="L694" s="111"/>
      <c r="P694" s="147">
        <v>31153</v>
      </c>
      <c r="Q694" s="148" t="s">
        <v>2654</v>
      </c>
    </row>
    <row r="695" spans="7:17" ht="24.75" customHeight="1" x14ac:dyDescent="0.25">
      <c r="G695" s="87">
        <f t="shared" si="83"/>
        <v>0</v>
      </c>
      <c r="H695" s="87">
        <v>695</v>
      </c>
      <c r="I695" s="91">
        <v>31154</v>
      </c>
      <c r="J695" s="92" t="s">
        <v>2655</v>
      </c>
      <c r="K695" s="87" t="str">
        <f t="shared" si="84"/>
        <v>311</v>
      </c>
      <c r="L695" s="111"/>
      <c r="P695" s="147">
        <v>31154</v>
      </c>
      <c r="Q695" s="148" t="s">
        <v>2655</v>
      </c>
    </row>
    <row r="696" spans="7:17" ht="24.75" customHeight="1" x14ac:dyDescent="0.25">
      <c r="G696" s="87">
        <f t="shared" si="83"/>
        <v>0</v>
      </c>
      <c r="H696" s="87">
        <v>696</v>
      </c>
      <c r="I696" s="91">
        <v>31155</v>
      </c>
      <c r="J696" s="92" t="s">
        <v>2656</v>
      </c>
      <c r="K696" s="87" t="str">
        <f t="shared" si="84"/>
        <v>311</v>
      </c>
      <c r="L696" s="111"/>
      <c r="P696" s="147">
        <v>31155</v>
      </c>
      <c r="Q696" s="148" t="s">
        <v>2656</v>
      </c>
    </row>
    <row r="697" spans="7:17" ht="24.75" customHeight="1" x14ac:dyDescent="0.25">
      <c r="G697" s="87">
        <f t="shared" si="83"/>
        <v>0</v>
      </c>
      <c r="H697" s="87">
        <v>697</v>
      </c>
      <c r="I697" s="91">
        <v>31156</v>
      </c>
      <c r="J697" s="92" t="s">
        <v>2657</v>
      </c>
      <c r="K697" s="87" t="str">
        <f t="shared" si="84"/>
        <v>311</v>
      </c>
      <c r="L697" s="111"/>
      <c r="P697" s="147">
        <v>31156</v>
      </c>
      <c r="Q697" s="148" t="s">
        <v>2657</v>
      </c>
    </row>
    <row r="698" spans="7:17" ht="24.75" customHeight="1" x14ac:dyDescent="0.25">
      <c r="G698" s="87">
        <f t="shared" si="83"/>
        <v>0</v>
      </c>
      <c r="H698" s="87">
        <v>698</v>
      </c>
      <c r="I698" s="91">
        <v>31157</v>
      </c>
      <c r="J698" s="92" t="s">
        <v>2658</v>
      </c>
      <c r="K698" s="87" t="str">
        <f t="shared" si="84"/>
        <v>311</v>
      </c>
      <c r="L698" s="111"/>
      <c r="P698" s="147">
        <v>31157</v>
      </c>
      <c r="Q698" s="148" t="s">
        <v>2658</v>
      </c>
    </row>
    <row r="699" spans="7:17" ht="24.75" customHeight="1" x14ac:dyDescent="0.25">
      <c r="G699" s="87">
        <f t="shared" si="83"/>
        <v>0</v>
      </c>
      <c r="H699" s="87">
        <v>699</v>
      </c>
      <c r="I699" s="91">
        <v>31158</v>
      </c>
      <c r="J699" s="92" t="s">
        <v>2659</v>
      </c>
      <c r="K699" s="87" t="str">
        <f t="shared" si="84"/>
        <v>311</v>
      </c>
      <c r="L699" s="111"/>
      <c r="P699" s="147">
        <v>31158</v>
      </c>
      <c r="Q699" s="148" t="s">
        <v>2659</v>
      </c>
    </row>
    <row r="700" spans="7:17" ht="24.75" customHeight="1" x14ac:dyDescent="0.25">
      <c r="G700" s="87">
        <f t="shared" si="83"/>
        <v>0</v>
      </c>
      <c r="H700" s="87">
        <v>700</v>
      </c>
      <c r="I700" s="91">
        <v>31159</v>
      </c>
      <c r="J700" s="92" t="s">
        <v>2660</v>
      </c>
      <c r="K700" s="87" t="str">
        <f t="shared" si="84"/>
        <v>311</v>
      </c>
      <c r="L700" s="111"/>
      <c r="P700" s="147">
        <v>31159</v>
      </c>
      <c r="Q700" s="148" t="s">
        <v>2660</v>
      </c>
    </row>
    <row r="701" spans="7:17" ht="24.75" customHeight="1" x14ac:dyDescent="0.25">
      <c r="G701" s="87">
        <f t="shared" si="83"/>
        <v>0</v>
      </c>
      <c r="H701" s="87">
        <v>701</v>
      </c>
      <c r="I701" s="91" t="s">
        <v>2661</v>
      </c>
      <c r="J701" s="92" t="s">
        <v>2662</v>
      </c>
      <c r="K701" s="87" t="str">
        <f t="shared" si="84"/>
        <v>311</v>
      </c>
      <c r="L701" s="111"/>
      <c r="P701" s="145" t="s">
        <v>2661</v>
      </c>
      <c r="Q701" s="146" t="s">
        <v>2662</v>
      </c>
    </row>
    <row r="702" spans="7:17" ht="24.75" customHeight="1" x14ac:dyDescent="0.25">
      <c r="G702" s="87">
        <f t="shared" si="83"/>
        <v>0</v>
      </c>
      <c r="H702" s="87">
        <v>702</v>
      </c>
      <c r="I702" s="91">
        <v>31161</v>
      </c>
      <c r="J702" s="92" t="s">
        <v>2663</v>
      </c>
      <c r="K702" s="87" t="str">
        <f t="shared" si="84"/>
        <v>311</v>
      </c>
      <c r="L702" s="111"/>
      <c r="P702" s="147">
        <v>31161</v>
      </c>
      <c r="Q702" s="148" t="s">
        <v>2663</v>
      </c>
    </row>
    <row r="703" spans="7:17" ht="24.75" customHeight="1" x14ac:dyDescent="0.25">
      <c r="G703" s="87">
        <f t="shared" si="83"/>
        <v>0</v>
      </c>
      <c r="H703" s="87">
        <v>703</v>
      </c>
      <c r="I703" s="91">
        <v>31162</v>
      </c>
      <c r="J703" s="92" t="s">
        <v>2664</v>
      </c>
      <c r="K703" s="87" t="str">
        <f t="shared" si="84"/>
        <v>311</v>
      </c>
      <c r="L703" s="111"/>
      <c r="P703" s="147">
        <v>31162</v>
      </c>
      <c r="Q703" s="148" t="s">
        <v>2664</v>
      </c>
    </row>
    <row r="704" spans="7:17" ht="24.75" customHeight="1" x14ac:dyDescent="0.25">
      <c r="G704" s="87">
        <f t="shared" si="83"/>
        <v>0</v>
      </c>
      <c r="H704" s="87">
        <v>704</v>
      </c>
      <c r="I704" s="91">
        <v>31163</v>
      </c>
      <c r="J704" s="92" t="s">
        <v>2665</v>
      </c>
      <c r="K704" s="87" t="str">
        <f t="shared" si="84"/>
        <v>311</v>
      </c>
      <c r="L704" s="111"/>
      <c r="P704" s="147">
        <v>31163</v>
      </c>
      <c r="Q704" s="148" t="s">
        <v>2665</v>
      </c>
    </row>
    <row r="705" spans="7:17" ht="24.75" customHeight="1" x14ac:dyDescent="0.25">
      <c r="G705" s="87">
        <f t="shared" si="83"/>
        <v>0</v>
      </c>
      <c r="H705" s="87">
        <v>705</v>
      </c>
      <c r="I705" s="91">
        <v>31164</v>
      </c>
      <c r="J705" s="92" t="s">
        <v>2666</v>
      </c>
      <c r="K705" s="87" t="str">
        <f t="shared" si="84"/>
        <v>311</v>
      </c>
      <c r="L705" s="111"/>
      <c r="P705" s="147">
        <v>31164</v>
      </c>
      <c r="Q705" s="148" t="s">
        <v>2666</v>
      </c>
    </row>
    <row r="706" spans="7:17" ht="24.75" customHeight="1" x14ac:dyDescent="0.25">
      <c r="G706" s="87">
        <f t="shared" ref="G706:G769" si="85">IF(ISERR(SEARCH($G$1,J706)),0,1)</f>
        <v>0</v>
      </c>
      <c r="H706" s="87">
        <v>706</v>
      </c>
      <c r="I706" s="91">
        <v>31165</v>
      </c>
      <c r="J706" s="92" t="s">
        <v>2667</v>
      </c>
      <c r="K706" s="87" t="str">
        <f t="shared" si="84"/>
        <v>311</v>
      </c>
      <c r="L706" s="111"/>
      <c r="P706" s="147">
        <v>31165</v>
      </c>
      <c r="Q706" s="148" t="s">
        <v>2667</v>
      </c>
    </row>
    <row r="707" spans="7:17" ht="24.75" customHeight="1" x14ac:dyDescent="0.25">
      <c r="G707" s="87">
        <f t="shared" si="85"/>
        <v>0</v>
      </c>
      <c r="H707" s="87">
        <v>707</v>
      </c>
      <c r="I707" s="91">
        <v>31166</v>
      </c>
      <c r="J707" s="92" t="s">
        <v>2668</v>
      </c>
      <c r="K707" s="87" t="str">
        <f t="shared" ref="K707:K770" si="86">IF(LEN(LEFT(I707,3))&lt;3,"Prosím, zvolte podrobnější úroveň.",LEFT(I707,3))</f>
        <v>311</v>
      </c>
      <c r="L707" s="111"/>
      <c r="P707" s="147">
        <v>31166</v>
      </c>
      <c r="Q707" s="148" t="s">
        <v>2668</v>
      </c>
    </row>
    <row r="708" spans="7:17" ht="24.75" customHeight="1" x14ac:dyDescent="0.25">
      <c r="G708" s="87">
        <f t="shared" si="85"/>
        <v>0</v>
      </c>
      <c r="H708" s="87">
        <v>708</v>
      </c>
      <c r="I708" s="91">
        <v>31167</v>
      </c>
      <c r="J708" s="92" t="s">
        <v>2669</v>
      </c>
      <c r="K708" s="87" t="str">
        <f t="shared" si="86"/>
        <v>311</v>
      </c>
      <c r="L708" s="111"/>
      <c r="P708" s="147">
        <v>31167</v>
      </c>
      <c r="Q708" s="148" t="s">
        <v>2669</v>
      </c>
    </row>
    <row r="709" spans="7:17" ht="24.75" customHeight="1" x14ac:dyDescent="0.25">
      <c r="G709" s="87">
        <f t="shared" si="85"/>
        <v>0</v>
      </c>
      <c r="H709" s="87">
        <v>709</v>
      </c>
      <c r="I709" s="91">
        <v>31169</v>
      </c>
      <c r="J709" s="92" t="s">
        <v>2670</v>
      </c>
      <c r="K709" s="87" t="str">
        <f t="shared" si="86"/>
        <v>311</v>
      </c>
      <c r="L709" s="111"/>
      <c r="P709" s="147">
        <v>31169</v>
      </c>
      <c r="Q709" s="148" t="s">
        <v>2670</v>
      </c>
    </row>
    <row r="710" spans="7:17" ht="24.75" customHeight="1" x14ac:dyDescent="0.25">
      <c r="G710" s="87">
        <f t="shared" si="85"/>
        <v>0</v>
      </c>
      <c r="H710" s="87">
        <v>710</v>
      </c>
      <c r="I710" s="91" t="s">
        <v>2671</v>
      </c>
      <c r="J710" s="92" t="s">
        <v>2672</v>
      </c>
      <c r="K710" s="87" t="str">
        <f t="shared" si="86"/>
        <v>311</v>
      </c>
      <c r="L710" s="111"/>
      <c r="P710" s="145" t="s">
        <v>2671</v>
      </c>
      <c r="Q710" s="146" t="s">
        <v>2672</v>
      </c>
    </row>
    <row r="711" spans="7:17" ht="24.75" customHeight="1" x14ac:dyDescent="0.25">
      <c r="G711" s="87">
        <f t="shared" si="85"/>
        <v>0</v>
      </c>
      <c r="H711" s="87">
        <v>711</v>
      </c>
      <c r="I711" s="91">
        <v>31171</v>
      </c>
      <c r="J711" s="92" t="s">
        <v>2673</v>
      </c>
      <c r="K711" s="87" t="str">
        <f t="shared" si="86"/>
        <v>311</v>
      </c>
      <c r="L711" s="111"/>
      <c r="P711" s="147">
        <v>31171</v>
      </c>
      <c r="Q711" s="148" t="s">
        <v>2673</v>
      </c>
    </row>
    <row r="712" spans="7:17" ht="24.75" customHeight="1" x14ac:dyDescent="0.25">
      <c r="G712" s="87">
        <f t="shared" si="85"/>
        <v>0</v>
      </c>
      <c r="H712" s="87">
        <v>712</v>
      </c>
      <c r="I712" s="91">
        <v>31172</v>
      </c>
      <c r="J712" s="92" t="s">
        <v>2674</v>
      </c>
      <c r="K712" s="87" t="str">
        <f t="shared" si="86"/>
        <v>311</v>
      </c>
      <c r="L712" s="111"/>
      <c r="P712" s="147">
        <v>31172</v>
      </c>
      <c r="Q712" s="148" t="s">
        <v>2674</v>
      </c>
    </row>
    <row r="713" spans="7:17" ht="24.75" customHeight="1" x14ac:dyDescent="0.25">
      <c r="G713" s="87">
        <f t="shared" si="85"/>
        <v>0</v>
      </c>
      <c r="H713" s="87">
        <v>713</v>
      </c>
      <c r="I713" s="91">
        <v>31173</v>
      </c>
      <c r="J713" s="92" t="s">
        <v>2675</v>
      </c>
      <c r="K713" s="87" t="str">
        <f t="shared" si="86"/>
        <v>311</v>
      </c>
      <c r="L713" s="111"/>
      <c r="P713" s="147">
        <v>31173</v>
      </c>
      <c r="Q713" s="148" t="s">
        <v>2675</v>
      </c>
    </row>
    <row r="714" spans="7:17" ht="24.75" customHeight="1" x14ac:dyDescent="0.25">
      <c r="G714" s="87">
        <f t="shared" si="85"/>
        <v>0</v>
      </c>
      <c r="H714" s="87">
        <v>714</v>
      </c>
      <c r="I714" s="91">
        <v>31174</v>
      </c>
      <c r="J714" s="92" t="s">
        <v>2676</v>
      </c>
      <c r="K714" s="87" t="str">
        <f t="shared" si="86"/>
        <v>311</v>
      </c>
      <c r="L714" s="111"/>
      <c r="P714" s="147">
        <v>31174</v>
      </c>
      <c r="Q714" s="148" t="s">
        <v>2676</v>
      </c>
    </row>
    <row r="715" spans="7:17" ht="24.75" customHeight="1" x14ac:dyDescent="0.25">
      <c r="G715" s="87">
        <f t="shared" si="85"/>
        <v>0</v>
      </c>
      <c r="H715" s="87">
        <v>715</v>
      </c>
      <c r="I715" s="91">
        <v>31175</v>
      </c>
      <c r="J715" s="92" t="s">
        <v>2677</v>
      </c>
      <c r="K715" s="87" t="str">
        <f t="shared" si="86"/>
        <v>311</v>
      </c>
      <c r="L715" s="111"/>
      <c r="P715" s="147">
        <v>31175</v>
      </c>
      <c r="Q715" s="148" t="s">
        <v>2677</v>
      </c>
    </row>
    <row r="716" spans="7:17" ht="24.75" customHeight="1" x14ac:dyDescent="0.25">
      <c r="G716" s="87">
        <f t="shared" si="85"/>
        <v>0</v>
      </c>
      <c r="H716" s="87">
        <v>716</v>
      </c>
      <c r="I716" s="91">
        <v>31176</v>
      </c>
      <c r="J716" s="92" t="s">
        <v>2678</v>
      </c>
      <c r="K716" s="87" t="str">
        <f t="shared" si="86"/>
        <v>311</v>
      </c>
      <c r="L716" s="111"/>
      <c r="P716" s="147">
        <v>31176</v>
      </c>
      <c r="Q716" s="148" t="s">
        <v>2678</v>
      </c>
    </row>
    <row r="717" spans="7:17" ht="24.75" customHeight="1" x14ac:dyDescent="0.25">
      <c r="G717" s="87">
        <f t="shared" si="85"/>
        <v>0</v>
      </c>
      <c r="H717" s="87">
        <v>717</v>
      </c>
      <c r="I717" s="91">
        <v>31177</v>
      </c>
      <c r="J717" s="92" t="s">
        <v>2679</v>
      </c>
      <c r="K717" s="87" t="str">
        <f t="shared" si="86"/>
        <v>311</v>
      </c>
      <c r="L717" s="111"/>
      <c r="P717" s="147">
        <v>31177</v>
      </c>
      <c r="Q717" s="148" t="s">
        <v>2679</v>
      </c>
    </row>
    <row r="718" spans="7:17" ht="24.75" customHeight="1" x14ac:dyDescent="0.25">
      <c r="G718" s="87">
        <f t="shared" si="85"/>
        <v>0</v>
      </c>
      <c r="H718" s="87">
        <v>718</v>
      </c>
      <c r="I718" s="91">
        <v>31178</v>
      </c>
      <c r="J718" s="92" t="s">
        <v>2680</v>
      </c>
      <c r="K718" s="87" t="str">
        <f t="shared" si="86"/>
        <v>311</v>
      </c>
      <c r="L718" s="111"/>
      <c r="P718" s="147">
        <v>31178</v>
      </c>
      <c r="Q718" s="148" t="s">
        <v>2680</v>
      </c>
    </row>
    <row r="719" spans="7:17" ht="24.75" customHeight="1" x14ac:dyDescent="0.25">
      <c r="G719" s="87">
        <f t="shared" si="85"/>
        <v>0</v>
      </c>
      <c r="H719" s="87">
        <v>719</v>
      </c>
      <c r="I719" s="91">
        <v>31179</v>
      </c>
      <c r="J719" s="92" t="s">
        <v>2681</v>
      </c>
      <c r="K719" s="87" t="str">
        <f t="shared" si="86"/>
        <v>311</v>
      </c>
      <c r="L719" s="111"/>
      <c r="P719" s="147">
        <v>31179</v>
      </c>
      <c r="Q719" s="148" t="s">
        <v>2681</v>
      </c>
    </row>
    <row r="720" spans="7:17" ht="24.75" customHeight="1" x14ac:dyDescent="0.25">
      <c r="G720" s="87">
        <f t="shared" si="85"/>
        <v>0</v>
      </c>
      <c r="H720" s="87">
        <v>720</v>
      </c>
      <c r="I720" s="91" t="s">
        <v>2682</v>
      </c>
      <c r="J720" s="92" t="s">
        <v>2683</v>
      </c>
      <c r="K720" s="87" t="str">
        <f t="shared" si="86"/>
        <v>311</v>
      </c>
      <c r="L720" s="111"/>
      <c r="P720" s="145" t="s">
        <v>2682</v>
      </c>
      <c r="Q720" s="146" t="s">
        <v>2683</v>
      </c>
    </row>
    <row r="721" spans="7:17" ht="24.75" customHeight="1" x14ac:dyDescent="0.25">
      <c r="G721" s="87">
        <f t="shared" si="85"/>
        <v>0</v>
      </c>
      <c r="H721" s="87">
        <v>721</v>
      </c>
      <c r="I721" s="91">
        <v>31181</v>
      </c>
      <c r="J721" s="92" t="s">
        <v>2684</v>
      </c>
      <c r="K721" s="87" t="str">
        <f t="shared" si="86"/>
        <v>311</v>
      </c>
      <c r="L721" s="111"/>
      <c r="P721" s="147">
        <v>31181</v>
      </c>
      <c r="Q721" s="148" t="s">
        <v>2684</v>
      </c>
    </row>
    <row r="722" spans="7:17" ht="24.75" customHeight="1" x14ac:dyDescent="0.25">
      <c r="G722" s="87">
        <f t="shared" si="85"/>
        <v>0</v>
      </c>
      <c r="H722" s="87">
        <v>722</v>
      </c>
      <c r="I722" s="91">
        <v>31182</v>
      </c>
      <c r="J722" s="92" t="s">
        <v>2685</v>
      </c>
      <c r="K722" s="87" t="str">
        <f t="shared" si="86"/>
        <v>311</v>
      </c>
      <c r="L722" s="111"/>
      <c r="P722" s="147">
        <v>31182</v>
      </c>
      <c r="Q722" s="148" t="s">
        <v>2685</v>
      </c>
    </row>
    <row r="723" spans="7:17" ht="24.75" customHeight="1" x14ac:dyDescent="0.25">
      <c r="G723" s="87">
        <f t="shared" si="85"/>
        <v>0</v>
      </c>
      <c r="H723" s="87">
        <v>723</v>
      </c>
      <c r="I723" s="91">
        <v>31183</v>
      </c>
      <c r="J723" s="92" t="s">
        <v>2686</v>
      </c>
      <c r="K723" s="87" t="str">
        <f t="shared" si="86"/>
        <v>311</v>
      </c>
      <c r="L723" s="111"/>
      <c r="P723" s="147">
        <v>31183</v>
      </c>
      <c r="Q723" s="148" t="s">
        <v>2686</v>
      </c>
    </row>
    <row r="724" spans="7:17" ht="24.75" customHeight="1" x14ac:dyDescent="0.25">
      <c r="G724" s="87">
        <f t="shared" si="85"/>
        <v>0</v>
      </c>
      <c r="H724" s="87">
        <v>724</v>
      </c>
      <c r="I724" s="91">
        <v>31189</v>
      </c>
      <c r="J724" s="92" t="s">
        <v>2687</v>
      </c>
      <c r="K724" s="87" t="str">
        <f t="shared" si="86"/>
        <v>311</v>
      </c>
      <c r="L724" s="111"/>
      <c r="P724" s="147">
        <v>31189</v>
      </c>
      <c r="Q724" s="148" t="s">
        <v>2687</v>
      </c>
    </row>
    <row r="725" spans="7:17" ht="24.75" customHeight="1" x14ac:dyDescent="0.25">
      <c r="G725" s="87">
        <f t="shared" si="85"/>
        <v>0</v>
      </c>
      <c r="H725" s="87">
        <v>725</v>
      </c>
      <c r="I725" s="91" t="s">
        <v>2688</v>
      </c>
      <c r="J725" s="92" t="s">
        <v>2689</v>
      </c>
      <c r="K725" s="87" t="str">
        <f t="shared" si="86"/>
        <v>311</v>
      </c>
      <c r="L725" s="111"/>
      <c r="P725" s="145" t="s">
        <v>2688</v>
      </c>
      <c r="Q725" s="146" t="s">
        <v>2689</v>
      </c>
    </row>
    <row r="726" spans="7:17" ht="24.75" customHeight="1" x14ac:dyDescent="0.25">
      <c r="G726" s="87">
        <f t="shared" si="85"/>
        <v>0</v>
      </c>
      <c r="H726" s="87">
        <v>726</v>
      </c>
      <c r="I726" s="91">
        <v>31191</v>
      </c>
      <c r="J726" s="109" t="s">
        <v>2690</v>
      </c>
      <c r="K726" s="87" t="str">
        <f t="shared" si="86"/>
        <v>311</v>
      </c>
      <c r="L726" s="111"/>
      <c r="P726" s="147">
        <v>31191</v>
      </c>
      <c r="Q726" s="162" t="s">
        <v>2690</v>
      </c>
    </row>
    <row r="727" spans="7:17" ht="24.75" customHeight="1" x14ac:dyDescent="0.25">
      <c r="G727" s="87">
        <f t="shared" si="85"/>
        <v>0</v>
      </c>
      <c r="H727" s="87">
        <v>727</v>
      </c>
      <c r="I727" s="91">
        <v>31192</v>
      </c>
      <c r="J727" s="109" t="s">
        <v>2691</v>
      </c>
      <c r="K727" s="87" t="str">
        <f t="shared" si="86"/>
        <v>311</v>
      </c>
      <c r="L727" s="111"/>
      <c r="P727" s="147">
        <v>31192</v>
      </c>
      <c r="Q727" s="162" t="s">
        <v>2691</v>
      </c>
    </row>
    <row r="728" spans="7:17" ht="24.75" customHeight="1" x14ac:dyDescent="0.25">
      <c r="G728" s="87">
        <f t="shared" si="85"/>
        <v>0</v>
      </c>
      <c r="H728" s="87">
        <v>728</v>
      </c>
      <c r="I728" s="91">
        <v>31193</v>
      </c>
      <c r="J728" s="109" t="s">
        <v>2692</v>
      </c>
      <c r="K728" s="87" t="str">
        <f t="shared" si="86"/>
        <v>311</v>
      </c>
      <c r="L728" s="111"/>
      <c r="P728" s="147">
        <v>31193</v>
      </c>
      <c r="Q728" s="162" t="s">
        <v>2692</v>
      </c>
    </row>
    <row r="729" spans="7:17" ht="24.75" customHeight="1" x14ac:dyDescent="0.25">
      <c r="G729" s="87">
        <f t="shared" si="85"/>
        <v>0</v>
      </c>
      <c r="H729" s="87">
        <v>729</v>
      </c>
      <c r="I729" s="91">
        <v>31194</v>
      </c>
      <c r="J729" s="109" t="s">
        <v>2693</v>
      </c>
      <c r="K729" s="87" t="str">
        <f t="shared" si="86"/>
        <v>311</v>
      </c>
      <c r="L729" s="111"/>
      <c r="P729" s="147">
        <v>31194</v>
      </c>
      <c r="Q729" s="162" t="s">
        <v>2693</v>
      </c>
    </row>
    <row r="730" spans="7:17" ht="24.75" customHeight="1" x14ac:dyDescent="0.25">
      <c r="G730" s="87">
        <f t="shared" si="85"/>
        <v>0</v>
      </c>
      <c r="H730" s="87">
        <v>730</v>
      </c>
      <c r="I730" s="91">
        <v>31195</v>
      </c>
      <c r="J730" s="109" t="s">
        <v>2694</v>
      </c>
      <c r="K730" s="87" t="str">
        <f t="shared" si="86"/>
        <v>311</v>
      </c>
      <c r="L730" s="111"/>
      <c r="P730" s="147">
        <v>31195</v>
      </c>
      <c r="Q730" s="162" t="s">
        <v>2694</v>
      </c>
    </row>
    <row r="731" spans="7:17" ht="24.75" customHeight="1" x14ac:dyDescent="0.25">
      <c r="G731" s="87">
        <f t="shared" si="85"/>
        <v>0</v>
      </c>
      <c r="H731" s="87">
        <v>731</v>
      </c>
      <c r="I731" s="91">
        <v>31196</v>
      </c>
      <c r="J731" s="109" t="s">
        <v>2695</v>
      </c>
      <c r="K731" s="87" t="str">
        <f t="shared" si="86"/>
        <v>311</v>
      </c>
      <c r="L731" s="111"/>
      <c r="P731" s="147">
        <v>31196</v>
      </c>
      <c r="Q731" s="162" t="s">
        <v>2695</v>
      </c>
    </row>
    <row r="732" spans="7:17" ht="24.75" customHeight="1" x14ac:dyDescent="0.25">
      <c r="G732" s="87">
        <f t="shared" si="85"/>
        <v>0</v>
      </c>
      <c r="H732" s="87">
        <v>732</v>
      </c>
      <c r="I732" s="91">
        <v>31197</v>
      </c>
      <c r="J732" s="109" t="s">
        <v>2696</v>
      </c>
      <c r="K732" s="87" t="str">
        <f t="shared" si="86"/>
        <v>311</v>
      </c>
      <c r="L732" s="111"/>
      <c r="P732" s="147">
        <v>31197</v>
      </c>
      <c r="Q732" s="162" t="s">
        <v>2696</v>
      </c>
    </row>
    <row r="733" spans="7:17" ht="24.75" customHeight="1" x14ac:dyDescent="0.25">
      <c r="G733" s="87">
        <f t="shared" si="85"/>
        <v>0</v>
      </c>
      <c r="H733" s="87">
        <v>733</v>
      </c>
      <c r="I733" s="91">
        <v>31198</v>
      </c>
      <c r="J733" s="109" t="s">
        <v>2697</v>
      </c>
      <c r="K733" s="87" t="str">
        <f t="shared" si="86"/>
        <v>311</v>
      </c>
      <c r="L733" s="111"/>
      <c r="P733" s="147">
        <v>31198</v>
      </c>
      <c r="Q733" s="162" t="s">
        <v>2697</v>
      </c>
    </row>
    <row r="734" spans="7:17" ht="24.75" customHeight="1" x14ac:dyDescent="0.25">
      <c r="G734" s="87">
        <f t="shared" si="85"/>
        <v>0</v>
      </c>
      <c r="H734" s="87">
        <v>734</v>
      </c>
      <c r="I734" s="91">
        <v>31199</v>
      </c>
      <c r="J734" s="110" t="s">
        <v>2698</v>
      </c>
      <c r="K734" s="87" t="str">
        <f t="shared" si="86"/>
        <v>311</v>
      </c>
      <c r="L734" s="111"/>
      <c r="P734" s="147">
        <v>31199</v>
      </c>
      <c r="Q734" s="160" t="s">
        <v>2698</v>
      </c>
    </row>
    <row r="735" spans="7:17" ht="24.75" customHeight="1" x14ac:dyDescent="0.25">
      <c r="G735" s="87">
        <f t="shared" si="85"/>
        <v>0</v>
      </c>
      <c r="H735" s="87">
        <v>735</v>
      </c>
      <c r="I735" s="91" t="s">
        <v>1144</v>
      </c>
      <c r="J735" s="92" t="s">
        <v>1145</v>
      </c>
      <c r="K735" s="87" t="str">
        <f t="shared" si="86"/>
        <v>312</v>
      </c>
      <c r="L735" s="111"/>
      <c r="P735" s="143" t="s">
        <v>1144</v>
      </c>
      <c r="Q735" s="144" t="s">
        <v>1145</v>
      </c>
    </row>
    <row r="736" spans="7:17" ht="24.75" customHeight="1" x14ac:dyDescent="0.25">
      <c r="G736" s="87">
        <f t="shared" si="85"/>
        <v>0</v>
      </c>
      <c r="H736" s="87">
        <v>736</v>
      </c>
      <c r="I736" s="91" t="s">
        <v>2699</v>
      </c>
      <c r="J736" s="92" t="s">
        <v>2700</v>
      </c>
      <c r="K736" s="87" t="str">
        <f t="shared" si="86"/>
        <v>312</v>
      </c>
      <c r="L736" s="111"/>
      <c r="P736" s="145" t="s">
        <v>2699</v>
      </c>
      <c r="Q736" s="146" t="s">
        <v>2700</v>
      </c>
    </row>
    <row r="737" spans="7:17" ht="24.75" customHeight="1" x14ac:dyDescent="0.25">
      <c r="G737" s="87">
        <f t="shared" si="85"/>
        <v>0</v>
      </c>
      <c r="H737" s="87">
        <v>737</v>
      </c>
      <c r="I737" s="91">
        <v>31211</v>
      </c>
      <c r="J737" s="92" t="s">
        <v>2701</v>
      </c>
      <c r="K737" s="87" t="str">
        <f t="shared" si="86"/>
        <v>312</v>
      </c>
      <c r="L737" s="111"/>
      <c r="P737" s="147">
        <v>31211</v>
      </c>
      <c r="Q737" s="148" t="s">
        <v>2701</v>
      </c>
    </row>
    <row r="738" spans="7:17" ht="24.75" customHeight="1" x14ac:dyDescent="0.25">
      <c r="G738" s="87">
        <f t="shared" si="85"/>
        <v>0</v>
      </c>
      <c r="H738" s="87">
        <v>738</v>
      </c>
      <c r="I738" s="91">
        <v>31212</v>
      </c>
      <c r="J738" s="92" t="s">
        <v>2702</v>
      </c>
      <c r="K738" s="87" t="str">
        <f t="shared" si="86"/>
        <v>312</v>
      </c>
      <c r="L738" s="111"/>
      <c r="P738" s="147">
        <v>31212</v>
      </c>
      <c r="Q738" s="148" t="s">
        <v>2702</v>
      </c>
    </row>
    <row r="739" spans="7:17" ht="24.75" customHeight="1" x14ac:dyDescent="0.25">
      <c r="G739" s="87">
        <f t="shared" si="85"/>
        <v>0</v>
      </c>
      <c r="H739" s="87">
        <v>739</v>
      </c>
      <c r="I739" s="91">
        <v>31213</v>
      </c>
      <c r="J739" s="92" t="s">
        <v>2703</v>
      </c>
      <c r="K739" s="87" t="str">
        <f t="shared" si="86"/>
        <v>312</v>
      </c>
      <c r="L739" s="111"/>
      <c r="P739" s="147">
        <v>31213</v>
      </c>
      <c r="Q739" s="148" t="s">
        <v>2703</v>
      </c>
    </row>
    <row r="740" spans="7:17" ht="24.75" customHeight="1" x14ac:dyDescent="0.25">
      <c r="G740" s="87">
        <f t="shared" si="85"/>
        <v>0</v>
      </c>
      <c r="H740" s="87">
        <v>740</v>
      </c>
      <c r="I740" s="91" t="s">
        <v>2704</v>
      </c>
      <c r="J740" s="92" t="s">
        <v>2705</v>
      </c>
      <c r="K740" s="87" t="str">
        <f t="shared" si="86"/>
        <v>312</v>
      </c>
      <c r="L740" s="111"/>
      <c r="P740" s="145" t="s">
        <v>2704</v>
      </c>
      <c r="Q740" s="146" t="s">
        <v>2705</v>
      </c>
    </row>
    <row r="741" spans="7:17" ht="24.75" customHeight="1" x14ac:dyDescent="0.25">
      <c r="G741" s="87">
        <f t="shared" si="85"/>
        <v>0</v>
      </c>
      <c r="H741" s="87">
        <v>741</v>
      </c>
      <c r="I741" s="91">
        <v>31221</v>
      </c>
      <c r="J741" s="92" t="s">
        <v>2706</v>
      </c>
      <c r="K741" s="87" t="str">
        <f t="shared" si="86"/>
        <v>312</v>
      </c>
      <c r="L741" s="111"/>
      <c r="P741" s="147">
        <v>31221</v>
      </c>
      <c r="Q741" s="148" t="s">
        <v>2706</v>
      </c>
    </row>
    <row r="742" spans="7:17" ht="24.75" customHeight="1" x14ac:dyDescent="0.25">
      <c r="G742" s="87">
        <f t="shared" si="85"/>
        <v>0</v>
      </c>
      <c r="H742" s="87">
        <v>742</v>
      </c>
      <c r="I742" s="91">
        <v>31222</v>
      </c>
      <c r="J742" s="92" t="s">
        <v>2707</v>
      </c>
      <c r="K742" s="87" t="str">
        <f t="shared" si="86"/>
        <v>312</v>
      </c>
      <c r="L742" s="111"/>
      <c r="P742" s="147">
        <v>31222</v>
      </c>
      <c r="Q742" s="148" t="s">
        <v>2707</v>
      </c>
    </row>
    <row r="743" spans="7:17" ht="24.75" customHeight="1" x14ac:dyDescent="0.25">
      <c r="G743" s="87">
        <f t="shared" si="85"/>
        <v>0</v>
      </c>
      <c r="H743" s="87">
        <v>743</v>
      </c>
      <c r="I743" s="91">
        <v>31223</v>
      </c>
      <c r="J743" s="92" t="s">
        <v>2708</v>
      </c>
      <c r="K743" s="87" t="str">
        <f t="shared" si="86"/>
        <v>312</v>
      </c>
      <c r="L743" s="111"/>
      <c r="P743" s="147">
        <v>31223</v>
      </c>
      <c r="Q743" s="148" t="s">
        <v>2708</v>
      </c>
    </row>
    <row r="744" spans="7:17" ht="24.75" customHeight="1" x14ac:dyDescent="0.25">
      <c r="G744" s="87">
        <f t="shared" si="85"/>
        <v>0</v>
      </c>
      <c r="H744" s="87">
        <v>744</v>
      </c>
      <c r="I744" s="91">
        <v>31224</v>
      </c>
      <c r="J744" s="92" t="s">
        <v>2709</v>
      </c>
      <c r="K744" s="87" t="str">
        <f t="shared" si="86"/>
        <v>312</v>
      </c>
      <c r="L744" s="111"/>
      <c r="P744" s="147">
        <v>31224</v>
      </c>
      <c r="Q744" s="148" t="s">
        <v>2709</v>
      </c>
    </row>
    <row r="745" spans="7:17" ht="24.75" customHeight="1" x14ac:dyDescent="0.25">
      <c r="G745" s="87">
        <f t="shared" si="85"/>
        <v>0</v>
      </c>
      <c r="H745" s="87">
        <v>745</v>
      </c>
      <c r="I745" s="91">
        <v>31225</v>
      </c>
      <c r="J745" s="92" t="s">
        <v>2710</v>
      </c>
      <c r="K745" s="87" t="str">
        <f t="shared" si="86"/>
        <v>312</v>
      </c>
      <c r="L745" s="111"/>
      <c r="P745" s="147">
        <v>31225</v>
      </c>
      <c r="Q745" s="148" t="s">
        <v>2710</v>
      </c>
    </row>
    <row r="746" spans="7:17" ht="24.75" customHeight="1" x14ac:dyDescent="0.25">
      <c r="G746" s="87">
        <f t="shared" si="85"/>
        <v>0</v>
      </c>
      <c r="H746" s="87">
        <v>746</v>
      </c>
      <c r="I746" s="91">
        <v>31226</v>
      </c>
      <c r="J746" s="92" t="s">
        <v>2711</v>
      </c>
      <c r="K746" s="87" t="str">
        <f t="shared" si="86"/>
        <v>312</v>
      </c>
      <c r="L746" s="111"/>
      <c r="P746" s="147">
        <v>31226</v>
      </c>
      <c r="Q746" s="148" t="s">
        <v>2711</v>
      </c>
    </row>
    <row r="747" spans="7:17" ht="24.75" customHeight="1" x14ac:dyDescent="0.25">
      <c r="G747" s="87">
        <f t="shared" si="85"/>
        <v>0</v>
      </c>
      <c r="H747" s="87">
        <v>747</v>
      </c>
      <c r="I747" s="91">
        <v>31227</v>
      </c>
      <c r="J747" s="92" t="s">
        <v>2712</v>
      </c>
      <c r="K747" s="87" t="str">
        <f t="shared" si="86"/>
        <v>312</v>
      </c>
      <c r="L747" s="111"/>
      <c r="P747" s="147">
        <v>31227</v>
      </c>
      <c r="Q747" s="148" t="s">
        <v>2712</v>
      </c>
    </row>
    <row r="748" spans="7:17" ht="24.75" customHeight="1" x14ac:dyDescent="0.25">
      <c r="G748" s="87">
        <f t="shared" si="85"/>
        <v>0</v>
      </c>
      <c r="H748" s="87">
        <v>748</v>
      </c>
      <c r="I748" s="91">
        <v>31228</v>
      </c>
      <c r="J748" s="92" t="s">
        <v>2713</v>
      </c>
      <c r="K748" s="87" t="str">
        <f t="shared" si="86"/>
        <v>312</v>
      </c>
      <c r="L748" s="111"/>
      <c r="P748" s="147">
        <v>31228</v>
      </c>
      <c r="Q748" s="148" t="s">
        <v>2713</v>
      </c>
    </row>
    <row r="749" spans="7:17" ht="24.75" customHeight="1" x14ac:dyDescent="0.25">
      <c r="G749" s="87">
        <f t="shared" si="85"/>
        <v>0</v>
      </c>
      <c r="H749" s="87">
        <v>749</v>
      </c>
      <c r="I749" s="91">
        <v>31229</v>
      </c>
      <c r="J749" s="92" t="s">
        <v>2714</v>
      </c>
      <c r="K749" s="87" t="str">
        <f t="shared" si="86"/>
        <v>312</v>
      </c>
      <c r="L749" s="111"/>
      <c r="P749" s="147">
        <v>31229</v>
      </c>
      <c r="Q749" s="148" t="s">
        <v>2714</v>
      </c>
    </row>
    <row r="750" spans="7:17" ht="24.75" customHeight="1" x14ac:dyDescent="0.25">
      <c r="G750" s="87">
        <f t="shared" si="85"/>
        <v>0</v>
      </c>
      <c r="H750" s="87">
        <v>750</v>
      </c>
      <c r="I750" s="91" t="s">
        <v>2715</v>
      </c>
      <c r="J750" s="92" t="s">
        <v>2716</v>
      </c>
      <c r="K750" s="87" t="str">
        <f t="shared" si="86"/>
        <v>312</v>
      </c>
      <c r="L750" s="111"/>
      <c r="P750" s="145" t="s">
        <v>2715</v>
      </c>
      <c r="Q750" s="146" t="s">
        <v>2716</v>
      </c>
    </row>
    <row r="751" spans="7:17" ht="24.75" customHeight="1" x14ac:dyDescent="0.25">
      <c r="G751" s="87">
        <f t="shared" si="85"/>
        <v>0</v>
      </c>
      <c r="H751" s="87">
        <v>751</v>
      </c>
      <c r="I751" s="91">
        <v>31230</v>
      </c>
      <c r="J751" s="92" t="s">
        <v>2716</v>
      </c>
      <c r="K751" s="87" t="str">
        <f t="shared" si="86"/>
        <v>312</v>
      </c>
      <c r="L751" s="111"/>
      <c r="P751" s="147">
        <v>31230</v>
      </c>
      <c r="Q751" s="148" t="s">
        <v>2716</v>
      </c>
    </row>
    <row r="752" spans="7:17" ht="24.75" customHeight="1" x14ac:dyDescent="0.25">
      <c r="G752" s="87">
        <f t="shared" si="85"/>
        <v>0</v>
      </c>
      <c r="H752" s="87">
        <v>752</v>
      </c>
      <c r="I752" s="91" t="s">
        <v>1146</v>
      </c>
      <c r="J752" s="92" t="s">
        <v>1147</v>
      </c>
      <c r="K752" s="87" t="str">
        <f t="shared" si="86"/>
        <v>313</v>
      </c>
      <c r="L752" s="111"/>
      <c r="P752" s="143" t="s">
        <v>1146</v>
      </c>
      <c r="Q752" s="144" t="s">
        <v>1147</v>
      </c>
    </row>
    <row r="753" spans="7:17" ht="24.75" customHeight="1" x14ac:dyDescent="0.25">
      <c r="G753" s="87">
        <f t="shared" si="85"/>
        <v>0</v>
      </c>
      <c r="H753" s="87">
        <v>753</v>
      </c>
      <c r="I753" s="91" t="s">
        <v>2717</v>
      </c>
      <c r="J753" s="92" t="s">
        <v>2718</v>
      </c>
      <c r="K753" s="87" t="str">
        <f t="shared" si="86"/>
        <v>313</v>
      </c>
      <c r="L753" s="111"/>
      <c r="P753" s="145" t="s">
        <v>2717</v>
      </c>
      <c r="Q753" s="146" t="s">
        <v>2718</v>
      </c>
    </row>
    <row r="754" spans="7:17" ht="24.75" customHeight="1" x14ac:dyDescent="0.25">
      <c r="G754" s="87">
        <f t="shared" si="85"/>
        <v>0</v>
      </c>
      <c r="H754" s="87">
        <v>754</v>
      </c>
      <c r="I754" s="91">
        <v>31311</v>
      </c>
      <c r="J754" s="92" t="s">
        <v>2719</v>
      </c>
      <c r="K754" s="87" t="str">
        <f t="shared" si="86"/>
        <v>313</v>
      </c>
      <c r="L754" s="111"/>
      <c r="P754" s="147">
        <v>31311</v>
      </c>
      <c r="Q754" s="148" t="s">
        <v>2719</v>
      </c>
    </row>
    <row r="755" spans="7:17" ht="24.75" customHeight="1" x14ac:dyDescent="0.25">
      <c r="G755" s="87">
        <f t="shared" si="85"/>
        <v>0</v>
      </c>
      <c r="H755" s="87">
        <v>755</v>
      </c>
      <c r="I755" s="91">
        <v>31312</v>
      </c>
      <c r="J755" s="92" t="s">
        <v>2720</v>
      </c>
      <c r="K755" s="87" t="str">
        <f t="shared" si="86"/>
        <v>313</v>
      </c>
      <c r="L755" s="111"/>
      <c r="P755" s="147">
        <v>31312</v>
      </c>
      <c r="Q755" s="148" t="s">
        <v>2720</v>
      </c>
    </row>
    <row r="756" spans="7:17" ht="24.75" customHeight="1" x14ac:dyDescent="0.25">
      <c r="G756" s="87">
        <f t="shared" si="85"/>
        <v>0</v>
      </c>
      <c r="H756" s="87">
        <v>756</v>
      </c>
      <c r="I756" s="91" t="s">
        <v>2721</v>
      </c>
      <c r="J756" s="92" t="s">
        <v>2722</v>
      </c>
      <c r="K756" s="87" t="str">
        <f t="shared" si="86"/>
        <v>313</v>
      </c>
      <c r="L756" s="111"/>
      <c r="P756" s="145" t="s">
        <v>2721</v>
      </c>
      <c r="Q756" s="146" t="s">
        <v>2722</v>
      </c>
    </row>
    <row r="757" spans="7:17" ht="24.75" customHeight="1" x14ac:dyDescent="0.25">
      <c r="G757" s="87">
        <f t="shared" si="85"/>
        <v>0</v>
      </c>
      <c r="H757" s="87">
        <v>757</v>
      </c>
      <c r="I757" s="91">
        <v>31321</v>
      </c>
      <c r="J757" s="92" t="s">
        <v>2723</v>
      </c>
      <c r="K757" s="87" t="str">
        <f t="shared" si="86"/>
        <v>313</v>
      </c>
      <c r="L757" s="111"/>
      <c r="P757" s="147">
        <v>31321</v>
      </c>
      <c r="Q757" s="148" t="s">
        <v>2723</v>
      </c>
    </row>
    <row r="758" spans="7:17" ht="24.75" customHeight="1" x14ac:dyDescent="0.25">
      <c r="G758" s="87">
        <f t="shared" si="85"/>
        <v>0</v>
      </c>
      <c r="H758" s="87">
        <v>758</v>
      </c>
      <c r="I758" s="91">
        <v>31322</v>
      </c>
      <c r="J758" s="92" t="s">
        <v>2724</v>
      </c>
      <c r="K758" s="87" t="str">
        <f t="shared" si="86"/>
        <v>313</v>
      </c>
      <c r="L758" s="111"/>
      <c r="P758" s="147">
        <v>31322</v>
      </c>
      <c r="Q758" s="148" t="s">
        <v>2724</v>
      </c>
    </row>
    <row r="759" spans="7:17" ht="24.75" customHeight="1" x14ac:dyDescent="0.25">
      <c r="G759" s="87">
        <f t="shared" si="85"/>
        <v>0</v>
      </c>
      <c r="H759" s="87">
        <v>759</v>
      </c>
      <c r="I759" s="91" t="s">
        <v>2725</v>
      </c>
      <c r="J759" s="92" t="s">
        <v>2726</v>
      </c>
      <c r="K759" s="87" t="str">
        <f t="shared" si="86"/>
        <v>313</v>
      </c>
      <c r="L759" s="111"/>
      <c r="P759" s="145" t="s">
        <v>2725</v>
      </c>
      <c r="Q759" s="146" t="s">
        <v>2726</v>
      </c>
    </row>
    <row r="760" spans="7:17" ht="24.75" customHeight="1" x14ac:dyDescent="0.25">
      <c r="G760" s="87">
        <f t="shared" si="85"/>
        <v>0</v>
      </c>
      <c r="H760" s="87">
        <v>760</v>
      </c>
      <c r="I760" s="91">
        <v>31330</v>
      </c>
      <c r="J760" s="92" t="s">
        <v>2726</v>
      </c>
      <c r="K760" s="87" t="str">
        <f t="shared" si="86"/>
        <v>313</v>
      </c>
      <c r="L760" s="111"/>
      <c r="P760" s="147">
        <v>31330</v>
      </c>
      <c r="Q760" s="148" t="s">
        <v>2726</v>
      </c>
    </row>
    <row r="761" spans="7:17" ht="24.75" customHeight="1" x14ac:dyDescent="0.25">
      <c r="G761" s="87">
        <f t="shared" si="85"/>
        <v>0</v>
      </c>
      <c r="H761" s="87">
        <v>761</v>
      </c>
      <c r="I761" s="91" t="s">
        <v>2727</v>
      </c>
      <c r="J761" s="92" t="s">
        <v>2728</v>
      </c>
      <c r="K761" s="87" t="str">
        <f t="shared" si="86"/>
        <v>313</v>
      </c>
      <c r="L761" s="111"/>
      <c r="P761" s="145" t="s">
        <v>2727</v>
      </c>
      <c r="Q761" s="146" t="s">
        <v>2728</v>
      </c>
    </row>
    <row r="762" spans="7:17" ht="24.75" customHeight="1" x14ac:dyDescent="0.25">
      <c r="G762" s="87">
        <f t="shared" si="85"/>
        <v>0</v>
      </c>
      <c r="H762" s="87">
        <v>762</v>
      </c>
      <c r="I762" s="91">
        <v>31340</v>
      </c>
      <c r="J762" s="92" t="s">
        <v>2728</v>
      </c>
      <c r="K762" s="87" t="str">
        <f t="shared" si="86"/>
        <v>313</v>
      </c>
      <c r="L762" s="111"/>
      <c r="P762" s="147">
        <v>31340</v>
      </c>
      <c r="Q762" s="148" t="s">
        <v>2728</v>
      </c>
    </row>
    <row r="763" spans="7:17" ht="24.75" customHeight="1" x14ac:dyDescent="0.25">
      <c r="G763" s="87">
        <f t="shared" si="85"/>
        <v>0</v>
      </c>
      <c r="H763" s="87">
        <v>763</v>
      </c>
      <c r="I763" s="91">
        <v>3135</v>
      </c>
      <c r="J763" s="92" t="s">
        <v>2729</v>
      </c>
      <c r="K763" s="87" t="str">
        <f t="shared" si="86"/>
        <v>313</v>
      </c>
      <c r="L763" s="111"/>
      <c r="P763" s="145">
        <v>3135</v>
      </c>
      <c r="Q763" s="146" t="s">
        <v>2729</v>
      </c>
    </row>
    <row r="764" spans="7:17" ht="24.75" customHeight="1" x14ac:dyDescent="0.25">
      <c r="G764" s="87">
        <f t="shared" si="85"/>
        <v>0</v>
      </c>
      <c r="H764" s="87">
        <v>764</v>
      </c>
      <c r="I764" s="91">
        <v>31351</v>
      </c>
      <c r="J764" s="92" t="s">
        <v>2730</v>
      </c>
      <c r="K764" s="87" t="str">
        <f t="shared" si="86"/>
        <v>313</v>
      </c>
      <c r="L764" s="111"/>
      <c r="P764" s="147">
        <v>31351</v>
      </c>
      <c r="Q764" s="148" t="s">
        <v>2730</v>
      </c>
    </row>
    <row r="765" spans="7:17" ht="24.75" customHeight="1" x14ac:dyDescent="0.25">
      <c r="G765" s="87">
        <f t="shared" si="85"/>
        <v>0</v>
      </c>
      <c r="H765" s="87">
        <v>765</v>
      </c>
      <c r="I765" s="91">
        <v>31352</v>
      </c>
      <c r="J765" s="92" t="s">
        <v>2731</v>
      </c>
      <c r="K765" s="87" t="str">
        <f t="shared" si="86"/>
        <v>313</v>
      </c>
      <c r="L765" s="111"/>
      <c r="P765" s="147">
        <v>31352</v>
      </c>
      <c r="Q765" s="148" t="s">
        <v>2731</v>
      </c>
    </row>
    <row r="766" spans="7:17" ht="24.75" customHeight="1" x14ac:dyDescent="0.25">
      <c r="G766" s="87">
        <f t="shared" si="85"/>
        <v>0</v>
      </c>
      <c r="H766" s="87">
        <v>766</v>
      </c>
      <c r="I766" s="91">
        <v>31353</v>
      </c>
      <c r="J766" s="92" t="s">
        <v>2732</v>
      </c>
      <c r="K766" s="87" t="str">
        <f t="shared" si="86"/>
        <v>313</v>
      </c>
      <c r="L766" s="111"/>
      <c r="P766" s="147">
        <v>31353</v>
      </c>
      <c r="Q766" s="148" t="s">
        <v>2732</v>
      </c>
    </row>
    <row r="767" spans="7:17" ht="24.75" customHeight="1" x14ac:dyDescent="0.25">
      <c r="G767" s="87">
        <f t="shared" si="85"/>
        <v>0</v>
      </c>
      <c r="H767" s="87">
        <v>767</v>
      </c>
      <c r="I767" s="91">
        <v>31354</v>
      </c>
      <c r="J767" s="92" t="s">
        <v>2733</v>
      </c>
      <c r="K767" s="87" t="str">
        <f t="shared" si="86"/>
        <v>313</v>
      </c>
      <c r="L767" s="111"/>
      <c r="P767" s="147">
        <v>31354</v>
      </c>
      <c r="Q767" s="148" t="s">
        <v>2733</v>
      </c>
    </row>
    <row r="768" spans="7:17" ht="24.75" customHeight="1" x14ac:dyDescent="0.25">
      <c r="G768" s="87">
        <f t="shared" si="85"/>
        <v>0</v>
      </c>
      <c r="H768" s="87">
        <v>768</v>
      </c>
      <c r="I768" s="91">
        <v>31359</v>
      </c>
      <c r="J768" s="92" t="s">
        <v>2734</v>
      </c>
      <c r="K768" s="87" t="str">
        <f t="shared" si="86"/>
        <v>313</v>
      </c>
      <c r="L768" s="111"/>
      <c r="P768" s="147">
        <v>31359</v>
      </c>
      <c r="Q768" s="148" t="s">
        <v>2734</v>
      </c>
    </row>
    <row r="769" spans="7:17" ht="24.75" customHeight="1" x14ac:dyDescent="0.25">
      <c r="G769" s="87">
        <f t="shared" si="85"/>
        <v>0</v>
      </c>
      <c r="H769" s="87">
        <v>769</v>
      </c>
      <c r="I769" s="91" t="s">
        <v>2735</v>
      </c>
      <c r="J769" s="92" t="s">
        <v>2736</v>
      </c>
      <c r="K769" s="87" t="str">
        <f t="shared" si="86"/>
        <v>313</v>
      </c>
      <c r="L769" s="111"/>
      <c r="P769" s="145" t="s">
        <v>2735</v>
      </c>
      <c r="Q769" s="146" t="s">
        <v>2736</v>
      </c>
    </row>
    <row r="770" spans="7:17" ht="24.75" customHeight="1" x14ac:dyDescent="0.25">
      <c r="G770" s="87">
        <f t="shared" ref="G770:G833" si="87">IF(ISERR(SEARCH($G$1,J770)),0,1)</f>
        <v>0</v>
      </c>
      <c r="H770" s="87">
        <v>770</v>
      </c>
      <c r="I770" s="91">
        <v>31391</v>
      </c>
      <c r="J770" s="92" t="s">
        <v>2737</v>
      </c>
      <c r="K770" s="87" t="str">
        <f t="shared" si="86"/>
        <v>313</v>
      </c>
      <c r="L770" s="111"/>
      <c r="P770" s="147">
        <v>31391</v>
      </c>
      <c r="Q770" s="148" t="s">
        <v>2737</v>
      </c>
    </row>
    <row r="771" spans="7:17" ht="24.75" customHeight="1" x14ac:dyDescent="0.25">
      <c r="G771" s="87">
        <f t="shared" si="87"/>
        <v>0</v>
      </c>
      <c r="H771" s="87">
        <v>771</v>
      </c>
      <c r="I771" s="91">
        <v>31392</v>
      </c>
      <c r="J771" s="92" t="s">
        <v>2738</v>
      </c>
      <c r="K771" s="87" t="str">
        <f t="shared" ref="K771:K834" si="88">IF(LEN(LEFT(I771,3))&lt;3,"Prosím, zvolte podrobnější úroveň.",LEFT(I771,3))</f>
        <v>313</v>
      </c>
      <c r="L771" s="111"/>
      <c r="P771" s="147">
        <v>31392</v>
      </c>
      <c r="Q771" s="148" t="s">
        <v>2738</v>
      </c>
    </row>
    <row r="772" spans="7:17" ht="24.75" customHeight="1" x14ac:dyDescent="0.25">
      <c r="G772" s="87">
        <f t="shared" si="87"/>
        <v>0</v>
      </c>
      <c r="H772" s="87">
        <v>772</v>
      </c>
      <c r="I772" s="91">
        <v>31399</v>
      </c>
      <c r="J772" s="92" t="s">
        <v>2739</v>
      </c>
      <c r="K772" s="87" t="str">
        <f t="shared" si="88"/>
        <v>313</v>
      </c>
      <c r="L772" s="111"/>
      <c r="P772" s="147">
        <v>31399</v>
      </c>
      <c r="Q772" s="148" t="s">
        <v>2739</v>
      </c>
    </row>
    <row r="773" spans="7:17" ht="24.75" customHeight="1" x14ac:dyDescent="0.25">
      <c r="G773" s="87">
        <f t="shared" si="87"/>
        <v>0</v>
      </c>
      <c r="H773" s="87">
        <v>773</v>
      </c>
      <c r="I773" s="91" t="s">
        <v>1148</v>
      </c>
      <c r="J773" s="92" t="s">
        <v>1149</v>
      </c>
      <c r="K773" s="87" t="str">
        <f t="shared" si="88"/>
        <v>314</v>
      </c>
      <c r="L773" s="111"/>
      <c r="P773" s="143" t="s">
        <v>1148</v>
      </c>
      <c r="Q773" s="144" t="s">
        <v>1149</v>
      </c>
    </row>
    <row r="774" spans="7:17" ht="24.75" customHeight="1" x14ac:dyDescent="0.25">
      <c r="G774" s="87">
        <f t="shared" si="87"/>
        <v>0</v>
      </c>
      <c r="H774" s="87">
        <v>774</v>
      </c>
      <c r="I774" s="91" t="s">
        <v>2740</v>
      </c>
      <c r="J774" s="92" t="s">
        <v>2741</v>
      </c>
      <c r="K774" s="87" t="str">
        <f t="shared" si="88"/>
        <v>314</v>
      </c>
      <c r="L774" s="111"/>
      <c r="P774" s="145" t="s">
        <v>2740</v>
      </c>
      <c r="Q774" s="146" t="s">
        <v>2741</v>
      </c>
    </row>
    <row r="775" spans="7:17" ht="24.75" customHeight="1" x14ac:dyDescent="0.25">
      <c r="G775" s="87">
        <f t="shared" si="87"/>
        <v>0</v>
      </c>
      <c r="H775" s="87">
        <v>775</v>
      </c>
      <c r="I775" s="91">
        <v>31411</v>
      </c>
      <c r="J775" s="92" t="s">
        <v>2742</v>
      </c>
      <c r="K775" s="87" t="str">
        <f t="shared" si="88"/>
        <v>314</v>
      </c>
      <c r="L775" s="111"/>
      <c r="P775" s="147">
        <v>31411</v>
      </c>
      <c r="Q775" s="148" t="s">
        <v>2742</v>
      </c>
    </row>
    <row r="776" spans="7:17" ht="24.75" customHeight="1" x14ac:dyDescent="0.25">
      <c r="G776" s="87">
        <f t="shared" si="87"/>
        <v>0</v>
      </c>
      <c r="H776" s="87">
        <v>776</v>
      </c>
      <c r="I776" s="91">
        <v>31412</v>
      </c>
      <c r="J776" s="92" t="s">
        <v>2743</v>
      </c>
      <c r="K776" s="87" t="str">
        <f t="shared" si="88"/>
        <v>314</v>
      </c>
      <c r="L776" s="111"/>
      <c r="P776" s="147">
        <v>31412</v>
      </c>
      <c r="Q776" s="148" t="s">
        <v>2743</v>
      </c>
    </row>
    <row r="777" spans="7:17" ht="24.75" customHeight="1" x14ac:dyDescent="0.25">
      <c r="G777" s="87">
        <f t="shared" si="87"/>
        <v>0</v>
      </c>
      <c r="H777" s="87">
        <v>777</v>
      </c>
      <c r="I777" s="91">
        <v>31413</v>
      </c>
      <c r="J777" s="92" t="s">
        <v>2744</v>
      </c>
      <c r="K777" s="87" t="str">
        <f t="shared" si="88"/>
        <v>314</v>
      </c>
      <c r="L777" s="111"/>
      <c r="P777" s="147">
        <v>31413</v>
      </c>
      <c r="Q777" s="148" t="s">
        <v>2744</v>
      </c>
    </row>
    <row r="778" spans="7:17" ht="24.75" customHeight="1" x14ac:dyDescent="0.25">
      <c r="G778" s="87">
        <f t="shared" si="87"/>
        <v>0</v>
      </c>
      <c r="H778" s="87">
        <v>778</v>
      </c>
      <c r="I778" s="91">
        <v>31414</v>
      </c>
      <c r="J778" s="92" t="s">
        <v>2745</v>
      </c>
      <c r="K778" s="87" t="str">
        <f t="shared" si="88"/>
        <v>314</v>
      </c>
      <c r="L778" s="111"/>
      <c r="P778" s="147">
        <v>31414</v>
      </c>
      <c r="Q778" s="148" t="s">
        <v>2745</v>
      </c>
    </row>
    <row r="779" spans="7:17" ht="24.75" customHeight="1" x14ac:dyDescent="0.25">
      <c r="G779" s="87">
        <f t="shared" si="87"/>
        <v>0</v>
      </c>
      <c r="H779" s="87">
        <v>779</v>
      </c>
      <c r="I779" s="91">
        <v>31415</v>
      </c>
      <c r="J779" s="92" t="s">
        <v>2746</v>
      </c>
      <c r="K779" s="87" t="str">
        <f t="shared" si="88"/>
        <v>314</v>
      </c>
      <c r="L779" s="111"/>
      <c r="P779" s="147">
        <v>31415</v>
      </c>
      <c r="Q779" s="148" t="s">
        <v>2746</v>
      </c>
    </row>
    <row r="780" spans="7:17" ht="24.75" customHeight="1" x14ac:dyDescent="0.25">
      <c r="G780" s="87">
        <f t="shared" si="87"/>
        <v>0</v>
      </c>
      <c r="H780" s="87">
        <v>780</v>
      </c>
      <c r="I780" s="91">
        <v>31419</v>
      </c>
      <c r="J780" s="92" t="s">
        <v>2747</v>
      </c>
      <c r="K780" s="87" t="str">
        <f t="shared" si="88"/>
        <v>314</v>
      </c>
      <c r="L780" s="111"/>
      <c r="P780" s="147">
        <v>31419</v>
      </c>
      <c r="Q780" s="148" t="s">
        <v>2747</v>
      </c>
    </row>
    <row r="781" spans="7:17" ht="24.75" customHeight="1" x14ac:dyDescent="0.25">
      <c r="G781" s="87">
        <f t="shared" si="87"/>
        <v>0</v>
      </c>
      <c r="H781" s="87">
        <v>781</v>
      </c>
      <c r="I781" s="91" t="s">
        <v>2748</v>
      </c>
      <c r="J781" s="109" t="s">
        <v>2749</v>
      </c>
      <c r="K781" s="87" t="str">
        <f t="shared" si="88"/>
        <v>314</v>
      </c>
      <c r="L781" s="111"/>
      <c r="P781" s="145" t="s">
        <v>2748</v>
      </c>
      <c r="Q781" s="159" t="s">
        <v>2749</v>
      </c>
    </row>
    <row r="782" spans="7:17" ht="24.75" customHeight="1" x14ac:dyDescent="0.25">
      <c r="G782" s="87">
        <f t="shared" si="87"/>
        <v>0</v>
      </c>
      <c r="H782" s="87">
        <v>782</v>
      </c>
      <c r="I782" s="91">
        <v>31421</v>
      </c>
      <c r="J782" s="92" t="s">
        <v>2750</v>
      </c>
      <c r="K782" s="87" t="str">
        <f t="shared" si="88"/>
        <v>314</v>
      </c>
      <c r="L782" s="111"/>
      <c r="P782" s="147">
        <v>31421</v>
      </c>
      <c r="Q782" s="148" t="s">
        <v>2750</v>
      </c>
    </row>
    <row r="783" spans="7:17" ht="24.75" customHeight="1" x14ac:dyDescent="0.25">
      <c r="G783" s="87">
        <f t="shared" si="87"/>
        <v>0</v>
      </c>
      <c r="H783" s="87">
        <v>783</v>
      </c>
      <c r="I783" s="91">
        <v>31422</v>
      </c>
      <c r="J783" s="92" t="s">
        <v>2751</v>
      </c>
      <c r="K783" s="87" t="str">
        <f t="shared" si="88"/>
        <v>314</v>
      </c>
      <c r="L783" s="111"/>
      <c r="P783" s="147">
        <v>31422</v>
      </c>
      <c r="Q783" s="148" t="s">
        <v>2751</v>
      </c>
    </row>
    <row r="784" spans="7:17" ht="24.75" customHeight="1" x14ac:dyDescent="0.25">
      <c r="G784" s="87">
        <f t="shared" si="87"/>
        <v>0</v>
      </c>
      <c r="H784" s="87">
        <v>784</v>
      </c>
      <c r="I784" s="91">
        <v>31423</v>
      </c>
      <c r="J784" s="92" t="s">
        <v>2752</v>
      </c>
      <c r="K784" s="87" t="str">
        <f t="shared" si="88"/>
        <v>314</v>
      </c>
      <c r="L784" s="111"/>
      <c r="P784" s="147">
        <v>31423</v>
      </c>
      <c r="Q784" s="148" t="s">
        <v>2752</v>
      </c>
    </row>
    <row r="785" spans="7:17" ht="24.75" customHeight="1" x14ac:dyDescent="0.25">
      <c r="G785" s="87">
        <f t="shared" si="87"/>
        <v>0</v>
      </c>
      <c r="H785" s="87">
        <v>785</v>
      </c>
      <c r="I785" s="91">
        <v>31424</v>
      </c>
      <c r="J785" s="92" t="s">
        <v>2753</v>
      </c>
      <c r="K785" s="87" t="str">
        <f t="shared" si="88"/>
        <v>314</v>
      </c>
      <c r="L785" s="111"/>
      <c r="P785" s="147">
        <v>31424</v>
      </c>
      <c r="Q785" s="148" t="s">
        <v>2753</v>
      </c>
    </row>
    <row r="786" spans="7:17" ht="24.75" customHeight="1" x14ac:dyDescent="0.25">
      <c r="G786" s="87">
        <f t="shared" si="87"/>
        <v>0</v>
      </c>
      <c r="H786" s="87">
        <v>786</v>
      </c>
      <c r="I786" s="91">
        <v>31425</v>
      </c>
      <c r="J786" s="109" t="s">
        <v>2754</v>
      </c>
      <c r="K786" s="87" t="str">
        <f t="shared" si="88"/>
        <v>314</v>
      </c>
      <c r="L786" s="111"/>
      <c r="P786" s="147">
        <v>31425</v>
      </c>
      <c r="Q786" s="162" t="s">
        <v>2754</v>
      </c>
    </row>
    <row r="787" spans="7:17" ht="24.75" customHeight="1" x14ac:dyDescent="0.25">
      <c r="G787" s="87">
        <f t="shared" si="87"/>
        <v>0</v>
      </c>
      <c r="H787" s="87">
        <v>787</v>
      </c>
      <c r="I787" s="91">
        <v>31429</v>
      </c>
      <c r="J787" s="109" t="s">
        <v>2755</v>
      </c>
      <c r="K787" s="87" t="str">
        <f t="shared" si="88"/>
        <v>314</v>
      </c>
      <c r="L787" s="111"/>
      <c r="P787" s="147">
        <v>31429</v>
      </c>
      <c r="Q787" s="162" t="s">
        <v>2755</v>
      </c>
    </row>
    <row r="788" spans="7:17" ht="24.75" customHeight="1" x14ac:dyDescent="0.25">
      <c r="G788" s="87">
        <f t="shared" si="87"/>
        <v>0</v>
      </c>
      <c r="H788" s="87">
        <v>788</v>
      </c>
      <c r="I788" s="91" t="s">
        <v>2756</v>
      </c>
      <c r="J788" s="92" t="s">
        <v>2757</v>
      </c>
      <c r="K788" s="87" t="str">
        <f t="shared" si="88"/>
        <v>314</v>
      </c>
      <c r="L788" s="111"/>
      <c r="P788" s="145" t="s">
        <v>2756</v>
      </c>
      <c r="Q788" s="146" t="s">
        <v>2757</v>
      </c>
    </row>
    <row r="789" spans="7:17" ht="24.75" customHeight="1" x14ac:dyDescent="0.25">
      <c r="G789" s="87">
        <f t="shared" si="87"/>
        <v>0</v>
      </c>
      <c r="H789" s="87">
        <v>789</v>
      </c>
      <c r="I789" s="91">
        <v>31430</v>
      </c>
      <c r="J789" s="92" t="s">
        <v>2757</v>
      </c>
      <c r="K789" s="87" t="str">
        <f t="shared" si="88"/>
        <v>314</v>
      </c>
      <c r="L789" s="111"/>
      <c r="P789" s="147">
        <v>31430</v>
      </c>
      <c r="Q789" s="148" t="s">
        <v>2757</v>
      </c>
    </row>
    <row r="790" spans="7:17" ht="24.75" customHeight="1" x14ac:dyDescent="0.25">
      <c r="G790" s="87">
        <f t="shared" si="87"/>
        <v>0</v>
      </c>
      <c r="H790" s="87">
        <v>790</v>
      </c>
      <c r="I790" s="91" t="s">
        <v>1150</v>
      </c>
      <c r="J790" s="92" t="s">
        <v>1151</v>
      </c>
      <c r="K790" s="87" t="str">
        <f t="shared" si="88"/>
        <v>315</v>
      </c>
      <c r="L790" s="111"/>
      <c r="P790" s="143" t="s">
        <v>1150</v>
      </c>
      <c r="Q790" s="144" t="s">
        <v>1151</v>
      </c>
    </row>
    <row r="791" spans="7:17" ht="24.75" customHeight="1" x14ac:dyDescent="0.25">
      <c r="G791" s="87">
        <f t="shared" si="87"/>
        <v>0</v>
      </c>
      <c r="H791" s="87">
        <v>791</v>
      </c>
      <c r="I791" s="91" t="s">
        <v>2758</v>
      </c>
      <c r="J791" s="92" t="s">
        <v>2759</v>
      </c>
      <c r="K791" s="87" t="str">
        <f t="shared" si="88"/>
        <v>315</v>
      </c>
      <c r="L791" s="111"/>
      <c r="P791" s="145" t="s">
        <v>2758</v>
      </c>
      <c r="Q791" s="146" t="s">
        <v>2759</v>
      </c>
    </row>
    <row r="792" spans="7:17" ht="24.75" customHeight="1" x14ac:dyDescent="0.25">
      <c r="G792" s="87">
        <f t="shared" si="87"/>
        <v>0</v>
      </c>
      <c r="H792" s="87">
        <v>792</v>
      </c>
      <c r="I792" s="91">
        <v>31510</v>
      </c>
      <c r="J792" s="92" t="s">
        <v>2759</v>
      </c>
      <c r="K792" s="87" t="str">
        <f t="shared" si="88"/>
        <v>315</v>
      </c>
      <c r="L792" s="111"/>
      <c r="P792" s="147">
        <v>31510</v>
      </c>
      <c r="Q792" s="148" t="s">
        <v>2759</v>
      </c>
    </row>
    <row r="793" spans="7:17" ht="24.75" customHeight="1" x14ac:dyDescent="0.25">
      <c r="G793" s="87">
        <f t="shared" si="87"/>
        <v>0</v>
      </c>
      <c r="H793" s="87">
        <v>793</v>
      </c>
      <c r="I793" s="91" t="s">
        <v>2760</v>
      </c>
      <c r="J793" s="92" t="s">
        <v>2761</v>
      </c>
      <c r="K793" s="87" t="str">
        <f t="shared" si="88"/>
        <v>315</v>
      </c>
      <c r="L793" s="111"/>
      <c r="P793" s="145" t="s">
        <v>2760</v>
      </c>
      <c r="Q793" s="146" t="s">
        <v>2761</v>
      </c>
    </row>
    <row r="794" spans="7:17" ht="24.75" customHeight="1" x14ac:dyDescent="0.25">
      <c r="G794" s="87">
        <f t="shared" si="87"/>
        <v>0</v>
      </c>
      <c r="H794" s="87">
        <v>794</v>
      </c>
      <c r="I794" s="91">
        <v>31520</v>
      </c>
      <c r="J794" s="92" t="s">
        <v>2761</v>
      </c>
      <c r="K794" s="87" t="str">
        <f t="shared" si="88"/>
        <v>315</v>
      </c>
      <c r="L794" s="111"/>
      <c r="P794" s="147">
        <v>31520</v>
      </c>
      <c r="Q794" s="148" t="s">
        <v>2761</v>
      </c>
    </row>
    <row r="795" spans="7:17" ht="24.75" customHeight="1" x14ac:dyDescent="0.25">
      <c r="G795" s="87">
        <f t="shared" si="87"/>
        <v>0</v>
      </c>
      <c r="H795" s="87">
        <v>795</v>
      </c>
      <c r="I795" s="91" t="s">
        <v>2762</v>
      </c>
      <c r="J795" s="92" t="s">
        <v>2763</v>
      </c>
      <c r="K795" s="87" t="str">
        <f t="shared" si="88"/>
        <v>315</v>
      </c>
      <c r="L795" s="111"/>
      <c r="P795" s="145" t="s">
        <v>2762</v>
      </c>
      <c r="Q795" s="146" t="s">
        <v>2763</v>
      </c>
    </row>
    <row r="796" spans="7:17" ht="24.75" customHeight="1" x14ac:dyDescent="0.25">
      <c r="G796" s="87">
        <f t="shared" si="87"/>
        <v>0</v>
      </c>
      <c r="H796" s="87">
        <v>796</v>
      </c>
      <c r="I796" s="91">
        <v>31531</v>
      </c>
      <c r="J796" s="92" t="s">
        <v>2764</v>
      </c>
      <c r="K796" s="87" t="str">
        <f t="shared" si="88"/>
        <v>315</v>
      </c>
      <c r="L796" s="111"/>
      <c r="P796" s="147">
        <v>31531</v>
      </c>
      <c r="Q796" s="148" t="s">
        <v>2764</v>
      </c>
    </row>
    <row r="797" spans="7:17" ht="24.75" customHeight="1" x14ac:dyDescent="0.25">
      <c r="G797" s="87">
        <f t="shared" si="87"/>
        <v>0</v>
      </c>
      <c r="H797" s="87">
        <v>797</v>
      </c>
      <c r="I797" s="91">
        <v>31532</v>
      </c>
      <c r="J797" s="92" t="s">
        <v>2765</v>
      </c>
      <c r="K797" s="87" t="str">
        <f t="shared" si="88"/>
        <v>315</v>
      </c>
      <c r="L797" s="111"/>
      <c r="P797" s="147">
        <v>31532</v>
      </c>
      <c r="Q797" s="148" t="s">
        <v>2765</v>
      </c>
    </row>
    <row r="798" spans="7:17" ht="24.75" customHeight="1" x14ac:dyDescent="0.25">
      <c r="G798" s="87">
        <f t="shared" si="87"/>
        <v>0</v>
      </c>
      <c r="H798" s="87">
        <v>798</v>
      </c>
      <c r="I798" s="91">
        <v>31533</v>
      </c>
      <c r="J798" s="92" t="s">
        <v>2766</v>
      </c>
      <c r="K798" s="87" t="str">
        <f t="shared" si="88"/>
        <v>315</v>
      </c>
      <c r="L798" s="111"/>
      <c r="P798" s="147">
        <v>31533</v>
      </c>
      <c r="Q798" s="148" t="s">
        <v>2766</v>
      </c>
    </row>
    <row r="799" spans="7:17" ht="24.75" customHeight="1" x14ac:dyDescent="0.25">
      <c r="G799" s="87">
        <f t="shared" si="87"/>
        <v>0</v>
      </c>
      <c r="H799" s="87">
        <v>799</v>
      </c>
      <c r="I799" s="91">
        <v>31534</v>
      </c>
      <c r="J799" s="92" t="s">
        <v>2767</v>
      </c>
      <c r="K799" s="87" t="str">
        <f t="shared" si="88"/>
        <v>315</v>
      </c>
      <c r="L799" s="111"/>
      <c r="P799" s="147">
        <v>31534</v>
      </c>
      <c r="Q799" s="148" t="s">
        <v>2767</v>
      </c>
    </row>
    <row r="800" spans="7:17" ht="24.75" customHeight="1" x14ac:dyDescent="0.25">
      <c r="G800" s="87">
        <f t="shared" si="87"/>
        <v>0</v>
      </c>
      <c r="H800" s="87">
        <v>800</v>
      </c>
      <c r="I800" s="91">
        <v>31535</v>
      </c>
      <c r="J800" s="92" t="s">
        <v>2768</v>
      </c>
      <c r="K800" s="87" t="str">
        <f t="shared" si="88"/>
        <v>315</v>
      </c>
      <c r="L800" s="111"/>
      <c r="P800" s="147">
        <v>31535</v>
      </c>
      <c r="Q800" s="148" t="s">
        <v>2768</v>
      </c>
    </row>
    <row r="801" spans="7:17" ht="24.75" customHeight="1" x14ac:dyDescent="0.25">
      <c r="G801" s="87">
        <f t="shared" si="87"/>
        <v>0</v>
      </c>
      <c r="H801" s="87">
        <v>801</v>
      </c>
      <c r="I801" s="91" t="s">
        <v>2769</v>
      </c>
      <c r="J801" s="92" t="s">
        <v>2770</v>
      </c>
      <c r="K801" s="87" t="str">
        <f t="shared" si="88"/>
        <v>315</v>
      </c>
      <c r="L801" s="111"/>
      <c r="P801" s="145" t="s">
        <v>2769</v>
      </c>
      <c r="Q801" s="146" t="s">
        <v>2770</v>
      </c>
    </row>
    <row r="802" spans="7:17" ht="24.75" customHeight="1" x14ac:dyDescent="0.25">
      <c r="G802" s="87">
        <f t="shared" si="87"/>
        <v>0</v>
      </c>
      <c r="H802" s="87">
        <v>802</v>
      </c>
      <c r="I802" s="91">
        <v>31540</v>
      </c>
      <c r="J802" s="92" t="s">
        <v>2770</v>
      </c>
      <c r="K802" s="87" t="str">
        <f t="shared" si="88"/>
        <v>315</v>
      </c>
      <c r="L802" s="111"/>
      <c r="P802" s="147">
        <v>31540</v>
      </c>
      <c r="Q802" s="148" t="s">
        <v>2770</v>
      </c>
    </row>
    <row r="803" spans="7:17" ht="24.75" customHeight="1" x14ac:dyDescent="0.25">
      <c r="G803" s="87">
        <f t="shared" si="87"/>
        <v>0</v>
      </c>
      <c r="H803" s="87">
        <v>803</v>
      </c>
      <c r="I803" s="91" t="s">
        <v>2771</v>
      </c>
      <c r="J803" s="92" t="s">
        <v>2772</v>
      </c>
      <c r="K803" s="87" t="str">
        <f t="shared" si="88"/>
        <v>315</v>
      </c>
      <c r="L803" s="111"/>
      <c r="P803" s="145" t="s">
        <v>2771</v>
      </c>
      <c r="Q803" s="146" t="s">
        <v>2772</v>
      </c>
    </row>
    <row r="804" spans="7:17" ht="24.75" customHeight="1" x14ac:dyDescent="0.25">
      <c r="G804" s="87">
        <f t="shared" si="87"/>
        <v>0</v>
      </c>
      <c r="H804" s="87">
        <v>804</v>
      </c>
      <c r="I804" s="91">
        <v>31550</v>
      </c>
      <c r="J804" s="92" t="s">
        <v>2772</v>
      </c>
      <c r="K804" s="87" t="str">
        <f t="shared" si="88"/>
        <v>315</v>
      </c>
      <c r="L804" s="111"/>
      <c r="P804" s="147">
        <v>31550</v>
      </c>
      <c r="Q804" s="148" t="s">
        <v>2772</v>
      </c>
    </row>
    <row r="805" spans="7:17" ht="24.75" customHeight="1" x14ac:dyDescent="0.25">
      <c r="G805" s="87">
        <f t="shared" si="87"/>
        <v>0</v>
      </c>
      <c r="H805" s="87">
        <v>805</v>
      </c>
      <c r="I805" s="91" t="s">
        <v>2773</v>
      </c>
      <c r="J805" s="92" t="s">
        <v>2774</v>
      </c>
      <c r="K805" s="87" t="str">
        <f t="shared" si="88"/>
        <v>Prosím, zvolte podrobnější úroveň.</v>
      </c>
      <c r="L805" s="111"/>
      <c r="P805" s="141" t="s">
        <v>2773</v>
      </c>
      <c r="Q805" s="142" t="s">
        <v>2774</v>
      </c>
    </row>
    <row r="806" spans="7:17" ht="24.75" customHeight="1" x14ac:dyDescent="0.25">
      <c r="G806" s="87">
        <f t="shared" si="87"/>
        <v>0</v>
      </c>
      <c r="H806" s="87">
        <v>806</v>
      </c>
      <c r="I806" s="91" t="s">
        <v>1152</v>
      </c>
      <c r="J806" s="92" t="s">
        <v>1153</v>
      </c>
      <c r="K806" s="87" t="str">
        <f t="shared" si="88"/>
        <v>321</v>
      </c>
      <c r="L806" s="111"/>
      <c r="P806" s="143" t="s">
        <v>1152</v>
      </c>
      <c r="Q806" s="144" t="s">
        <v>1153</v>
      </c>
    </row>
    <row r="807" spans="7:17" ht="24.75" customHeight="1" x14ac:dyDescent="0.25">
      <c r="G807" s="87">
        <f t="shared" si="87"/>
        <v>0</v>
      </c>
      <c r="H807" s="87">
        <v>807</v>
      </c>
      <c r="I807" s="91" t="s">
        <v>2775</v>
      </c>
      <c r="J807" s="92" t="s">
        <v>2776</v>
      </c>
      <c r="K807" s="87" t="str">
        <f t="shared" si="88"/>
        <v>321</v>
      </c>
      <c r="L807" s="111"/>
      <c r="P807" s="145" t="s">
        <v>2775</v>
      </c>
      <c r="Q807" s="146" t="s">
        <v>2776</v>
      </c>
    </row>
    <row r="808" spans="7:17" ht="24.75" customHeight="1" x14ac:dyDescent="0.25">
      <c r="G808" s="87">
        <f t="shared" si="87"/>
        <v>0</v>
      </c>
      <c r="H808" s="87">
        <v>808</v>
      </c>
      <c r="I808" s="91">
        <v>32111</v>
      </c>
      <c r="J808" s="92" t="s">
        <v>2777</v>
      </c>
      <c r="K808" s="87" t="str">
        <f t="shared" si="88"/>
        <v>321</v>
      </c>
      <c r="L808" s="111"/>
      <c r="P808" s="147">
        <v>32111</v>
      </c>
      <c r="Q808" s="148" t="s">
        <v>2777</v>
      </c>
    </row>
    <row r="809" spans="7:17" ht="24.75" customHeight="1" x14ac:dyDescent="0.25">
      <c r="G809" s="87">
        <f t="shared" si="87"/>
        <v>0</v>
      </c>
      <c r="H809" s="87">
        <v>809</v>
      </c>
      <c r="I809" s="91">
        <v>32112</v>
      </c>
      <c r="J809" s="92" t="s">
        <v>2778</v>
      </c>
      <c r="K809" s="87" t="str">
        <f t="shared" si="88"/>
        <v>321</v>
      </c>
      <c r="L809" s="111"/>
      <c r="P809" s="147">
        <v>32112</v>
      </c>
      <c r="Q809" s="148" t="s">
        <v>2778</v>
      </c>
    </row>
    <row r="810" spans="7:17" ht="24.75" customHeight="1" x14ac:dyDescent="0.25">
      <c r="G810" s="87">
        <f t="shared" si="87"/>
        <v>0</v>
      </c>
      <c r="H810" s="87">
        <v>810</v>
      </c>
      <c r="I810" s="91">
        <v>32113</v>
      </c>
      <c r="J810" s="92" t="s">
        <v>2779</v>
      </c>
      <c r="K810" s="87" t="str">
        <f t="shared" si="88"/>
        <v>321</v>
      </c>
      <c r="L810" s="111"/>
      <c r="P810" s="147">
        <v>32113</v>
      </c>
      <c r="Q810" s="148" t="s">
        <v>2779</v>
      </c>
    </row>
    <row r="811" spans="7:17" ht="24.75" customHeight="1" x14ac:dyDescent="0.25">
      <c r="G811" s="87">
        <f t="shared" si="87"/>
        <v>0</v>
      </c>
      <c r="H811" s="87">
        <v>811</v>
      </c>
      <c r="I811" s="91">
        <v>32114</v>
      </c>
      <c r="J811" s="92" t="s">
        <v>2780</v>
      </c>
      <c r="K811" s="87" t="str">
        <f t="shared" si="88"/>
        <v>321</v>
      </c>
      <c r="L811" s="111"/>
      <c r="P811" s="147">
        <v>32114</v>
      </c>
      <c r="Q811" s="148" t="s">
        <v>2780</v>
      </c>
    </row>
    <row r="812" spans="7:17" ht="24.75" customHeight="1" x14ac:dyDescent="0.25">
      <c r="G812" s="87">
        <f t="shared" si="87"/>
        <v>0</v>
      </c>
      <c r="H812" s="87">
        <v>812</v>
      </c>
      <c r="I812" s="91">
        <v>32119</v>
      </c>
      <c r="J812" s="92" t="s">
        <v>2781</v>
      </c>
      <c r="K812" s="87" t="str">
        <f t="shared" si="88"/>
        <v>321</v>
      </c>
      <c r="L812" s="111"/>
      <c r="P812" s="147">
        <v>32119</v>
      </c>
      <c r="Q812" s="148" t="s">
        <v>2781</v>
      </c>
    </row>
    <row r="813" spans="7:17" ht="24.75" customHeight="1" x14ac:dyDescent="0.25">
      <c r="G813" s="87">
        <f t="shared" si="87"/>
        <v>0</v>
      </c>
      <c r="H813" s="87">
        <v>813</v>
      </c>
      <c r="I813" s="91" t="s">
        <v>2782</v>
      </c>
      <c r="J813" s="92" t="s">
        <v>2783</v>
      </c>
      <c r="K813" s="87" t="str">
        <f t="shared" si="88"/>
        <v>321</v>
      </c>
      <c r="L813" s="111"/>
      <c r="P813" s="145" t="s">
        <v>2782</v>
      </c>
      <c r="Q813" s="146" t="s">
        <v>2783</v>
      </c>
    </row>
    <row r="814" spans="7:17" ht="24.75" customHeight="1" x14ac:dyDescent="0.25">
      <c r="G814" s="87">
        <f t="shared" si="87"/>
        <v>0</v>
      </c>
      <c r="H814" s="87">
        <v>814</v>
      </c>
      <c r="I814" s="91">
        <v>32121</v>
      </c>
      <c r="J814" s="92" t="s">
        <v>2784</v>
      </c>
      <c r="K814" s="87" t="str">
        <f t="shared" si="88"/>
        <v>321</v>
      </c>
      <c r="L814" s="111"/>
      <c r="P814" s="147">
        <v>32121</v>
      </c>
      <c r="Q814" s="148" t="s">
        <v>2784</v>
      </c>
    </row>
    <row r="815" spans="7:17" ht="24.75" customHeight="1" x14ac:dyDescent="0.25">
      <c r="G815" s="87">
        <f t="shared" si="87"/>
        <v>0</v>
      </c>
      <c r="H815" s="87">
        <v>815</v>
      </c>
      <c r="I815" s="91">
        <v>32122</v>
      </c>
      <c r="J815" s="92" t="s">
        <v>2785</v>
      </c>
      <c r="K815" s="87" t="str">
        <f t="shared" si="88"/>
        <v>321</v>
      </c>
      <c r="L815" s="111"/>
      <c r="P815" s="147">
        <v>32122</v>
      </c>
      <c r="Q815" s="148" t="s">
        <v>2785</v>
      </c>
    </row>
    <row r="816" spans="7:17" ht="24.75" customHeight="1" x14ac:dyDescent="0.25">
      <c r="G816" s="87">
        <f t="shared" si="87"/>
        <v>0</v>
      </c>
      <c r="H816" s="87">
        <v>816</v>
      </c>
      <c r="I816" s="91">
        <v>32129</v>
      </c>
      <c r="J816" s="92" t="s">
        <v>2786</v>
      </c>
      <c r="K816" s="87" t="str">
        <f t="shared" si="88"/>
        <v>321</v>
      </c>
      <c r="L816" s="111"/>
      <c r="P816" s="147">
        <v>32129</v>
      </c>
      <c r="Q816" s="148" t="s">
        <v>2786</v>
      </c>
    </row>
    <row r="817" spans="7:17" ht="24.75" customHeight="1" x14ac:dyDescent="0.25">
      <c r="G817" s="87">
        <f t="shared" si="87"/>
        <v>0</v>
      </c>
      <c r="H817" s="87">
        <v>817</v>
      </c>
      <c r="I817" s="91" t="s">
        <v>2787</v>
      </c>
      <c r="J817" s="92" t="s">
        <v>2788</v>
      </c>
      <c r="K817" s="87" t="str">
        <f t="shared" si="88"/>
        <v>321</v>
      </c>
      <c r="L817" s="111"/>
      <c r="P817" s="145" t="s">
        <v>2787</v>
      </c>
      <c r="Q817" s="146" t="s">
        <v>2788</v>
      </c>
    </row>
    <row r="818" spans="7:17" ht="24.75" customHeight="1" x14ac:dyDescent="0.25">
      <c r="G818" s="87">
        <f t="shared" si="87"/>
        <v>0</v>
      </c>
      <c r="H818" s="87">
        <v>818</v>
      </c>
      <c r="I818" s="91">
        <v>32130</v>
      </c>
      <c r="J818" s="92" t="s">
        <v>2788</v>
      </c>
      <c r="K818" s="87" t="str">
        <f t="shared" si="88"/>
        <v>321</v>
      </c>
      <c r="L818" s="111"/>
      <c r="P818" s="147">
        <v>32130</v>
      </c>
      <c r="Q818" s="148" t="s">
        <v>2788</v>
      </c>
    </row>
    <row r="819" spans="7:17" ht="24.75" customHeight="1" x14ac:dyDescent="0.25">
      <c r="G819" s="87">
        <f t="shared" si="87"/>
        <v>0</v>
      </c>
      <c r="H819" s="87">
        <v>819</v>
      </c>
      <c r="I819" s="91" t="s">
        <v>2789</v>
      </c>
      <c r="J819" s="92" t="s">
        <v>2790</v>
      </c>
      <c r="K819" s="87" t="str">
        <f t="shared" si="88"/>
        <v>321</v>
      </c>
      <c r="L819" s="111"/>
      <c r="P819" s="145" t="s">
        <v>2789</v>
      </c>
      <c r="Q819" s="146" t="s">
        <v>2790</v>
      </c>
    </row>
    <row r="820" spans="7:17" ht="24.75" customHeight="1" x14ac:dyDescent="0.25">
      <c r="G820" s="87">
        <f t="shared" si="87"/>
        <v>0</v>
      </c>
      <c r="H820" s="87">
        <v>820</v>
      </c>
      <c r="I820" s="91">
        <v>32141</v>
      </c>
      <c r="J820" s="92" t="s">
        <v>2791</v>
      </c>
      <c r="K820" s="87" t="str">
        <f t="shared" si="88"/>
        <v>321</v>
      </c>
      <c r="L820" s="111"/>
      <c r="P820" s="147">
        <v>32141</v>
      </c>
      <c r="Q820" s="148" t="s">
        <v>2791</v>
      </c>
    </row>
    <row r="821" spans="7:17" ht="24.75" customHeight="1" x14ac:dyDescent="0.25">
      <c r="G821" s="87">
        <f t="shared" si="87"/>
        <v>0</v>
      </c>
      <c r="H821" s="87">
        <v>821</v>
      </c>
      <c r="I821" s="91">
        <v>32142</v>
      </c>
      <c r="J821" s="92" t="s">
        <v>2792</v>
      </c>
      <c r="K821" s="87" t="str">
        <f t="shared" si="88"/>
        <v>321</v>
      </c>
      <c r="L821" s="111"/>
      <c r="P821" s="147">
        <v>32142</v>
      </c>
      <c r="Q821" s="148" t="s">
        <v>2792</v>
      </c>
    </row>
    <row r="822" spans="7:17" ht="24.75" customHeight="1" x14ac:dyDescent="0.25">
      <c r="G822" s="87">
        <f t="shared" si="87"/>
        <v>0</v>
      </c>
      <c r="H822" s="87">
        <v>822</v>
      </c>
      <c r="I822" s="91">
        <v>32143</v>
      </c>
      <c r="J822" s="92" t="s">
        <v>2793</v>
      </c>
      <c r="K822" s="87" t="str">
        <f t="shared" si="88"/>
        <v>321</v>
      </c>
      <c r="L822" s="111"/>
      <c r="P822" s="147">
        <v>32143</v>
      </c>
      <c r="Q822" s="148" t="s">
        <v>2793</v>
      </c>
    </row>
    <row r="823" spans="7:17" ht="24.75" customHeight="1" x14ac:dyDescent="0.25">
      <c r="G823" s="87">
        <f t="shared" si="87"/>
        <v>0</v>
      </c>
      <c r="H823" s="87">
        <v>823</v>
      </c>
      <c r="I823" s="91">
        <v>32144</v>
      </c>
      <c r="J823" s="92" t="s">
        <v>2794</v>
      </c>
      <c r="K823" s="87" t="str">
        <f t="shared" si="88"/>
        <v>321</v>
      </c>
      <c r="L823" s="111"/>
      <c r="P823" s="147">
        <v>32144</v>
      </c>
      <c r="Q823" s="148" t="s">
        <v>2794</v>
      </c>
    </row>
    <row r="824" spans="7:17" ht="24.75" customHeight="1" x14ac:dyDescent="0.25">
      <c r="G824" s="87">
        <f t="shared" si="87"/>
        <v>0</v>
      </c>
      <c r="H824" s="87">
        <v>824</v>
      </c>
      <c r="I824" s="91">
        <v>32149</v>
      </c>
      <c r="J824" s="92" t="s">
        <v>2795</v>
      </c>
      <c r="K824" s="87" t="str">
        <f t="shared" si="88"/>
        <v>321</v>
      </c>
      <c r="L824" s="111"/>
      <c r="P824" s="147">
        <v>32149</v>
      </c>
      <c r="Q824" s="148" t="s">
        <v>2795</v>
      </c>
    </row>
    <row r="825" spans="7:17" ht="24.75" customHeight="1" x14ac:dyDescent="0.25">
      <c r="G825" s="87">
        <f t="shared" si="87"/>
        <v>0</v>
      </c>
      <c r="H825" s="87">
        <v>825</v>
      </c>
      <c r="I825" s="91" t="s">
        <v>1154</v>
      </c>
      <c r="J825" s="92" t="s">
        <v>1155</v>
      </c>
      <c r="K825" s="87" t="str">
        <f t="shared" si="88"/>
        <v>322</v>
      </c>
      <c r="L825" s="111"/>
      <c r="P825" s="143" t="s">
        <v>1154</v>
      </c>
      <c r="Q825" s="144" t="s">
        <v>1155</v>
      </c>
    </row>
    <row r="826" spans="7:17" ht="24.75" customHeight="1" x14ac:dyDescent="0.25">
      <c r="G826" s="87">
        <f t="shared" si="87"/>
        <v>0</v>
      </c>
      <c r="H826" s="87">
        <v>826</v>
      </c>
      <c r="I826" s="91" t="s">
        <v>2796</v>
      </c>
      <c r="J826" s="92" t="s">
        <v>2797</v>
      </c>
      <c r="K826" s="87" t="str">
        <f t="shared" si="88"/>
        <v>322</v>
      </c>
      <c r="L826" s="111"/>
      <c r="P826" s="145" t="s">
        <v>2796</v>
      </c>
      <c r="Q826" s="146" t="s">
        <v>2797</v>
      </c>
    </row>
    <row r="827" spans="7:17" ht="24.75" customHeight="1" x14ac:dyDescent="0.25">
      <c r="G827" s="87">
        <f t="shared" si="87"/>
        <v>0</v>
      </c>
      <c r="H827" s="87">
        <v>827</v>
      </c>
      <c r="I827" s="91">
        <v>32211</v>
      </c>
      <c r="J827" s="92" t="s">
        <v>2798</v>
      </c>
      <c r="K827" s="87" t="str">
        <f t="shared" si="88"/>
        <v>322</v>
      </c>
      <c r="L827" s="111"/>
      <c r="P827" s="147">
        <v>32211</v>
      </c>
      <c r="Q827" s="148" t="s">
        <v>2798</v>
      </c>
    </row>
    <row r="828" spans="7:17" ht="24.75" customHeight="1" x14ac:dyDescent="0.25">
      <c r="G828" s="87">
        <f t="shared" si="87"/>
        <v>0</v>
      </c>
      <c r="H828" s="87">
        <v>828</v>
      </c>
      <c r="I828" s="91">
        <v>32212</v>
      </c>
      <c r="J828" s="92" t="s">
        <v>2799</v>
      </c>
      <c r="K828" s="87" t="str">
        <f t="shared" si="88"/>
        <v>322</v>
      </c>
      <c r="L828" s="111"/>
      <c r="P828" s="147">
        <v>32212</v>
      </c>
      <c r="Q828" s="148" t="s">
        <v>2799</v>
      </c>
    </row>
    <row r="829" spans="7:17" ht="24.75" customHeight="1" x14ac:dyDescent="0.25">
      <c r="G829" s="87">
        <f t="shared" si="87"/>
        <v>0</v>
      </c>
      <c r="H829" s="87">
        <v>829</v>
      </c>
      <c r="I829" s="91">
        <v>3222</v>
      </c>
      <c r="J829" s="92" t="s">
        <v>2800</v>
      </c>
      <c r="K829" s="87" t="str">
        <f t="shared" si="88"/>
        <v>322</v>
      </c>
      <c r="L829" s="111"/>
      <c r="P829" s="145">
        <v>3222</v>
      </c>
      <c r="Q829" s="146" t="s">
        <v>2800</v>
      </c>
    </row>
    <row r="830" spans="7:17" ht="24.75" customHeight="1" x14ac:dyDescent="0.25">
      <c r="G830" s="87">
        <f t="shared" si="87"/>
        <v>0</v>
      </c>
      <c r="H830" s="87">
        <v>830</v>
      </c>
      <c r="I830" s="91">
        <v>32221</v>
      </c>
      <c r="J830" s="92" t="s">
        <v>2801</v>
      </c>
      <c r="K830" s="87" t="str">
        <f t="shared" si="88"/>
        <v>322</v>
      </c>
      <c r="L830" s="111"/>
      <c r="P830" s="147">
        <v>32221</v>
      </c>
      <c r="Q830" s="148" t="s">
        <v>2801</v>
      </c>
    </row>
    <row r="831" spans="7:17" ht="24.75" customHeight="1" x14ac:dyDescent="0.25">
      <c r="G831" s="87">
        <f t="shared" si="87"/>
        <v>0</v>
      </c>
      <c r="H831" s="87">
        <v>831</v>
      </c>
      <c r="I831" s="91">
        <v>32222</v>
      </c>
      <c r="J831" s="92" t="s">
        <v>2802</v>
      </c>
      <c r="K831" s="87" t="str">
        <f t="shared" si="88"/>
        <v>322</v>
      </c>
      <c r="L831" s="111"/>
      <c r="P831" s="147">
        <v>32222</v>
      </c>
      <c r="Q831" s="148" t="s">
        <v>2802</v>
      </c>
    </row>
    <row r="832" spans="7:17" ht="24.75" customHeight="1" x14ac:dyDescent="0.25">
      <c r="G832" s="87">
        <f t="shared" si="87"/>
        <v>0</v>
      </c>
      <c r="H832" s="87">
        <v>832</v>
      </c>
      <c r="I832" s="91" t="s">
        <v>1156</v>
      </c>
      <c r="J832" s="92" t="s">
        <v>1157</v>
      </c>
      <c r="K832" s="87" t="str">
        <f t="shared" si="88"/>
        <v>323</v>
      </c>
      <c r="L832" s="111"/>
      <c r="P832" s="143" t="s">
        <v>1156</v>
      </c>
      <c r="Q832" s="144" t="s">
        <v>1157</v>
      </c>
    </row>
    <row r="833" spans="7:17" ht="24.75" customHeight="1" x14ac:dyDescent="0.25">
      <c r="G833" s="87">
        <f t="shared" si="87"/>
        <v>0</v>
      </c>
      <c r="H833" s="87">
        <v>833</v>
      </c>
      <c r="I833" s="91" t="s">
        <v>2803</v>
      </c>
      <c r="J833" s="92" t="s">
        <v>1157</v>
      </c>
      <c r="K833" s="87" t="str">
        <f t="shared" si="88"/>
        <v>323</v>
      </c>
      <c r="L833" s="111"/>
      <c r="P833" s="145" t="s">
        <v>2803</v>
      </c>
      <c r="Q833" s="146" t="s">
        <v>1157</v>
      </c>
    </row>
    <row r="834" spans="7:17" ht="24.75" customHeight="1" x14ac:dyDescent="0.25">
      <c r="G834" s="87">
        <f t="shared" ref="G834:G897" si="89">IF(ISERR(SEARCH($G$1,J834)),0,1)</f>
        <v>0</v>
      </c>
      <c r="H834" s="87">
        <v>834</v>
      </c>
      <c r="I834" s="91">
        <v>32300</v>
      </c>
      <c r="J834" s="92" t="s">
        <v>1157</v>
      </c>
      <c r="K834" s="87" t="str">
        <f t="shared" si="88"/>
        <v>323</v>
      </c>
      <c r="L834" s="111"/>
      <c r="P834" s="147">
        <v>32300</v>
      </c>
      <c r="Q834" s="148" t="s">
        <v>1157</v>
      </c>
    </row>
    <row r="835" spans="7:17" ht="24.75" customHeight="1" x14ac:dyDescent="0.25">
      <c r="G835" s="87">
        <f t="shared" si="89"/>
        <v>0</v>
      </c>
      <c r="H835" s="87">
        <v>835</v>
      </c>
      <c r="I835" s="91" t="s">
        <v>1158</v>
      </c>
      <c r="J835" s="92" t="s">
        <v>1159</v>
      </c>
      <c r="K835" s="87" t="str">
        <f t="shared" ref="K835:K898" si="90">IF(LEN(LEFT(I835,3))&lt;3,"Prosím, zvolte podrobnější úroveň.",LEFT(I835,3))</f>
        <v>324</v>
      </c>
      <c r="L835" s="111"/>
      <c r="P835" s="143" t="s">
        <v>1158</v>
      </c>
      <c r="Q835" s="144" t="s">
        <v>1159</v>
      </c>
    </row>
    <row r="836" spans="7:17" ht="24.75" customHeight="1" x14ac:dyDescent="0.25">
      <c r="G836" s="87">
        <f t="shared" si="89"/>
        <v>0</v>
      </c>
      <c r="H836" s="87">
        <v>836</v>
      </c>
      <c r="I836" s="91" t="s">
        <v>2804</v>
      </c>
      <c r="J836" s="92" t="s">
        <v>1159</v>
      </c>
      <c r="K836" s="87" t="str">
        <f t="shared" si="90"/>
        <v>324</v>
      </c>
      <c r="L836" s="111"/>
      <c r="P836" s="145" t="s">
        <v>2804</v>
      </c>
      <c r="Q836" s="146" t="s">
        <v>1159</v>
      </c>
    </row>
    <row r="837" spans="7:17" ht="24.75" customHeight="1" x14ac:dyDescent="0.25">
      <c r="G837" s="87">
        <f t="shared" si="89"/>
        <v>0</v>
      </c>
      <c r="H837" s="87">
        <v>837</v>
      </c>
      <c r="I837" s="91">
        <v>32400</v>
      </c>
      <c r="J837" s="92" t="s">
        <v>1159</v>
      </c>
      <c r="K837" s="87" t="str">
        <f t="shared" si="90"/>
        <v>324</v>
      </c>
      <c r="L837" s="111"/>
      <c r="P837" s="147">
        <v>32400</v>
      </c>
      <c r="Q837" s="148" t="s">
        <v>1159</v>
      </c>
    </row>
    <row r="838" spans="7:17" ht="24.75" customHeight="1" x14ac:dyDescent="0.25">
      <c r="G838" s="87">
        <f t="shared" si="89"/>
        <v>0</v>
      </c>
      <c r="H838" s="87">
        <v>838</v>
      </c>
      <c r="I838" s="91" t="s">
        <v>1160</v>
      </c>
      <c r="J838" s="92" t="s">
        <v>1161</v>
      </c>
      <c r="K838" s="87" t="str">
        <f t="shared" si="90"/>
        <v>325</v>
      </c>
      <c r="L838" s="111"/>
      <c r="P838" s="143" t="s">
        <v>1160</v>
      </c>
      <c r="Q838" s="144" t="s">
        <v>1161</v>
      </c>
    </row>
    <row r="839" spans="7:17" ht="24.75" customHeight="1" x14ac:dyDescent="0.25">
      <c r="G839" s="87">
        <f t="shared" si="89"/>
        <v>0</v>
      </c>
      <c r="H839" s="87">
        <v>839</v>
      </c>
      <c r="I839" s="91" t="s">
        <v>2805</v>
      </c>
      <c r="J839" s="92" t="s">
        <v>2806</v>
      </c>
      <c r="K839" s="87" t="str">
        <f t="shared" si="90"/>
        <v>325</v>
      </c>
      <c r="L839" s="111"/>
      <c r="P839" s="145" t="s">
        <v>2805</v>
      </c>
      <c r="Q839" s="146" t="s">
        <v>2806</v>
      </c>
    </row>
    <row r="840" spans="7:17" ht="24.75" customHeight="1" x14ac:dyDescent="0.25">
      <c r="G840" s="87">
        <f t="shared" si="89"/>
        <v>0</v>
      </c>
      <c r="H840" s="87">
        <v>840</v>
      </c>
      <c r="I840" s="91">
        <v>32510</v>
      </c>
      <c r="J840" s="92" t="s">
        <v>2806</v>
      </c>
      <c r="K840" s="87" t="str">
        <f t="shared" si="90"/>
        <v>325</v>
      </c>
      <c r="L840" s="111"/>
      <c r="P840" s="147">
        <v>32510</v>
      </c>
      <c r="Q840" s="148" t="s">
        <v>2806</v>
      </c>
    </row>
    <row r="841" spans="7:17" ht="24.75" customHeight="1" x14ac:dyDescent="0.25">
      <c r="G841" s="87">
        <f t="shared" si="89"/>
        <v>0</v>
      </c>
      <c r="H841" s="87">
        <v>841</v>
      </c>
      <c r="I841" s="91" t="s">
        <v>2807</v>
      </c>
      <c r="J841" s="92" t="s">
        <v>2808</v>
      </c>
      <c r="K841" s="87" t="str">
        <f t="shared" si="90"/>
        <v>325</v>
      </c>
      <c r="L841" s="111"/>
      <c r="P841" s="145" t="s">
        <v>2807</v>
      </c>
      <c r="Q841" s="146" t="s">
        <v>2808</v>
      </c>
    </row>
    <row r="842" spans="7:17" ht="24.75" customHeight="1" x14ac:dyDescent="0.25">
      <c r="G842" s="87">
        <f t="shared" si="89"/>
        <v>0</v>
      </c>
      <c r="H842" s="87">
        <v>842</v>
      </c>
      <c r="I842" s="91">
        <v>32520</v>
      </c>
      <c r="J842" s="92" t="s">
        <v>2808</v>
      </c>
      <c r="K842" s="87" t="str">
        <f t="shared" si="90"/>
        <v>325</v>
      </c>
      <c r="L842" s="111"/>
      <c r="P842" s="147">
        <v>32520</v>
      </c>
      <c r="Q842" s="148" t="s">
        <v>2808</v>
      </c>
    </row>
    <row r="843" spans="7:17" ht="24.75" customHeight="1" x14ac:dyDescent="0.25">
      <c r="G843" s="87">
        <f t="shared" si="89"/>
        <v>0</v>
      </c>
      <c r="H843" s="87">
        <v>843</v>
      </c>
      <c r="I843" s="91" t="s">
        <v>2809</v>
      </c>
      <c r="J843" s="92" t="s">
        <v>2810</v>
      </c>
      <c r="K843" s="87" t="str">
        <f t="shared" si="90"/>
        <v>325</v>
      </c>
      <c r="L843" s="111"/>
      <c r="P843" s="145" t="s">
        <v>2809</v>
      </c>
      <c r="Q843" s="146" t="s">
        <v>2810</v>
      </c>
    </row>
    <row r="844" spans="7:17" ht="24.75" customHeight="1" x14ac:dyDescent="0.25">
      <c r="G844" s="87">
        <f t="shared" si="89"/>
        <v>0</v>
      </c>
      <c r="H844" s="87">
        <v>844</v>
      </c>
      <c r="I844" s="91">
        <v>32530</v>
      </c>
      <c r="J844" s="92" t="s">
        <v>2810</v>
      </c>
      <c r="K844" s="87" t="str">
        <f t="shared" si="90"/>
        <v>325</v>
      </c>
      <c r="L844" s="111"/>
      <c r="P844" s="147">
        <v>32530</v>
      </c>
      <c r="Q844" s="148" t="s">
        <v>2810</v>
      </c>
    </row>
    <row r="845" spans="7:17" ht="24.75" customHeight="1" x14ac:dyDescent="0.25">
      <c r="G845" s="87">
        <f t="shared" si="89"/>
        <v>0</v>
      </c>
      <c r="H845" s="87">
        <v>845</v>
      </c>
      <c r="I845" s="91" t="s">
        <v>2811</v>
      </c>
      <c r="J845" s="92" t="s">
        <v>2812</v>
      </c>
      <c r="K845" s="87" t="str">
        <f t="shared" si="90"/>
        <v>325</v>
      </c>
      <c r="L845" s="111"/>
      <c r="P845" s="145" t="s">
        <v>2811</v>
      </c>
      <c r="Q845" s="146" t="s">
        <v>2812</v>
      </c>
    </row>
    <row r="846" spans="7:17" ht="24.75" customHeight="1" x14ac:dyDescent="0.25">
      <c r="G846" s="87">
        <f t="shared" si="89"/>
        <v>0</v>
      </c>
      <c r="H846" s="87">
        <v>846</v>
      </c>
      <c r="I846" s="91">
        <v>32540</v>
      </c>
      <c r="J846" s="92" t="s">
        <v>2812</v>
      </c>
      <c r="K846" s="87" t="str">
        <f t="shared" si="90"/>
        <v>325</v>
      </c>
      <c r="L846" s="111"/>
      <c r="P846" s="147">
        <v>32540</v>
      </c>
      <c r="Q846" s="148" t="s">
        <v>2812</v>
      </c>
    </row>
    <row r="847" spans="7:17" ht="24.75" customHeight="1" x14ac:dyDescent="0.25">
      <c r="G847" s="87">
        <f t="shared" si="89"/>
        <v>0</v>
      </c>
      <c r="H847" s="87">
        <v>847</v>
      </c>
      <c r="I847" s="91" t="s">
        <v>2813</v>
      </c>
      <c r="J847" s="92" t="s">
        <v>2814</v>
      </c>
      <c r="K847" s="87" t="str">
        <f t="shared" si="90"/>
        <v>325</v>
      </c>
      <c r="L847" s="111"/>
      <c r="P847" s="145" t="s">
        <v>2813</v>
      </c>
      <c r="Q847" s="146" t="s">
        <v>2814</v>
      </c>
    </row>
    <row r="848" spans="7:17" ht="24.75" customHeight="1" x14ac:dyDescent="0.25">
      <c r="G848" s="87">
        <f t="shared" si="89"/>
        <v>0</v>
      </c>
      <c r="H848" s="87">
        <v>848</v>
      </c>
      <c r="I848" s="91">
        <v>32551</v>
      </c>
      <c r="J848" s="92" t="s">
        <v>2815</v>
      </c>
      <c r="K848" s="87" t="str">
        <f t="shared" si="90"/>
        <v>325</v>
      </c>
      <c r="L848" s="111"/>
      <c r="P848" s="147">
        <v>32551</v>
      </c>
      <c r="Q848" s="148" t="s">
        <v>2815</v>
      </c>
    </row>
    <row r="849" spans="7:17" ht="24.75" customHeight="1" x14ac:dyDescent="0.25">
      <c r="G849" s="87">
        <f t="shared" si="89"/>
        <v>0</v>
      </c>
      <c r="H849" s="87">
        <v>849</v>
      </c>
      <c r="I849" s="91">
        <v>32552</v>
      </c>
      <c r="J849" s="92" t="s">
        <v>2816</v>
      </c>
      <c r="K849" s="87" t="str">
        <f t="shared" si="90"/>
        <v>325</v>
      </c>
      <c r="L849" s="111"/>
      <c r="P849" s="147">
        <v>32552</v>
      </c>
      <c r="Q849" s="148" t="s">
        <v>2816</v>
      </c>
    </row>
    <row r="850" spans="7:17" ht="24.75" customHeight="1" x14ac:dyDescent="0.25">
      <c r="G850" s="87">
        <f t="shared" si="89"/>
        <v>0</v>
      </c>
      <c r="H850" s="87">
        <v>850</v>
      </c>
      <c r="I850" s="91">
        <v>32553</v>
      </c>
      <c r="J850" s="92" t="s">
        <v>2817</v>
      </c>
      <c r="K850" s="87" t="str">
        <f t="shared" si="90"/>
        <v>325</v>
      </c>
      <c r="L850" s="111"/>
      <c r="P850" s="147">
        <v>32553</v>
      </c>
      <c r="Q850" s="148" t="s">
        <v>2817</v>
      </c>
    </row>
    <row r="851" spans="7:17" ht="24.75" customHeight="1" x14ac:dyDescent="0.25">
      <c r="G851" s="87">
        <f t="shared" si="89"/>
        <v>0</v>
      </c>
      <c r="H851" s="87">
        <v>851</v>
      </c>
      <c r="I851" s="91">
        <v>32559</v>
      </c>
      <c r="J851" s="92" t="s">
        <v>2818</v>
      </c>
      <c r="K851" s="87" t="str">
        <f t="shared" si="90"/>
        <v>325</v>
      </c>
      <c r="L851" s="111"/>
      <c r="P851" s="147">
        <v>32559</v>
      </c>
      <c r="Q851" s="148" t="s">
        <v>2818</v>
      </c>
    </row>
    <row r="852" spans="7:17" ht="24.75" customHeight="1" x14ac:dyDescent="0.25">
      <c r="G852" s="87">
        <f t="shared" si="89"/>
        <v>0</v>
      </c>
      <c r="H852" s="87">
        <v>852</v>
      </c>
      <c r="I852" s="91" t="s">
        <v>2819</v>
      </c>
      <c r="J852" s="92" t="s">
        <v>2820</v>
      </c>
      <c r="K852" s="87" t="str">
        <f t="shared" si="90"/>
        <v>325</v>
      </c>
      <c r="L852" s="111"/>
      <c r="P852" s="145" t="s">
        <v>2819</v>
      </c>
      <c r="Q852" s="146" t="s">
        <v>2820</v>
      </c>
    </row>
    <row r="853" spans="7:17" ht="24.75" customHeight="1" x14ac:dyDescent="0.25">
      <c r="G853" s="87">
        <f t="shared" si="89"/>
        <v>0</v>
      </c>
      <c r="H853" s="87">
        <v>853</v>
      </c>
      <c r="I853" s="91">
        <v>32560</v>
      </c>
      <c r="J853" s="92" t="s">
        <v>2820</v>
      </c>
      <c r="K853" s="87" t="str">
        <f t="shared" si="90"/>
        <v>325</v>
      </c>
      <c r="L853" s="111"/>
      <c r="P853" s="147">
        <v>32560</v>
      </c>
      <c r="Q853" s="148" t="s">
        <v>2820</v>
      </c>
    </row>
    <row r="854" spans="7:17" ht="24.75" customHeight="1" x14ac:dyDescent="0.25">
      <c r="G854" s="87">
        <f t="shared" si="89"/>
        <v>0</v>
      </c>
      <c r="H854" s="87">
        <v>854</v>
      </c>
      <c r="I854" s="91" t="s">
        <v>2821</v>
      </c>
      <c r="J854" s="92" t="s">
        <v>2822</v>
      </c>
      <c r="K854" s="87" t="str">
        <f t="shared" si="90"/>
        <v>325</v>
      </c>
      <c r="L854" s="111"/>
      <c r="P854" s="145" t="s">
        <v>2821</v>
      </c>
      <c r="Q854" s="146" t="s">
        <v>2822</v>
      </c>
    </row>
    <row r="855" spans="7:17" ht="24.75" customHeight="1" x14ac:dyDescent="0.25">
      <c r="G855" s="87">
        <f t="shared" si="89"/>
        <v>0</v>
      </c>
      <c r="H855" s="87">
        <v>855</v>
      </c>
      <c r="I855" s="91">
        <v>32570</v>
      </c>
      <c r="J855" s="92" t="s">
        <v>2822</v>
      </c>
      <c r="K855" s="87" t="str">
        <f t="shared" si="90"/>
        <v>325</v>
      </c>
      <c r="L855" s="111"/>
      <c r="P855" s="147">
        <v>32570</v>
      </c>
      <c r="Q855" s="148" t="s">
        <v>2822</v>
      </c>
    </row>
    <row r="856" spans="7:17" ht="24.75" customHeight="1" x14ac:dyDescent="0.25">
      <c r="G856" s="87">
        <f t="shared" si="89"/>
        <v>0</v>
      </c>
      <c r="H856" s="87">
        <v>856</v>
      </c>
      <c r="I856" s="91" t="s">
        <v>2823</v>
      </c>
      <c r="J856" s="92" t="s">
        <v>2824</v>
      </c>
      <c r="K856" s="87" t="str">
        <f t="shared" si="90"/>
        <v>325</v>
      </c>
      <c r="L856" s="111"/>
      <c r="P856" s="145" t="s">
        <v>2823</v>
      </c>
      <c r="Q856" s="146" t="s">
        <v>2824</v>
      </c>
    </row>
    <row r="857" spans="7:17" ht="24.75" customHeight="1" x14ac:dyDescent="0.25">
      <c r="G857" s="87">
        <f t="shared" si="89"/>
        <v>0</v>
      </c>
      <c r="H857" s="87">
        <v>857</v>
      </c>
      <c r="I857" s="91">
        <v>32580</v>
      </c>
      <c r="J857" s="92" t="s">
        <v>2824</v>
      </c>
      <c r="K857" s="87" t="str">
        <f t="shared" si="90"/>
        <v>325</v>
      </c>
      <c r="L857" s="111"/>
      <c r="P857" s="147">
        <v>32580</v>
      </c>
      <c r="Q857" s="148" t="s">
        <v>2824</v>
      </c>
    </row>
    <row r="858" spans="7:17" ht="24.75" customHeight="1" x14ac:dyDescent="0.25">
      <c r="G858" s="87">
        <f t="shared" si="89"/>
        <v>0</v>
      </c>
      <c r="H858" s="87">
        <v>858</v>
      </c>
      <c r="I858" s="91" t="s">
        <v>2825</v>
      </c>
      <c r="J858" s="92" t="s">
        <v>2826</v>
      </c>
      <c r="K858" s="87" t="str">
        <f t="shared" si="90"/>
        <v>325</v>
      </c>
      <c r="L858" s="111"/>
      <c r="P858" s="145" t="s">
        <v>2825</v>
      </c>
      <c r="Q858" s="146" t="s">
        <v>2826</v>
      </c>
    </row>
    <row r="859" spans="7:17" ht="24.75" customHeight="1" x14ac:dyDescent="0.25">
      <c r="G859" s="87">
        <f t="shared" si="89"/>
        <v>0</v>
      </c>
      <c r="H859" s="87">
        <v>859</v>
      </c>
      <c r="I859" s="91">
        <v>32591</v>
      </c>
      <c r="J859" s="110" t="s">
        <v>2827</v>
      </c>
      <c r="K859" s="87" t="str">
        <f t="shared" si="90"/>
        <v>325</v>
      </c>
      <c r="L859" s="111"/>
      <c r="P859" s="147">
        <v>32591</v>
      </c>
      <c r="Q859" s="160" t="s">
        <v>2827</v>
      </c>
    </row>
    <row r="860" spans="7:17" ht="24.75" customHeight="1" x14ac:dyDescent="0.25">
      <c r="G860" s="87">
        <f t="shared" si="89"/>
        <v>0</v>
      </c>
      <c r="H860" s="87">
        <v>860</v>
      </c>
      <c r="I860" s="91">
        <v>32592</v>
      </c>
      <c r="J860" s="110" t="s">
        <v>2828</v>
      </c>
      <c r="K860" s="87" t="str">
        <f t="shared" si="90"/>
        <v>325</v>
      </c>
      <c r="L860" s="111"/>
      <c r="P860" s="147">
        <v>32592</v>
      </c>
      <c r="Q860" s="160" t="s">
        <v>2828</v>
      </c>
    </row>
    <row r="861" spans="7:17" ht="24.75" customHeight="1" x14ac:dyDescent="0.25">
      <c r="G861" s="87">
        <f t="shared" si="89"/>
        <v>0</v>
      </c>
      <c r="H861" s="87">
        <v>861</v>
      </c>
      <c r="I861" s="91">
        <v>32599</v>
      </c>
      <c r="J861" s="110" t="s">
        <v>2829</v>
      </c>
      <c r="K861" s="87" t="str">
        <f t="shared" si="90"/>
        <v>325</v>
      </c>
      <c r="L861" s="111"/>
      <c r="P861" s="147">
        <v>32599</v>
      </c>
      <c r="Q861" s="160" t="s">
        <v>2829</v>
      </c>
    </row>
    <row r="862" spans="7:17" ht="24.75" customHeight="1" x14ac:dyDescent="0.25">
      <c r="G862" s="87">
        <f t="shared" si="89"/>
        <v>0</v>
      </c>
      <c r="H862" s="87">
        <v>862</v>
      </c>
      <c r="I862" s="91" t="s">
        <v>2830</v>
      </c>
      <c r="J862" s="92" t="s">
        <v>2831</v>
      </c>
      <c r="K862" s="87" t="str">
        <f t="shared" si="90"/>
        <v>Prosím, zvolte podrobnější úroveň.</v>
      </c>
      <c r="L862" s="111"/>
      <c r="P862" s="141" t="s">
        <v>2830</v>
      </c>
      <c r="Q862" s="142" t="s">
        <v>2831</v>
      </c>
    </row>
    <row r="863" spans="7:17" ht="24.75" customHeight="1" x14ac:dyDescent="0.25">
      <c r="G863" s="87">
        <f t="shared" si="89"/>
        <v>0</v>
      </c>
      <c r="H863" s="87">
        <v>863</v>
      </c>
      <c r="I863" s="91" t="s">
        <v>1162</v>
      </c>
      <c r="J863" s="92" t="s">
        <v>1163</v>
      </c>
      <c r="K863" s="87" t="str">
        <f t="shared" si="90"/>
        <v>331</v>
      </c>
      <c r="L863" s="111"/>
      <c r="P863" s="143" t="s">
        <v>1162</v>
      </c>
      <c r="Q863" s="144" t="s">
        <v>1163</v>
      </c>
    </row>
    <row r="864" spans="7:17" ht="24.75" customHeight="1" x14ac:dyDescent="0.25">
      <c r="G864" s="87">
        <f t="shared" si="89"/>
        <v>0</v>
      </c>
      <c r="H864" s="87">
        <v>864</v>
      </c>
      <c r="I864" s="91" t="s">
        <v>2832</v>
      </c>
      <c r="J864" s="92" t="s">
        <v>2833</v>
      </c>
      <c r="K864" s="87" t="str">
        <f t="shared" si="90"/>
        <v>331</v>
      </c>
      <c r="L864" s="111"/>
      <c r="P864" s="145" t="s">
        <v>2832</v>
      </c>
      <c r="Q864" s="146" t="s">
        <v>2833</v>
      </c>
    </row>
    <row r="865" spans="7:17" ht="24.75" customHeight="1" x14ac:dyDescent="0.25">
      <c r="G865" s="87">
        <f t="shared" si="89"/>
        <v>0</v>
      </c>
      <c r="H865" s="87">
        <v>865</v>
      </c>
      <c r="I865" s="91">
        <v>33110</v>
      </c>
      <c r="J865" s="92" t="s">
        <v>2833</v>
      </c>
      <c r="K865" s="87" t="str">
        <f t="shared" si="90"/>
        <v>331</v>
      </c>
      <c r="L865" s="111"/>
      <c r="P865" s="147">
        <v>33110</v>
      </c>
      <c r="Q865" s="148" t="s">
        <v>2833</v>
      </c>
    </row>
    <row r="866" spans="7:17" ht="24.75" customHeight="1" x14ac:dyDescent="0.25">
      <c r="G866" s="87">
        <f t="shared" si="89"/>
        <v>0</v>
      </c>
      <c r="H866" s="87">
        <v>866</v>
      </c>
      <c r="I866" s="91" t="s">
        <v>2834</v>
      </c>
      <c r="J866" s="92" t="s">
        <v>2835</v>
      </c>
      <c r="K866" s="87" t="str">
        <f t="shared" si="90"/>
        <v>331</v>
      </c>
      <c r="L866" s="111"/>
      <c r="P866" s="145" t="s">
        <v>2834</v>
      </c>
      <c r="Q866" s="146" t="s">
        <v>2835</v>
      </c>
    </row>
    <row r="867" spans="7:17" ht="24.75" customHeight="1" x14ac:dyDescent="0.25">
      <c r="G867" s="87">
        <f t="shared" si="89"/>
        <v>0</v>
      </c>
      <c r="H867" s="87">
        <v>867</v>
      </c>
      <c r="I867" s="91">
        <v>33121</v>
      </c>
      <c r="J867" s="92" t="s">
        <v>2836</v>
      </c>
      <c r="K867" s="87" t="str">
        <f t="shared" si="90"/>
        <v>331</v>
      </c>
      <c r="L867" s="111"/>
      <c r="P867" s="147">
        <v>33121</v>
      </c>
      <c r="Q867" s="148" t="s">
        <v>2836</v>
      </c>
    </row>
    <row r="868" spans="7:17" ht="24.75" customHeight="1" x14ac:dyDescent="0.25">
      <c r="G868" s="87">
        <f t="shared" si="89"/>
        <v>0</v>
      </c>
      <c r="H868" s="87">
        <v>868</v>
      </c>
      <c r="I868" s="91">
        <v>33122</v>
      </c>
      <c r="J868" s="92" t="s">
        <v>2837</v>
      </c>
      <c r="K868" s="87" t="str">
        <f t="shared" si="90"/>
        <v>331</v>
      </c>
      <c r="L868" s="111"/>
      <c r="P868" s="147">
        <v>33122</v>
      </c>
      <c r="Q868" s="148" t="s">
        <v>2837</v>
      </c>
    </row>
    <row r="869" spans="7:17" ht="24.75" customHeight="1" x14ac:dyDescent="0.25">
      <c r="G869" s="87">
        <f t="shared" si="89"/>
        <v>0</v>
      </c>
      <c r="H869" s="87">
        <v>869</v>
      </c>
      <c r="I869" s="91">
        <v>33129</v>
      </c>
      <c r="J869" s="92" t="s">
        <v>2838</v>
      </c>
      <c r="K869" s="87" t="str">
        <f t="shared" si="90"/>
        <v>331</v>
      </c>
      <c r="L869" s="111"/>
      <c r="P869" s="147">
        <v>33129</v>
      </c>
      <c r="Q869" s="148" t="s">
        <v>2838</v>
      </c>
    </row>
    <row r="870" spans="7:17" ht="24.75" customHeight="1" x14ac:dyDescent="0.25">
      <c r="G870" s="87">
        <f t="shared" si="89"/>
        <v>0</v>
      </c>
      <c r="H870" s="87">
        <v>870</v>
      </c>
      <c r="I870" s="91" t="s">
        <v>2839</v>
      </c>
      <c r="J870" s="109" t="s">
        <v>2840</v>
      </c>
      <c r="K870" s="87" t="str">
        <f t="shared" si="90"/>
        <v>331</v>
      </c>
      <c r="L870" s="111"/>
      <c r="P870" s="145" t="s">
        <v>2839</v>
      </c>
      <c r="Q870" s="159" t="s">
        <v>2840</v>
      </c>
    </row>
    <row r="871" spans="7:17" ht="24.75" customHeight="1" x14ac:dyDescent="0.25">
      <c r="G871" s="87">
        <f t="shared" si="89"/>
        <v>0</v>
      </c>
      <c r="H871" s="87">
        <v>871</v>
      </c>
      <c r="I871" s="91">
        <v>33131</v>
      </c>
      <c r="J871" s="92" t="s">
        <v>2841</v>
      </c>
      <c r="K871" s="87" t="str">
        <f t="shared" si="90"/>
        <v>331</v>
      </c>
      <c r="L871" s="111"/>
      <c r="P871" s="147">
        <v>33131</v>
      </c>
      <c r="Q871" s="148" t="s">
        <v>2841</v>
      </c>
    </row>
    <row r="872" spans="7:17" ht="24.75" customHeight="1" x14ac:dyDescent="0.25">
      <c r="G872" s="87">
        <f t="shared" si="89"/>
        <v>0</v>
      </c>
      <c r="H872" s="87">
        <v>872</v>
      </c>
      <c r="I872" s="91">
        <v>33132</v>
      </c>
      <c r="J872" s="92" t="s">
        <v>2842</v>
      </c>
      <c r="K872" s="87" t="str">
        <f t="shared" si="90"/>
        <v>331</v>
      </c>
      <c r="L872" s="111"/>
      <c r="P872" s="147">
        <v>33132</v>
      </c>
      <c r="Q872" s="148" t="s">
        <v>2842</v>
      </c>
    </row>
    <row r="873" spans="7:17" ht="24.75" customHeight="1" x14ac:dyDescent="0.25">
      <c r="G873" s="87">
        <f t="shared" si="89"/>
        <v>0</v>
      </c>
      <c r="H873" s="87">
        <v>873</v>
      </c>
      <c r="I873" s="91">
        <v>33133</v>
      </c>
      <c r="J873" s="92" t="s">
        <v>2843</v>
      </c>
      <c r="K873" s="87" t="str">
        <f t="shared" si="90"/>
        <v>331</v>
      </c>
      <c r="L873" s="111"/>
      <c r="P873" s="147">
        <v>33133</v>
      </c>
      <c r="Q873" s="148" t="s">
        <v>2843</v>
      </c>
    </row>
    <row r="874" spans="7:17" ht="24.75" customHeight="1" x14ac:dyDescent="0.25">
      <c r="G874" s="87">
        <f t="shared" si="89"/>
        <v>0</v>
      </c>
      <c r="H874" s="87">
        <v>874</v>
      </c>
      <c r="I874" s="91">
        <v>33134</v>
      </c>
      <c r="J874" s="92" t="s">
        <v>2844</v>
      </c>
      <c r="K874" s="87" t="str">
        <f t="shared" si="90"/>
        <v>331</v>
      </c>
      <c r="L874" s="111"/>
      <c r="P874" s="147">
        <v>33134</v>
      </c>
      <c r="Q874" s="148" t="s">
        <v>2844</v>
      </c>
    </row>
    <row r="875" spans="7:17" ht="24.75" customHeight="1" x14ac:dyDescent="0.25">
      <c r="G875" s="87">
        <f t="shared" si="89"/>
        <v>0</v>
      </c>
      <c r="H875" s="87">
        <v>875</v>
      </c>
      <c r="I875" s="91">
        <v>33135</v>
      </c>
      <c r="J875" s="92" t="s">
        <v>2845</v>
      </c>
      <c r="K875" s="87" t="str">
        <f t="shared" si="90"/>
        <v>331</v>
      </c>
      <c r="L875" s="111"/>
      <c r="P875" s="147">
        <v>33135</v>
      </c>
      <c r="Q875" s="148" t="s">
        <v>2845</v>
      </c>
    </row>
    <row r="876" spans="7:17" ht="24.75" customHeight="1" x14ac:dyDescent="0.25">
      <c r="G876" s="87">
        <f t="shared" si="89"/>
        <v>0</v>
      </c>
      <c r="H876" s="87">
        <v>876</v>
      </c>
      <c r="I876" s="91">
        <v>33136</v>
      </c>
      <c r="J876" s="92" t="s">
        <v>2846</v>
      </c>
      <c r="K876" s="87" t="str">
        <f t="shared" si="90"/>
        <v>331</v>
      </c>
      <c r="L876" s="111"/>
      <c r="P876" s="147">
        <v>33136</v>
      </c>
      <c r="Q876" s="148" t="s">
        <v>2846</v>
      </c>
    </row>
    <row r="877" spans="7:17" ht="24.75" customHeight="1" x14ac:dyDescent="0.25">
      <c r="G877" s="87">
        <f t="shared" si="89"/>
        <v>0</v>
      </c>
      <c r="H877" s="87">
        <v>877</v>
      </c>
      <c r="I877" s="91">
        <v>33137</v>
      </c>
      <c r="J877" s="92" t="s">
        <v>2847</v>
      </c>
      <c r="K877" s="87" t="str">
        <f t="shared" si="90"/>
        <v>331</v>
      </c>
      <c r="L877" s="111"/>
      <c r="P877" s="147">
        <v>33137</v>
      </c>
      <c r="Q877" s="148" t="s">
        <v>2847</v>
      </c>
    </row>
    <row r="878" spans="7:17" ht="24.75" customHeight="1" x14ac:dyDescent="0.25">
      <c r="G878" s="87">
        <f t="shared" si="89"/>
        <v>0</v>
      </c>
      <c r="H878" s="87">
        <v>878</v>
      </c>
      <c r="I878" s="91">
        <v>33138</v>
      </c>
      <c r="J878" s="92" t="s">
        <v>2848</v>
      </c>
      <c r="K878" s="87" t="str">
        <f t="shared" si="90"/>
        <v>331</v>
      </c>
      <c r="L878" s="111"/>
      <c r="P878" s="147">
        <v>33138</v>
      </c>
      <c r="Q878" s="148" t="s">
        <v>2848</v>
      </c>
    </row>
    <row r="879" spans="7:17" ht="24.75" customHeight="1" x14ac:dyDescent="0.25">
      <c r="G879" s="87">
        <f t="shared" si="89"/>
        <v>0</v>
      </c>
      <c r="H879" s="87">
        <v>879</v>
      </c>
      <c r="I879" s="91">
        <v>33139</v>
      </c>
      <c r="J879" s="92" t="s">
        <v>2849</v>
      </c>
      <c r="K879" s="87" t="str">
        <f t="shared" si="90"/>
        <v>331</v>
      </c>
      <c r="L879" s="111"/>
      <c r="P879" s="147">
        <v>33139</v>
      </c>
      <c r="Q879" s="148" t="s">
        <v>2849</v>
      </c>
    </row>
    <row r="880" spans="7:17" ht="24.75" customHeight="1" x14ac:dyDescent="0.25">
      <c r="G880" s="87">
        <f t="shared" si="89"/>
        <v>0</v>
      </c>
      <c r="H880" s="87">
        <v>880</v>
      </c>
      <c r="I880" s="91" t="s">
        <v>2850</v>
      </c>
      <c r="J880" s="92" t="s">
        <v>2851</v>
      </c>
      <c r="K880" s="87" t="str">
        <f t="shared" si="90"/>
        <v>331</v>
      </c>
      <c r="L880" s="111"/>
      <c r="P880" s="145" t="s">
        <v>2850</v>
      </c>
      <c r="Q880" s="146" t="s">
        <v>2851</v>
      </c>
    </row>
    <row r="881" spans="7:17" ht="24.75" customHeight="1" x14ac:dyDescent="0.25">
      <c r="G881" s="87">
        <f t="shared" si="89"/>
        <v>0</v>
      </c>
      <c r="H881" s="87">
        <v>881</v>
      </c>
      <c r="I881" s="91">
        <v>33141</v>
      </c>
      <c r="J881" s="92" t="s">
        <v>2852</v>
      </c>
      <c r="K881" s="87" t="str">
        <f t="shared" si="90"/>
        <v>331</v>
      </c>
      <c r="L881" s="111"/>
      <c r="P881" s="147">
        <v>33141</v>
      </c>
      <c r="Q881" s="148" t="s">
        <v>2852</v>
      </c>
    </row>
    <row r="882" spans="7:17" ht="24.75" customHeight="1" x14ac:dyDescent="0.25">
      <c r="G882" s="87">
        <f t="shared" si="89"/>
        <v>0</v>
      </c>
      <c r="H882" s="87">
        <v>882</v>
      </c>
      <c r="I882" s="91">
        <v>33142</v>
      </c>
      <c r="J882" s="92" t="s">
        <v>2853</v>
      </c>
      <c r="K882" s="87" t="str">
        <f t="shared" si="90"/>
        <v>331</v>
      </c>
      <c r="L882" s="111"/>
      <c r="P882" s="147">
        <v>33142</v>
      </c>
      <c r="Q882" s="148" t="s">
        <v>2853</v>
      </c>
    </row>
    <row r="883" spans="7:17" ht="24.75" customHeight="1" x14ac:dyDescent="0.25">
      <c r="G883" s="87">
        <f t="shared" si="89"/>
        <v>0</v>
      </c>
      <c r="H883" s="87">
        <v>883</v>
      </c>
      <c r="I883" s="91">
        <v>33143</v>
      </c>
      <c r="J883" s="92" t="s">
        <v>2854</v>
      </c>
      <c r="K883" s="87" t="str">
        <f t="shared" si="90"/>
        <v>331</v>
      </c>
      <c r="L883" s="111"/>
      <c r="P883" s="147">
        <v>33143</v>
      </c>
      <c r="Q883" s="148" t="s">
        <v>2854</v>
      </c>
    </row>
    <row r="884" spans="7:17" ht="24.75" customHeight="1" x14ac:dyDescent="0.25">
      <c r="G884" s="87">
        <f t="shared" si="89"/>
        <v>0</v>
      </c>
      <c r="H884" s="87">
        <v>884</v>
      </c>
      <c r="I884" s="91" t="s">
        <v>2855</v>
      </c>
      <c r="J884" s="92" t="s">
        <v>2856</v>
      </c>
      <c r="K884" s="87" t="str">
        <f t="shared" si="90"/>
        <v>331</v>
      </c>
      <c r="L884" s="111"/>
      <c r="P884" s="145" t="s">
        <v>2855</v>
      </c>
      <c r="Q884" s="146" t="s">
        <v>2856</v>
      </c>
    </row>
    <row r="885" spans="7:17" ht="24.75" customHeight="1" x14ac:dyDescent="0.25">
      <c r="G885" s="87">
        <f t="shared" si="89"/>
        <v>0</v>
      </c>
      <c r="H885" s="87">
        <v>885</v>
      </c>
      <c r="I885" s="91">
        <v>33151</v>
      </c>
      <c r="J885" s="92" t="s">
        <v>2857</v>
      </c>
      <c r="K885" s="87" t="str">
        <f t="shared" si="90"/>
        <v>331</v>
      </c>
      <c r="L885" s="111"/>
      <c r="P885" s="147">
        <v>33151</v>
      </c>
      <c r="Q885" s="148" t="s">
        <v>2857</v>
      </c>
    </row>
    <row r="886" spans="7:17" ht="24.75" customHeight="1" x14ac:dyDescent="0.25">
      <c r="G886" s="87">
        <f t="shared" si="89"/>
        <v>0</v>
      </c>
      <c r="H886" s="87">
        <v>886</v>
      </c>
      <c r="I886" s="91">
        <v>33152</v>
      </c>
      <c r="J886" s="92" t="s">
        <v>2858</v>
      </c>
      <c r="K886" s="87" t="str">
        <f t="shared" si="90"/>
        <v>331</v>
      </c>
      <c r="L886" s="111"/>
      <c r="P886" s="147">
        <v>33152</v>
      </c>
      <c r="Q886" s="148" t="s">
        <v>2858</v>
      </c>
    </row>
    <row r="887" spans="7:17" ht="24.75" customHeight="1" x14ac:dyDescent="0.25">
      <c r="G887" s="87">
        <f t="shared" si="89"/>
        <v>0</v>
      </c>
      <c r="H887" s="87">
        <v>887</v>
      </c>
      <c r="I887" s="91">
        <v>332</v>
      </c>
      <c r="J887" s="92" t="s">
        <v>1164</v>
      </c>
      <c r="K887" s="87" t="str">
        <f t="shared" si="90"/>
        <v>332</v>
      </c>
      <c r="L887" s="111"/>
      <c r="P887" s="143">
        <v>332</v>
      </c>
      <c r="Q887" s="144" t="s">
        <v>1164</v>
      </c>
    </row>
    <row r="888" spans="7:17" ht="24.75" customHeight="1" x14ac:dyDescent="0.25">
      <c r="G888" s="87">
        <f t="shared" si="89"/>
        <v>0</v>
      </c>
      <c r="H888" s="87">
        <v>888</v>
      </c>
      <c r="I888" s="91" t="s">
        <v>2859</v>
      </c>
      <c r="J888" s="92" t="s">
        <v>2860</v>
      </c>
      <c r="K888" s="87" t="str">
        <f t="shared" si="90"/>
        <v>332</v>
      </c>
      <c r="L888" s="111"/>
      <c r="P888" s="145" t="s">
        <v>2859</v>
      </c>
      <c r="Q888" s="146" t="s">
        <v>2860</v>
      </c>
    </row>
    <row r="889" spans="7:17" ht="24.75" customHeight="1" x14ac:dyDescent="0.25">
      <c r="G889" s="87">
        <f t="shared" si="89"/>
        <v>0</v>
      </c>
      <c r="H889" s="87">
        <v>889</v>
      </c>
      <c r="I889" s="91">
        <v>33211</v>
      </c>
      <c r="J889" s="92" t="s">
        <v>2861</v>
      </c>
      <c r="K889" s="87" t="str">
        <f t="shared" si="90"/>
        <v>332</v>
      </c>
      <c r="L889" s="111"/>
      <c r="P889" s="147">
        <v>33211</v>
      </c>
      <c r="Q889" s="148" t="s">
        <v>2861</v>
      </c>
    </row>
    <row r="890" spans="7:17" ht="24.75" customHeight="1" x14ac:dyDescent="0.25">
      <c r="G890" s="87">
        <f t="shared" si="89"/>
        <v>0</v>
      </c>
      <c r="H890" s="87">
        <v>890</v>
      </c>
      <c r="I890" s="91">
        <v>33212</v>
      </c>
      <c r="J890" s="92" t="s">
        <v>2862</v>
      </c>
      <c r="K890" s="87" t="str">
        <f t="shared" si="90"/>
        <v>332</v>
      </c>
      <c r="L890" s="111"/>
      <c r="P890" s="147">
        <v>33212</v>
      </c>
      <c r="Q890" s="148" t="s">
        <v>2862</v>
      </c>
    </row>
    <row r="891" spans="7:17" ht="24.75" customHeight="1" x14ac:dyDescent="0.25">
      <c r="G891" s="87">
        <f t="shared" si="89"/>
        <v>0</v>
      </c>
      <c r="H891" s="87">
        <v>891</v>
      </c>
      <c r="I891" s="91">
        <v>33219</v>
      </c>
      <c r="J891" s="92" t="s">
        <v>2863</v>
      </c>
      <c r="K891" s="87" t="str">
        <f t="shared" si="90"/>
        <v>332</v>
      </c>
      <c r="L891" s="111"/>
      <c r="P891" s="147">
        <v>33219</v>
      </c>
      <c r="Q891" s="148" t="s">
        <v>2863</v>
      </c>
    </row>
    <row r="892" spans="7:17" ht="24.75" customHeight="1" x14ac:dyDescent="0.25">
      <c r="G892" s="87">
        <f t="shared" si="89"/>
        <v>0</v>
      </c>
      <c r="H892" s="87">
        <v>892</v>
      </c>
      <c r="I892" s="91" t="s">
        <v>2864</v>
      </c>
      <c r="J892" s="92" t="s">
        <v>2865</v>
      </c>
      <c r="K892" s="87" t="str">
        <f t="shared" si="90"/>
        <v>332</v>
      </c>
      <c r="L892" s="111"/>
      <c r="P892" s="145" t="s">
        <v>2864</v>
      </c>
      <c r="Q892" s="146" t="s">
        <v>2865</v>
      </c>
    </row>
    <row r="893" spans="7:17" ht="24.75" customHeight="1" x14ac:dyDescent="0.25">
      <c r="G893" s="87">
        <f t="shared" si="89"/>
        <v>0</v>
      </c>
      <c r="H893" s="87">
        <v>893</v>
      </c>
      <c r="I893" s="91">
        <v>33220</v>
      </c>
      <c r="J893" s="92" t="s">
        <v>2865</v>
      </c>
      <c r="K893" s="87" t="str">
        <f t="shared" si="90"/>
        <v>332</v>
      </c>
      <c r="L893" s="111"/>
      <c r="P893" s="147">
        <v>33220</v>
      </c>
      <c r="Q893" s="148" t="s">
        <v>2865</v>
      </c>
    </row>
    <row r="894" spans="7:17" ht="24.75" customHeight="1" x14ac:dyDescent="0.25">
      <c r="G894" s="87">
        <f t="shared" si="89"/>
        <v>0</v>
      </c>
      <c r="H894" s="87">
        <v>894</v>
      </c>
      <c r="I894" s="91" t="s">
        <v>2866</v>
      </c>
      <c r="J894" s="92" t="s">
        <v>2867</v>
      </c>
      <c r="K894" s="87" t="str">
        <f t="shared" si="90"/>
        <v>332</v>
      </c>
      <c r="L894" s="111"/>
      <c r="P894" s="145" t="s">
        <v>2866</v>
      </c>
      <c r="Q894" s="146" t="s">
        <v>2867</v>
      </c>
    </row>
    <row r="895" spans="7:17" ht="24.75" customHeight="1" x14ac:dyDescent="0.25">
      <c r="G895" s="87">
        <f t="shared" si="89"/>
        <v>0</v>
      </c>
      <c r="H895" s="87">
        <v>895</v>
      </c>
      <c r="I895" s="91">
        <v>33230</v>
      </c>
      <c r="J895" s="92" t="s">
        <v>2867</v>
      </c>
      <c r="K895" s="87" t="str">
        <f t="shared" si="90"/>
        <v>332</v>
      </c>
      <c r="L895" s="111"/>
      <c r="P895" s="147">
        <v>33230</v>
      </c>
      <c r="Q895" s="148" t="s">
        <v>2867</v>
      </c>
    </row>
    <row r="896" spans="7:17" ht="24.75" customHeight="1" x14ac:dyDescent="0.25">
      <c r="G896" s="87">
        <f t="shared" si="89"/>
        <v>0</v>
      </c>
      <c r="H896" s="87">
        <v>896</v>
      </c>
      <c r="I896" s="91" t="s">
        <v>2868</v>
      </c>
      <c r="J896" s="92" t="s">
        <v>2869</v>
      </c>
      <c r="K896" s="87" t="str">
        <f t="shared" si="90"/>
        <v>332</v>
      </c>
      <c r="L896" s="111"/>
      <c r="P896" s="145" t="s">
        <v>2868</v>
      </c>
      <c r="Q896" s="146" t="s">
        <v>2869</v>
      </c>
    </row>
    <row r="897" spans="7:17" ht="24.75" customHeight="1" x14ac:dyDescent="0.25">
      <c r="G897" s="87">
        <f t="shared" si="89"/>
        <v>0</v>
      </c>
      <c r="H897" s="87">
        <v>897</v>
      </c>
      <c r="I897" s="91">
        <v>33240</v>
      </c>
      <c r="J897" s="92" t="s">
        <v>2869</v>
      </c>
      <c r="K897" s="87" t="str">
        <f t="shared" si="90"/>
        <v>332</v>
      </c>
      <c r="L897" s="111"/>
      <c r="P897" s="147">
        <v>33240</v>
      </c>
      <c r="Q897" s="148" t="s">
        <v>2869</v>
      </c>
    </row>
    <row r="898" spans="7:17" ht="24.75" customHeight="1" x14ac:dyDescent="0.25">
      <c r="G898" s="87">
        <f t="shared" ref="G898:G961" si="91">IF(ISERR(SEARCH($G$1,J898)),0,1)</f>
        <v>0</v>
      </c>
      <c r="H898" s="87">
        <v>898</v>
      </c>
      <c r="I898" s="91" t="s">
        <v>1165</v>
      </c>
      <c r="J898" s="92" t="s">
        <v>1166</v>
      </c>
      <c r="K898" s="87" t="str">
        <f t="shared" si="90"/>
        <v>333</v>
      </c>
      <c r="L898" s="111"/>
      <c r="P898" s="143" t="s">
        <v>1165</v>
      </c>
      <c r="Q898" s="144" t="s">
        <v>1166</v>
      </c>
    </row>
    <row r="899" spans="7:17" ht="24.75" customHeight="1" x14ac:dyDescent="0.25">
      <c r="G899" s="87">
        <f t="shared" si="91"/>
        <v>0</v>
      </c>
      <c r="H899" s="87">
        <v>899</v>
      </c>
      <c r="I899" s="91" t="s">
        <v>2870</v>
      </c>
      <c r="J899" s="92" t="s">
        <v>2871</v>
      </c>
      <c r="K899" s="87" t="str">
        <f t="shared" ref="K899:K962" si="92">IF(LEN(LEFT(I899,3))&lt;3,"Prosím, zvolte podrobnější úroveň.",LEFT(I899,3))</f>
        <v>333</v>
      </c>
      <c r="L899" s="111"/>
      <c r="P899" s="145" t="s">
        <v>2870</v>
      </c>
      <c r="Q899" s="146" t="s">
        <v>2871</v>
      </c>
    </row>
    <row r="900" spans="7:17" ht="24.75" customHeight="1" x14ac:dyDescent="0.25">
      <c r="G900" s="87">
        <f t="shared" si="91"/>
        <v>0</v>
      </c>
      <c r="H900" s="87">
        <v>900</v>
      </c>
      <c r="I900" s="91">
        <v>33311</v>
      </c>
      <c r="J900" s="92" t="s">
        <v>2872</v>
      </c>
      <c r="K900" s="87" t="str">
        <f t="shared" si="92"/>
        <v>333</v>
      </c>
      <c r="L900" s="111"/>
      <c r="P900" s="147">
        <v>33311</v>
      </c>
      <c r="Q900" s="148" t="s">
        <v>2872</v>
      </c>
    </row>
    <row r="901" spans="7:17" ht="24.75" customHeight="1" x14ac:dyDescent="0.25">
      <c r="G901" s="87">
        <f t="shared" si="91"/>
        <v>0</v>
      </c>
      <c r="H901" s="87">
        <v>901</v>
      </c>
      <c r="I901" s="91">
        <v>33312</v>
      </c>
      <c r="J901" s="92" t="s">
        <v>2873</v>
      </c>
      <c r="K901" s="87" t="str">
        <f t="shared" si="92"/>
        <v>333</v>
      </c>
      <c r="L901" s="111"/>
      <c r="P901" s="147">
        <v>33312</v>
      </c>
      <c r="Q901" s="148" t="s">
        <v>2873</v>
      </c>
    </row>
    <row r="902" spans="7:17" ht="24.75" customHeight="1" x14ac:dyDescent="0.25">
      <c r="G902" s="87">
        <f t="shared" si="91"/>
        <v>0</v>
      </c>
      <c r="H902" s="87">
        <v>902</v>
      </c>
      <c r="I902" s="91">
        <v>33313</v>
      </c>
      <c r="J902" s="92" t="s">
        <v>2874</v>
      </c>
      <c r="K902" s="87" t="str">
        <f t="shared" si="92"/>
        <v>333</v>
      </c>
      <c r="L902" s="111"/>
      <c r="P902" s="147">
        <v>33313</v>
      </c>
      <c r="Q902" s="148" t="s">
        <v>2874</v>
      </c>
    </row>
    <row r="903" spans="7:17" ht="24.75" customHeight="1" x14ac:dyDescent="0.25">
      <c r="G903" s="87">
        <f t="shared" si="91"/>
        <v>0</v>
      </c>
      <c r="H903" s="87">
        <v>903</v>
      </c>
      <c r="I903" s="91" t="s">
        <v>2875</v>
      </c>
      <c r="J903" s="92" t="s">
        <v>2876</v>
      </c>
      <c r="K903" s="87" t="str">
        <f t="shared" si="92"/>
        <v>333</v>
      </c>
      <c r="L903" s="111"/>
      <c r="P903" s="145" t="s">
        <v>2875</v>
      </c>
      <c r="Q903" s="146" t="s">
        <v>2876</v>
      </c>
    </row>
    <row r="904" spans="7:17" ht="24.75" customHeight="1" x14ac:dyDescent="0.25">
      <c r="G904" s="87">
        <f t="shared" si="91"/>
        <v>0</v>
      </c>
      <c r="H904" s="87">
        <v>904</v>
      </c>
      <c r="I904" s="91">
        <v>33320</v>
      </c>
      <c r="J904" s="92" t="s">
        <v>2876</v>
      </c>
      <c r="K904" s="87" t="str">
        <f t="shared" si="92"/>
        <v>333</v>
      </c>
      <c r="L904" s="111"/>
      <c r="P904" s="147">
        <v>33320</v>
      </c>
      <c r="Q904" s="148" t="s">
        <v>2876</v>
      </c>
    </row>
    <row r="905" spans="7:17" ht="24.75" customHeight="1" x14ac:dyDescent="0.25">
      <c r="G905" s="87">
        <f t="shared" si="91"/>
        <v>0</v>
      </c>
      <c r="H905" s="87">
        <v>905</v>
      </c>
      <c r="I905" s="91" t="s">
        <v>2877</v>
      </c>
      <c r="J905" s="92" t="s">
        <v>2878</v>
      </c>
      <c r="K905" s="87" t="str">
        <f t="shared" si="92"/>
        <v>333</v>
      </c>
      <c r="L905" s="111"/>
      <c r="P905" s="145" t="s">
        <v>2877</v>
      </c>
      <c r="Q905" s="146" t="s">
        <v>2878</v>
      </c>
    </row>
    <row r="906" spans="7:17" ht="24.75" customHeight="1" x14ac:dyDescent="0.25">
      <c r="G906" s="87">
        <f t="shared" si="91"/>
        <v>0</v>
      </c>
      <c r="H906" s="87">
        <v>906</v>
      </c>
      <c r="I906" s="91">
        <v>33331</v>
      </c>
      <c r="J906" s="109" t="s">
        <v>2879</v>
      </c>
      <c r="K906" s="87" t="str">
        <f t="shared" si="92"/>
        <v>333</v>
      </c>
      <c r="L906" s="111"/>
      <c r="P906" s="147">
        <v>33331</v>
      </c>
      <c r="Q906" s="162" t="s">
        <v>2879</v>
      </c>
    </row>
    <row r="907" spans="7:17" ht="24.75" customHeight="1" x14ac:dyDescent="0.25">
      <c r="G907" s="87">
        <f t="shared" si="91"/>
        <v>0</v>
      </c>
      <c r="H907" s="87">
        <v>907</v>
      </c>
      <c r="I907" s="91">
        <v>33332</v>
      </c>
      <c r="J907" s="109" t="s">
        <v>2880</v>
      </c>
      <c r="K907" s="87" t="str">
        <f t="shared" si="92"/>
        <v>333</v>
      </c>
      <c r="L907" s="111"/>
      <c r="P907" s="147">
        <v>33332</v>
      </c>
      <c r="Q907" s="162" t="s">
        <v>2880</v>
      </c>
    </row>
    <row r="908" spans="7:17" ht="24.75" customHeight="1" x14ac:dyDescent="0.25">
      <c r="G908" s="87">
        <f t="shared" si="91"/>
        <v>0</v>
      </c>
      <c r="H908" s="87">
        <v>908</v>
      </c>
      <c r="I908" s="91">
        <v>33333</v>
      </c>
      <c r="J908" s="109" t="s">
        <v>2881</v>
      </c>
      <c r="K908" s="87" t="str">
        <f t="shared" si="92"/>
        <v>333</v>
      </c>
      <c r="L908" s="111"/>
      <c r="P908" s="147">
        <v>33333</v>
      </c>
      <c r="Q908" s="162" t="s">
        <v>2881</v>
      </c>
    </row>
    <row r="909" spans="7:17" ht="24.75" customHeight="1" x14ac:dyDescent="0.25">
      <c r="G909" s="87">
        <f t="shared" si="91"/>
        <v>0</v>
      </c>
      <c r="H909" s="87">
        <v>909</v>
      </c>
      <c r="I909" s="91">
        <v>33334</v>
      </c>
      <c r="J909" s="109" t="s">
        <v>2882</v>
      </c>
      <c r="K909" s="87" t="str">
        <f t="shared" si="92"/>
        <v>333</v>
      </c>
      <c r="L909" s="111"/>
      <c r="P909" s="147">
        <v>33334</v>
      </c>
      <c r="Q909" s="162" t="s">
        <v>2882</v>
      </c>
    </row>
    <row r="910" spans="7:17" ht="24.75" customHeight="1" x14ac:dyDescent="0.25">
      <c r="G910" s="87">
        <f t="shared" si="91"/>
        <v>0</v>
      </c>
      <c r="H910" s="87">
        <v>910</v>
      </c>
      <c r="I910" s="91">
        <v>33335</v>
      </c>
      <c r="J910" s="109" t="s">
        <v>2883</v>
      </c>
      <c r="K910" s="87" t="str">
        <f t="shared" si="92"/>
        <v>333</v>
      </c>
      <c r="L910" s="111"/>
      <c r="P910" s="147">
        <v>33335</v>
      </c>
      <c r="Q910" s="162" t="s">
        <v>2883</v>
      </c>
    </row>
    <row r="911" spans="7:17" ht="24.75" customHeight="1" x14ac:dyDescent="0.25">
      <c r="G911" s="87">
        <f t="shared" si="91"/>
        <v>0</v>
      </c>
      <c r="H911" s="87">
        <v>911</v>
      </c>
      <c r="I911" s="91">
        <v>33336</v>
      </c>
      <c r="J911" s="109" t="s">
        <v>2884</v>
      </c>
      <c r="K911" s="87" t="str">
        <f t="shared" si="92"/>
        <v>333</v>
      </c>
      <c r="L911" s="111"/>
      <c r="P911" s="147">
        <v>33336</v>
      </c>
      <c r="Q911" s="162" t="s">
        <v>2884</v>
      </c>
    </row>
    <row r="912" spans="7:17" ht="24.75" customHeight="1" x14ac:dyDescent="0.25">
      <c r="G912" s="87">
        <f t="shared" si="91"/>
        <v>0</v>
      </c>
      <c r="H912" s="87">
        <v>912</v>
      </c>
      <c r="I912" s="91">
        <v>33337</v>
      </c>
      <c r="J912" s="109" t="s">
        <v>2885</v>
      </c>
      <c r="K912" s="87" t="str">
        <f t="shared" si="92"/>
        <v>333</v>
      </c>
      <c r="L912" s="111"/>
      <c r="P912" s="147">
        <v>33337</v>
      </c>
      <c r="Q912" s="162" t="s">
        <v>2885</v>
      </c>
    </row>
    <row r="913" spans="7:17" ht="24.75" customHeight="1" x14ac:dyDescent="0.25">
      <c r="G913" s="87">
        <f t="shared" si="91"/>
        <v>0</v>
      </c>
      <c r="H913" s="87">
        <v>913</v>
      </c>
      <c r="I913" s="91">
        <v>33339</v>
      </c>
      <c r="J913" s="109" t="s">
        <v>2886</v>
      </c>
      <c r="K913" s="87" t="str">
        <f t="shared" si="92"/>
        <v>333</v>
      </c>
      <c r="L913" s="111"/>
      <c r="P913" s="147">
        <v>33339</v>
      </c>
      <c r="Q913" s="162" t="s">
        <v>2886</v>
      </c>
    </row>
    <row r="914" spans="7:17" ht="24.75" customHeight="1" x14ac:dyDescent="0.25">
      <c r="G914" s="87">
        <f t="shared" si="91"/>
        <v>0</v>
      </c>
      <c r="H914" s="87">
        <v>914</v>
      </c>
      <c r="I914" s="91" t="s">
        <v>2887</v>
      </c>
      <c r="J914" s="92" t="s">
        <v>2888</v>
      </c>
      <c r="K914" s="87" t="str">
        <f t="shared" si="92"/>
        <v>333</v>
      </c>
      <c r="L914" s="111"/>
      <c r="P914" s="145" t="s">
        <v>2887</v>
      </c>
      <c r="Q914" s="146" t="s">
        <v>2888</v>
      </c>
    </row>
    <row r="915" spans="7:17" ht="24.75" customHeight="1" x14ac:dyDescent="0.25">
      <c r="G915" s="87">
        <f t="shared" si="91"/>
        <v>0</v>
      </c>
      <c r="H915" s="87">
        <v>915</v>
      </c>
      <c r="I915" s="91">
        <v>33340</v>
      </c>
      <c r="J915" s="92" t="s">
        <v>2888</v>
      </c>
      <c r="K915" s="87" t="str">
        <f t="shared" si="92"/>
        <v>333</v>
      </c>
      <c r="L915" s="111"/>
      <c r="P915" s="147">
        <v>33340</v>
      </c>
      <c r="Q915" s="148" t="s">
        <v>2888</v>
      </c>
    </row>
    <row r="916" spans="7:17" ht="24.75" customHeight="1" x14ac:dyDescent="0.25">
      <c r="G916" s="87">
        <f t="shared" si="91"/>
        <v>0</v>
      </c>
      <c r="H916" s="87">
        <v>916</v>
      </c>
      <c r="I916" s="91">
        <v>3339</v>
      </c>
      <c r="J916" s="92" t="s">
        <v>2889</v>
      </c>
      <c r="K916" s="87" t="str">
        <f t="shared" si="92"/>
        <v>333</v>
      </c>
      <c r="L916" s="111"/>
      <c r="P916" s="145">
        <v>3339</v>
      </c>
      <c r="Q916" s="146" t="s">
        <v>2889</v>
      </c>
    </row>
    <row r="917" spans="7:17" ht="24.75" customHeight="1" x14ac:dyDescent="0.25">
      <c r="G917" s="87">
        <f t="shared" si="91"/>
        <v>0</v>
      </c>
      <c r="H917" s="87">
        <v>917</v>
      </c>
      <c r="I917" s="91">
        <v>33391</v>
      </c>
      <c r="J917" s="112" t="s">
        <v>2890</v>
      </c>
      <c r="K917" s="87" t="str">
        <f t="shared" si="92"/>
        <v>333</v>
      </c>
      <c r="L917" s="111"/>
      <c r="P917" s="147">
        <v>33391</v>
      </c>
      <c r="Q917" s="166" t="s">
        <v>2890</v>
      </c>
    </row>
    <row r="918" spans="7:17" ht="24.75" customHeight="1" x14ac:dyDescent="0.25">
      <c r="G918" s="87">
        <f t="shared" si="91"/>
        <v>0</v>
      </c>
      <c r="H918" s="87">
        <v>918</v>
      </c>
      <c r="I918" s="91">
        <v>33392</v>
      </c>
      <c r="J918" s="112" t="s">
        <v>2891</v>
      </c>
      <c r="K918" s="87" t="str">
        <f t="shared" si="92"/>
        <v>333</v>
      </c>
      <c r="L918" s="111"/>
      <c r="P918" s="147">
        <v>33392</v>
      </c>
      <c r="Q918" s="166" t="s">
        <v>2891</v>
      </c>
    </row>
    <row r="919" spans="7:17" ht="24.75" customHeight="1" x14ac:dyDescent="0.25">
      <c r="G919" s="87">
        <f t="shared" si="91"/>
        <v>0</v>
      </c>
      <c r="H919" s="87">
        <v>919</v>
      </c>
      <c r="I919" s="91">
        <v>33393</v>
      </c>
      <c r="J919" s="112" t="s">
        <v>2892</v>
      </c>
      <c r="K919" s="87" t="str">
        <f t="shared" si="92"/>
        <v>333</v>
      </c>
      <c r="L919" s="111"/>
      <c r="P919" s="147">
        <v>33393</v>
      </c>
      <c r="Q919" s="166" t="s">
        <v>2892</v>
      </c>
    </row>
    <row r="920" spans="7:17" ht="24.75" customHeight="1" x14ac:dyDescent="0.25">
      <c r="G920" s="87">
        <f t="shared" si="91"/>
        <v>0</v>
      </c>
      <c r="H920" s="87">
        <v>920</v>
      </c>
      <c r="I920" s="91">
        <v>33394</v>
      </c>
      <c r="J920" s="112" t="s">
        <v>2893</v>
      </c>
      <c r="K920" s="87" t="str">
        <f t="shared" si="92"/>
        <v>333</v>
      </c>
      <c r="L920" s="111"/>
      <c r="P920" s="147">
        <v>33394</v>
      </c>
      <c r="Q920" s="166" t="s">
        <v>2893</v>
      </c>
    </row>
    <row r="921" spans="7:17" ht="24.75" customHeight="1" x14ac:dyDescent="0.25">
      <c r="G921" s="87">
        <f t="shared" si="91"/>
        <v>0</v>
      </c>
      <c r="H921" s="87">
        <v>921</v>
      </c>
      <c r="I921" s="91">
        <v>33395</v>
      </c>
      <c r="J921" s="112" t="s">
        <v>2894</v>
      </c>
      <c r="K921" s="87" t="str">
        <f t="shared" si="92"/>
        <v>333</v>
      </c>
      <c r="L921" s="111"/>
      <c r="P921" s="147">
        <v>33395</v>
      </c>
      <c r="Q921" s="166" t="s">
        <v>2894</v>
      </c>
    </row>
    <row r="922" spans="7:17" ht="24.75" customHeight="1" x14ac:dyDescent="0.25">
      <c r="G922" s="87">
        <f t="shared" si="91"/>
        <v>0</v>
      </c>
      <c r="H922" s="87">
        <v>922</v>
      </c>
      <c r="I922" s="91">
        <v>33396</v>
      </c>
      <c r="J922" s="112" t="s">
        <v>2895</v>
      </c>
      <c r="K922" s="87" t="str">
        <f t="shared" si="92"/>
        <v>333</v>
      </c>
      <c r="L922" s="111"/>
      <c r="P922" s="147">
        <v>33396</v>
      </c>
      <c r="Q922" s="166" t="s">
        <v>2895</v>
      </c>
    </row>
    <row r="923" spans="7:17" ht="24.75" customHeight="1" x14ac:dyDescent="0.25">
      <c r="G923" s="87">
        <f t="shared" si="91"/>
        <v>0</v>
      </c>
      <c r="H923" s="87">
        <v>923</v>
      </c>
      <c r="I923" s="91">
        <v>33397</v>
      </c>
      <c r="J923" s="112" t="s">
        <v>2896</v>
      </c>
      <c r="K923" s="87" t="str">
        <f t="shared" si="92"/>
        <v>333</v>
      </c>
      <c r="L923" s="111"/>
      <c r="P923" s="147">
        <v>33397</v>
      </c>
      <c r="Q923" s="166" t="s">
        <v>2896</v>
      </c>
    </row>
    <row r="924" spans="7:17" ht="24.75" customHeight="1" x14ac:dyDescent="0.25">
      <c r="G924" s="87">
        <f t="shared" si="91"/>
        <v>0</v>
      </c>
      <c r="H924" s="87">
        <v>924</v>
      </c>
      <c r="I924" s="91">
        <v>33399</v>
      </c>
      <c r="J924" s="92" t="s">
        <v>2897</v>
      </c>
      <c r="K924" s="87" t="str">
        <f t="shared" si="92"/>
        <v>333</v>
      </c>
      <c r="L924" s="111"/>
      <c r="P924" s="147">
        <v>33399</v>
      </c>
      <c r="Q924" s="148" t="s">
        <v>2897</v>
      </c>
    </row>
    <row r="925" spans="7:17" ht="24.75" customHeight="1" x14ac:dyDescent="0.25">
      <c r="G925" s="87">
        <f t="shared" si="91"/>
        <v>0</v>
      </c>
      <c r="H925" s="87">
        <v>925</v>
      </c>
      <c r="I925" s="91" t="s">
        <v>1167</v>
      </c>
      <c r="J925" s="92" t="s">
        <v>1168</v>
      </c>
      <c r="K925" s="87" t="str">
        <f t="shared" si="92"/>
        <v>334</v>
      </c>
      <c r="L925" s="111"/>
      <c r="P925" s="143" t="s">
        <v>1167</v>
      </c>
      <c r="Q925" s="144" t="s">
        <v>1168</v>
      </c>
    </row>
    <row r="926" spans="7:17" ht="24.75" customHeight="1" x14ac:dyDescent="0.25">
      <c r="G926" s="87">
        <f t="shared" si="91"/>
        <v>0</v>
      </c>
      <c r="H926" s="87">
        <v>926</v>
      </c>
      <c r="I926" s="91" t="s">
        <v>2898</v>
      </c>
      <c r="J926" s="92" t="s">
        <v>2899</v>
      </c>
      <c r="K926" s="87" t="str">
        <f t="shared" si="92"/>
        <v>334</v>
      </c>
      <c r="L926" s="111"/>
      <c r="P926" s="145" t="s">
        <v>2898</v>
      </c>
      <c r="Q926" s="146" t="s">
        <v>2899</v>
      </c>
    </row>
    <row r="927" spans="7:17" ht="24.75" customHeight="1" x14ac:dyDescent="0.25">
      <c r="G927" s="87">
        <f t="shared" si="91"/>
        <v>0</v>
      </c>
      <c r="H927" s="87">
        <v>927</v>
      </c>
      <c r="I927" s="91">
        <v>33411</v>
      </c>
      <c r="J927" s="92" t="s">
        <v>2900</v>
      </c>
      <c r="K927" s="87" t="str">
        <f t="shared" si="92"/>
        <v>334</v>
      </c>
      <c r="L927" s="111"/>
      <c r="P927" s="147">
        <v>33411</v>
      </c>
      <c r="Q927" s="148" t="s">
        <v>2900</v>
      </c>
    </row>
    <row r="928" spans="7:17" ht="24.75" customHeight="1" x14ac:dyDescent="0.25">
      <c r="G928" s="87">
        <f t="shared" si="91"/>
        <v>0</v>
      </c>
      <c r="H928" s="87">
        <v>928</v>
      </c>
      <c r="I928" s="91">
        <v>33412</v>
      </c>
      <c r="J928" s="92" t="s">
        <v>2901</v>
      </c>
      <c r="K928" s="87" t="str">
        <f t="shared" si="92"/>
        <v>334</v>
      </c>
      <c r="L928" s="111"/>
      <c r="P928" s="147">
        <v>33412</v>
      </c>
      <c r="Q928" s="148" t="s">
        <v>2901</v>
      </c>
    </row>
    <row r="929" spans="7:17" ht="24.75" customHeight="1" x14ac:dyDescent="0.25">
      <c r="G929" s="87">
        <f t="shared" si="91"/>
        <v>0</v>
      </c>
      <c r="H929" s="87">
        <v>929</v>
      </c>
      <c r="I929" s="91">
        <v>33413</v>
      </c>
      <c r="J929" s="92" t="s">
        <v>2902</v>
      </c>
      <c r="K929" s="87" t="str">
        <f t="shared" si="92"/>
        <v>334</v>
      </c>
      <c r="L929" s="111"/>
      <c r="P929" s="147">
        <v>33413</v>
      </c>
      <c r="Q929" s="148" t="s">
        <v>2902</v>
      </c>
    </row>
    <row r="930" spans="7:17" ht="24.75" customHeight="1" x14ac:dyDescent="0.25">
      <c r="G930" s="87">
        <f t="shared" si="91"/>
        <v>0</v>
      </c>
      <c r="H930" s="87">
        <v>930</v>
      </c>
      <c r="I930" s="91">
        <v>33414</v>
      </c>
      <c r="J930" s="92" t="s">
        <v>2903</v>
      </c>
      <c r="K930" s="87" t="str">
        <f t="shared" si="92"/>
        <v>334</v>
      </c>
      <c r="L930" s="111"/>
      <c r="P930" s="147">
        <v>33414</v>
      </c>
      <c r="Q930" s="148" t="s">
        <v>2903</v>
      </c>
    </row>
    <row r="931" spans="7:17" ht="24.75" customHeight="1" x14ac:dyDescent="0.25">
      <c r="G931" s="87">
        <f t="shared" si="91"/>
        <v>0</v>
      </c>
      <c r="H931" s="87">
        <v>931</v>
      </c>
      <c r="I931" s="91">
        <v>33415</v>
      </c>
      <c r="J931" s="92" t="s">
        <v>2904</v>
      </c>
      <c r="K931" s="87" t="str">
        <f t="shared" si="92"/>
        <v>334</v>
      </c>
      <c r="L931" s="111"/>
      <c r="P931" s="147">
        <v>33415</v>
      </c>
      <c r="Q931" s="148" t="s">
        <v>2904</v>
      </c>
    </row>
    <row r="932" spans="7:17" ht="24.75" customHeight="1" x14ac:dyDescent="0.25">
      <c r="G932" s="87">
        <f t="shared" si="91"/>
        <v>0</v>
      </c>
      <c r="H932" s="87">
        <v>932</v>
      </c>
      <c r="I932" s="91">
        <v>33416</v>
      </c>
      <c r="J932" s="92" t="s">
        <v>2905</v>
      </c>
      <c r="K932" s="87" t="str">
        <f t="shared" si="92"/>
        <v>334</v>
      </c>
      <c r="L932" s="111"/>
      <c r="P932" s="147">
        <v>33416</v>
      </c>
      <c r="Q932" s="148" t="s">
        <v>2905</v>
      </c>
    </row>
    <row r="933" spans="7:17" ht="24.75" customHeight="1" x14ac:dyDescent="0.25">
      <c r="G933" s="87">
        <f t="shared" si="91"/>
        <v>0</v>
      </c>
      <c r="H933" s="87">
        <v>933</v>
      </c>
      <c r="I933" s="91">
        <v>33417</v>
      </c>
      <c r="J933" s="92" t="s">
        <v>2906</v>
      </c>
      <c r="K933" s="87" t="str">
        <f t="shared" si="92"/>
        <v>334</v>
      </c>
      <c r="L933" s="111"/>
      <c r="P933" s="147">
        <v>33417</v>
      </c>
      <c r="Q933" s="148" t="s">
        <v>2906</v>
      </c>
    </row>
    <row r="934" spans="7:17" ht="24.75" customHeight="1" x14ac:dyDescent="0.25">
      <c r="G934" s="87">
        <f t="shared" si="91"/>
        <v>0</v>
      </c>
      <c r="H934" s="87">
        <v>934</v>
      </c>
      <c r="I934" s="91">
        <v>33419</v>
      </c>
      <c r="J934" s="92" t="s">
        <v>2907</v>
      </c>
      <c r="K934" s="87" t="str">
        <f t="shared" si="92"/>
        <v>334</v>
      </c>
      <c r="L934" s="111"/>
      <c r="P934" s="147">
        <v>33419</v>
      </c>
      <c r="Q934" s="148" t="s">
        <v>2907</v>
      </c>
    </row>
    <row r="935" spans="7:17" ht="24.75" customHeight="1" x14ac:dyDescent="0.25">
      <c r="G935" s="87">
        <f t="shared" si="91"/>
        <v>0</v>
      </c>
      <c r="H935" s="87">
        <v>935</v>
      </c>
      <c r="I935" s="91" t="s">
        <v>2908</v>
      </c>
      <c r="J935" s="92" t="s">
        <v>2909</v>
      </c>
      <c r="K935" s="87" t="str">
        <f t="shared" si="92"/>
        <v>334</v>
      </c>
      <c r="L935" s="111"/>
      <c r="P935" s="145" t="s">
        <v>2908</v>
      </c>
      <c r="Q935" s="146" t="s">
        <v>2909</v>
      </c>
    </row>
    <row r="936" spans="7:17" ht="24.75" customHeight="1" x14ac:dyDescent="0.25">
      <c r="G936" s="87">
        <f t="shared" si="91"/>
        <v>0</v>
      </c>
      <c r="H936" s="87">
        <v>936</v>
      </c>
      <c r="I936" s="91">
        <v>33420</v>
      </c>
      <c r="J936" s="92" t="s">
        <v>2909</v>
      </c>
      <c r="K936" s="87" t="str">
        <f t="shared" si="92"/>
        <v>334</v>
      </c>
      <c r="L936" s="111"/>
      <c r="P936" s="147">
        <v>33420</v>
      </c>
      <c r="Q936" s="148" t="s">
        <v>2909</v>
      </c>
    </row>
    <row r="937" spans="7:17" ht="24.75" customHeight="1" x14ac:dyDescent="0.25">
      <c r="G937" s="87">
        <f t="shared" si="91"/>
        <v>0</v>
      </c>
      <c r="H937" s="87">
        <v>937</v>
      </c>
      <c r="I937" s="91" t="s">
        <v>2910</v>
      </c>
      <c r="J937" s="92" t="s">
        <v>2911</v>
      </c>
      <c r="K937" s="87" t="str">
        <f t="shared" si="92"/>
        <v>334</v>
      </c>
      <c r="L937" s="111"/>
      <c r="P937" s="145" t="s">
        <v>2910</v>
      </c>
      <c r="Q937" s="146" t="s">
        <v>2911</v>
      </c>
    </row>
    <row r="938" spans="7:17" ht="24.75" customHeight="1" x14ac:dyDescent="0.25">
      <c r="G938" s="87">
        <f t="shared" si="91"/>
        <v>0</v>
      </c>
      <c r="H938" s="87">
        <v>938</v>
      </c>
      <c r="I938" s="91">
        <v>33431</v>
      </c>
      <c r="J938" s="92" t="s">
        <v>2912</v>
      </c>
      <c r="K938" s="87" t="str">
        <f t="shared" si="92"/>
        <v>334</v>
      </c>
      <c r="L938" s="111"/>
      <c r="P938" s="147">
        <v>33431</v>
      </c>
      <c r="Q938" s="148" t="s">
        <v>2912</v>
      </c>
    </row>
    <row r="939" spans="7:17" ht="24.75" customHeight="1" x14ac:dyDescent="0.25">
      <c r="G939" s="87">
        <f t="shared" si="91"/>
        <v>0</v>
      </c>
      <c r="H939" s="87">
        <v>939</v>
      </c>
      <c r="I939" s="91">
        <v>33432</v>
      </c>
      <c r="J939" s="92" t="s">
        <v>2913</v>
      </c>
      <c r="K939" s="87" t="str">
        <f t="shared" si="92"/>
        <v>334</v>
      </c>
      <c r="L939" s="111"/>
      <c r="P939" s="147">
        <v>33432</v>
      </c>
      <c r="Q939" s="148" t="s">
        <v>2913</v>
      </c>
    </row>
    <row r="940" spans="7:17" ht="24.75" customHeight="1" x14ac:dyDescent="0.25">
      <c r="G940" s="87">
        <f t="shared" si="91"/>
        <v>0</v>
      </c>
      <c r="H940" s="87">
        <v>940</v>
      </c>
      <c r="I940" s="91">
        <v>33433</v>
      </c>
      <c r="J940" s="92" t="s">
        <v>2914</v>
      </c>
      <c r="K940" s="87" t="str">
        <f t="shared" si="92"/>
        <v>334</v>
      </c>
      <c r="L940" s="111"/>
      <c r="P940" s="147">
        <v>33433</v>
      </c>
      <c r="Q940" s="148" t="s">
        <v>2914</v>
      </c>
    </row>
    <row r="941" spans="7:17" ht="24.75" customHeight="1" x14ac:dyDescent="0.25">
      <c r="G941" s="87">
        <f t="shared" si="91"/>
        <v>0</v>
      </c>
      <c r="H941" s="87">
        <v>941</v>
      </c>
      <c r="I941" s="91">
        <v>33434</v>
      </c>
      <c r="J941" s="92" t="s">
        <v>2915</v>
      </c>
      <c r="K941" s="87" t="str">
        <f t="shared" si="92"/>
        <v>334</v>
      </c>
      <c r="L941" s="111"/>
      <c r="P941" s="147">
        <v>33434</v>
      </c>
      <c r="Q941" s="148" t="s">
        <v>2915</v>
      </c>
    </row>
    <row r="942" spans="7:17" ht="24.75" customHeight="1" x14ac:dyDescent="0.25">
      <c r="G942" s="87">
        <f t="shared" si="91"/>
        <v>0</v>
      </c>
      <c r="H942" s="87">
        <v>942</v>
      </c>
      <c r="I942" s="91">
        <v>33435</v>
      </c>
      <c r="J942" s="92" t="s">
        <v>2916</v>
      </c>
      <c r="K942" s="87" t="str">
        <f t="shared" si="92"/>
        <v>334</v>
      </c>
      <c r="L942" s="111"/>
      <c r="P942" s="147">
        <v>33435</v>
      </c>
      <c r="Q942" s="148" t="s">
        <v>2916</v>
      </c>
    </row>
    <row r="943" spans="7:17" ht="24.75" customHeight="1" x14ac:dyDescent="0.25">
      <c r="G943" s="87">
        <f t="shared" si="91"/>
        <v>0</v>
      </c>
      <c r="H943" s="87">
        <v>943</v>
      </c>
      <c r="I943" s="91">
        <v>33436</v>
      </c>
      <c r="J943" s="92" t="s">
        <v>2917</v>
      </c>
      <c r="K943" s="87" t="str">
        <f t="shared" si="92"/>
        <v>334</v>
      </c>
      <c r="L943" s="111"/>
      <c r="P943" s="147">
        <v>33436</v>
      </c>
      <c r="Q943" s="148" t="s">
        <v>2917</v>
      </c>
    </row>
    <row r="944" spans="7:17" ht="24.75" customHeight="1" x14ac:dyDescent="0.25">
      <c r="G944" s="87">
        <f t="shared" si="91"/>
        <v>0</v>
      </c>
      <c r="H944" s="87">
        <v>944</v>
      </c>
      <c r="I944" s="91">
        <v>33437</v>
      </c>
      <c r="J944" s="92" t="s">
        <v>2918</v>
      </c>
      <c r="K944" s="87" t="str">
        <f t="shared" si="92"/>
        <v>334</v>
      </c>
      <c r="L944" s="111"/>
      <c r="P944" s="147">
        <v>33437</v>
      </c>
      <c r="Q944" s="148" t="s">
        <v>2918</v>
      </c>
    </row>
    <row r="945" spans="7:17" ht="24.75" customHeight="1" x14ac:dyDescent="0.25">
      <c r="G945" s="87">
        <f t="shared" si="91"/>
        <v>0</v>
      </c>
      <c r="H945" s="87">
        <v>945</v>
      </c>
      <c r="I945" s="91">
        <v>33438</v>
      </c>
      <c r="J945" s="92" t="s">
        <v>2919</v>
      </c>
      <c r="K945" s="87" t="str">
        <f t="shared" si="92"/>
        <v>334</v>
      </c>
      <c r="L945" s="111"/>
      <c r="P945" s="147">
        <v>33438</v>
      </c>
      <c r="Q945" s="148" t="s">
        <v>2919</v>
      </c>
    </row>
    <row r="946" spans="7:17" ht="24.75" customHeight="1" x14ac:dyDescent="0.25">
      <c r="G946" s="87">
        <f t="shared" si="91"/>
        <v>0</v>
      </c>
      <c r="H946" s="87">
        <v>946</v>
      </c>
      <c r="I946" s="91">
        <v>33439</v>
      </c>
      <c r="J946" s="92" t="s">
        <v>2920</v>
      </c>
      <c r="K946" s="87" t="str">
        <f t="shared" si="92"/>
        <v>334</v>
      </c>
      <c r="L946" s="111"/>
      <c r="P946" s="147">
        <v>33439</v>
      </c>
      <c r="Q946" s="148" t="s">
        <v>2920</v>
      </c>
    </row>
    <row r="947" spans="7:17" ht="24.75" customHeight="1" x14ac:dyDescent="0.25">
      <c r="G947" s="87">
        <f t="shared" si="91"/>
        <v>0</v>
      </c>
      <c r="H947" s="87">
        <v>947</v>
      </c>
      <c r="I947" s="91" t="s">
        <v>2921</v>
      </c>
      <c r="J947" s="92" t="s">
        <v>2922</v>
      </c>
      <c r="K947" s="87" t="str">
        <f t="shared" si="92"/>
        <v>334</v>
      </c>
      <c r="L947" s="111"/>
      <c r="P947" s="145" t="s">
        <v>2921</v>
      </c>
      <c r="Q947" s="146" t="s">
        <v>2922</v>
      </c>
    </row>
    <row r="948" spans="7:17" ht="24.75" customHeight="1" x14ac:dyDescent="0.25">
      <c r="G948" s="87">
        <f t="shared" si="91"/>
        <v>0</v>
      </c>
      <c r="H948" s="87">
        <v>948</v>
      </c>
      <c r="I948" s="91">
        <v>33440</v>
      </c>
      <c r="J948" s="92" t="s">
        <v>2922</v>
      </c>
      <c r="K948" s="87" t="str">
        <f t="shared" si="92"/>
        <v>334</v>
      </c>
      <c r="L948" s="111"/>
      <c r="P948" s="147">
        <v>33440</v>
      </c>
      <c r="Q948" s="148" t="s">
        <v>2922</v>
      </c>
    </row>
    <row r="949" spans="7:17" ht="24.75" customHeight="1" x14ac:dyDescent="0.25">
      <c r="G949" s="87">
        <f t="shared" si="91"/>
        <v>0</v>
      </c>
      <c r="H949" s="87">
        <v>949</v>
      </c>
      <c r="I949" s="91" t="s">
        <v>1169</v>
      </c>
      <c r="J949" s="92" t="s">
        <v>1170</v>
      </c>
      <c r="K949" s="87" t="str">
        <f t="shared" si="92"/>
        <v>335</v>
      </c>
      <c r="L949" s="111"/>
      <c r="P949" s="143" t="s">
        <v>1169</v>
      </c>
      <c r="Q949" s="144" t="s">
        <v>1170</v>
      </c>
    </row>
    <row r="950" spans="7:17" ht="24.75" customHeight="1" x14ac:dyDescent="0.25">
      <c r="G950" s="87">
        <f t="shared" si="91"/>
        <v>0</v>
      </c>
      <c r="H950" s="87">
        <v>950</v>
      </c>
      <c r="I950" s="91" t="s">
        <v>2923</v>
      </c>
      <c r="J950" s="92" t="s">
        <v>2924</v>
      </c>
      <c r="K950" s="87" t="str">
        <f t="shared" si="92"/>
        <v>335</v>
      </c>
      <c r="L950" s="111"/>
      <c r="P950" s="145" t="s">
        <v>2923</v>
      </c>
      <c r="Q950" s="146" t="s">
        <v>2924</v>
      </c>
    </row>
    <row r="951" spans="7:17" ht="24.75" customHeight="1" x14ac:dyDescent="0.25">
      <c r="G951" s="87">
        <f t="shared" si="91"/>
        <v>0</v>
      </c>
      <c r="H951" s="87">
        <v>951</v>
      </c>
      <c r="I951" s="91">
        <v>33511</v>
      </c>
      <c r="J951" s="110" t="s">
        <v>2925</v>
      </c>
      <c r="K951" s="87" t="str">
        <f t="shared" si="92"/>
        <v>335</v>
      </c>
      <c r="L951" s="111"/>
      <c r="P951" s="147">
        <v>33511</v>
      </c>
      <c r="Q951" s="160" t="s">
        <v>2925</v>
      </c>
    </row>
    <row r="952" spans="7:17" ht="24.75" customHeight="1" x14ac:dyDescent="0.25">
      <c r="G952" s="87">
        <f t="shared" si="91"/>
        <v>0</v>
      </c>
      <c r="H952" s="87">
        <v>952</v>
      </c>
      <c r="I952" s="91">
        <v>33512</v>
      </c>
      <c r="J952" s="110" t="s">
        <v>2926</v>
      </c>
      <c r="K952" s="87" t="str">
        <f t="shared" si="92"/>
        <v>335</v>
      </c>
      <c r="L952" s="111"/>
      <c r="P952" s="147">
        <v>33512</v>
      </c>
      <c r="Q952" s="160" t="s">
        <v>2926</v>
      </c>
    </row>
    <row r="953" spans="7:17" ht="24.75" customHeight="1" x14ac:dyDescent="0.25">
      <c r="G953" s="87">
        <f t="shared" si="91"/>
        <v>0</v>
      </c>
      <c r="H953" s="87">
        <v>953</v>
      </c>
      <c r="I953" s="91">
        <v>33513</v>
      </c>
      <c r="J953" s="110" t="s">
        <v>2927</v>
      </c>
      <c r="K953" s="87" t="str">
        <f t="shared" si="92"/>
        <v>335</v>
      </c>
      <c r="L953" s="111"/>
      <c r="P953" s="147">
        <v>33513</v>
      </c>
      <c r="Q953" s="160" t="s">
        <v>2927</v>
      </c>
    </row>
    <row r="954" spans="7:17" ht="24.75" customHeight="1" x14ac:dyDescent="0.25">
      <c r="G954" s="87">
        <f t="shared" si="91"/>
        <v>0</v>
      </c>
      <c r="H954" s="87">
        <v>954</v>
      </c>
      <c r="I954" s="91">
        <v>33514</v>
      </c>
      <c r="J954" s="110" t="s">
        <v>2928</v>
      </c>
      <c r="K954" s="87" t="str">
        <f t="shared" si="92"/>
        <v>335</v>
      </c>
      <c r="L954" s="111"/>
      <c r="P954" s="147">
        <v>33514</v>
      </c>
      <c r="Q954" s="160" t="s">
        <v>2928</v>
      </c>
    </row>
    <row r="955" spans="7:17" ht="24.75" customHeight="1" x14ac:dyDescent="0.25">
      <c r="G955" s="87">
        <f t="shared" si="91"/>
        <v>0</v>
      </c>
      <c r="H955" s="87">
        <v>955</v>
      </c>
      <c r="I955" s="91">
        <v>33515</v>
      </c>
      <c r="J955" s="110" t="s">
        <v>2929</v>
      </c>
      <c r="K955" s="87" t="str">
        <f t="shared" si="92"/>
        <v>335</v>
      </c>
      <c r="L955" s="111"/>
      <c r="P955" s="147">
        <v>33515</v>
      </c>
      <c r="Q955" s="160" t="s">
        <v>2929</v>
      </c>
    </row>
    <row r="956" spans="7:17" ht="24.75" customHeight="1" x14ac:dyDescent="0.25">
      <c r="G956" s="87">
        <f t="shared" si="91"/>
        <v>0</v>
      </c>
      <c r="H956" s="87">
        <v>956</v>
      </c>
      <c r="I956" s="91">
        <v>33516</v>
      </c>
      <c r="J956" s="110" t="s">
        <v>2930</v>
      </c>
      <c r="K956" s="87" t="str">
        <f t="shared" si="92"/>
        <v>335</v>
      </c>
      <c r="L956" s="111"/>
      <c r="P956" s="147">
        <v>33516</v>
      </c>
      <c r="Q956" s="160" t="s">
        <v>2930</v>
      </c>
    </row>
    <row r="957" spans="7:17" ht="24.75" customHeight="1" x14ac:dyDescent="0.25">
      <c r="G957" s="87">
        <f t="shared" si="91"/>
        <v>0</v>
      </c>
      <c r="H957" s="87">
        <v>957</v>
      </c>
      <c r="I957" s="91">
        <v>33517</v>
      </c>
      <c r="J957" s="110" t="s">
        <v>2931</v>
      </c>
      <c r="K957" s="87" t="str">
        <f t="shared" si="92"/>
        <v>335</v>
      </c>
      <c r="L957" s="111"/>
      <c r="P957" s="147">
        <v>33517</v>
      </c>
      <c r="Q957" s="160" t="s">
        <v>2931</v>
      </c>
    </row>
    <row r="958" spans="7:17" ht="24.75" customHeight="1" x14ac:dyDescent="0.25">
      <c r="G958" s="87">
        <f t="shared" si="91"/>
        <v>0</v>
      </c>
      <c r="H958" s="87">
        <v>958</v>
      </c>
      <c r="I958" s="91">
        <v>33518</v>
      </c>
      <c r="J958" s="110" t="s">
        <v>2932</v>
      </c>
      <c r="K958" s="87" t="str">
        <f t="shared" si="92"/>
        <v>335</v>
      </c>
      <c r="L958" s="111"/>
      <c r="P958" s="147">
        <v>33518</v>
      </c>
      <c r="Q958" s="160" t="s">
        <v>2932</v>
      </c>
    </row>
    <row r="959" spans="7:17" ht="24.75" customHeight="1" x14ac:dyDescent="0.25">
      <c r="G959" s="87">
        <f t="shared" si="91"/>
        <v>0</v>
      </c>
      <c r="H959" s="87">
        <v>959</v>
      </c>
      <c r="I959" s="91">
        <v>33519</v>
      </c>
      <c r="J959" s="110" t="s">
        <v>2933</v>
      </c>
      <c r="K959" s="87" t="str">
        <f t="shared" si="92"/>
        <v>335</v>
      </c>
      <c r="L959" s="111"/>
      <c r="P959" s="147">
        <v>33519</v>
      </c>
      <c r="Q959" s="160" t="s">
        <v>2933</v>
      </c>
    </row>
    <row r="960" spans="7:17" ht="24.75" customHeight="1" x14ac:dyDescent="0.25">
      <c r="G960" s="87">
        <f t="shared" si="91"/>
        <v>0</v>
      </c>
      <c r="H960" s="87">
        <v>960</v>
      </c>
      <c r="I960" s="91" t="s">
        <v>2934</v>
      </c>
      <c r="J960" s="92" t="s">
        <v>2935</v>
      </c>
      <c r="K960" s="87" t="str">
        <f t="shared" si="92"/>
        <v>335</v>
      </c>
      <c r="L960" s="111"/>
      <c r="P960" s="145" t="s">
        <v>2934</v>
      </c>
      <c r="Q960" s="146" t="s">
        <v>2935</v>
      </c>
    </row>
    <row r="961" spans="7:17" ht="24.75" customHeight="1" x14ac:dyDescent="0.25">
      <c r="G961" s="87">
        <f t="shared" si="91"/>
        <v>0</v>
      </c>
      <c r="H961" s="87">
        <v>961</v>
      </c>
      <c r="I961" s="91">
        <v>33520</v>
      </c>
      <c r="J961" s="92" t="s">
        <v>2935</v>
      </c>
      <c r="K961" s="87" t="str">
        <f t="shared" si="92"/>
        <v>335</v>
      </c>
      <c r="L961" s="111"/>
      <c r="P961" s="147">
        <v>33520</v>
      </c>
      <c r="Q961" s="148" t="s">
        <v>2935</v>
      </c>
    </row>
    <row r="962" spans="7:17" ht="24.75" customHeight="1" x14ac:dyDescent="0.25">
      <c r="G962" s="87">
        <f t="shared" ref="G962:G1025" si="93">IF(ISERR(SEARCH($G$1,J962)),0,1)</f>
        <v>0</v>
      </c>
      <c r="H962" s="87">
        <v>962</v>
      </c>
      <c r="I962" s="91" t="s">
        <v>2936</v>
      </c>
      <c r="J962" s="92" t="s">
        <v>2937</v>
      </c>
      <c r="K962" s="87" t="str">
        <f t="shared" si="92"/>
        <v>335</v>
      </c>
      <c r="L962" s="111"/>
      <c r="P962" s="145" t="s">
        <v>2936</v>
      </c>
      <c r="Q962" s="146" t="s">
        <v>2937</v>
      </c>
    </row>
    <row r="963" spans="7:17" ht="24.75" customHeight="1" x14ac:dyDescent="0.25">
      <c r="G963" s="87">
        <f t="shared" si="93"/>
        <v>0</v>
      </c>
      <c r="H963" s="87">
        <v>963</v>
      </c>
      <c r="I963" s="91">
        <v>33530</v>
      </c>
      <c r="J963" s="92" t="s">
        <v>2937</v>
      </c>
      <c r="K963" s="87" t="str">
        <f t="shared" ref="K963:K1026" si="94">IF(LEN(LEFT(I963,3))&lt;3,"Prosím, zvolte podrobnější úroveň.",LEFT(I963,3))</f>
        <v>335</v>
      </c>
      <c r="L963" s="111"/>
      <c r="P963" s="147">
        <v>33530</v>
      </c>
      <c r="Q963" s="148" t="s">
        <v>2937</v>
      </c>
    </row>
    <row r="964" spans="7:17" ht="24.75" customHeight="1" x14ac:dyDescent="0.25">
      <c r="G964" s="87">
        <f t="shared" si="93"/>
        <v>0</v>
      </c>
      <c r="H964" s="87">
        <v>964</v>
      </c>
      <c r="I964" s="91" t="s">
        <v>2938</v>
      </c>
      <c r="J964" s="92" t="s">
        <v>2939</v>
      </c>
      <c r="K964" s="87" t="str">
        <f t="shared" si="94"/>
        <v>335</v>
      </c>
      <c r="L964" s="111"/>
      <c r="P964" s="145" t="s">
        <v>2938</v>
      </c>
      <c r="Q964" s="146" t="s">
        <v>2939</v>
      </c>
    </row>
    <row r="965" spans="7:17" ht="24.75" customHeight="1" x14ac:dyDescent="0.25">
      <c r="G965" s="87">
        <f t="shared" si="93"/>
        <v>0</v>
      </c>
      <c r="H965" s="87">
        <v>965</v>
      </c>
      <c r="I965" s="91">
        <v>33540</v>
      </c>
      <c r="J965" s="92" t="s">
        <v>2939</v>
      </c>
      <c r="K965" s="87" t="str">
        <f t="shared" si="94"/>
        <v>335</v>
      </c>
      <c r="L965" s="111"/>
      <c r="P965" s="147">
        <v>33540</v>
      </c>
      <c r="Q965" s="148" t="s">
        <v>2939</v>
      </c>
    </row>
    <row r="966" spans="7:17" ht="24.75" customHeight="1" x14ac:dyDescent="0.25">
      <c r="G966" s="87">
        <f t="shared" si="93"/>
        <v>0</v>
      </c>
      <c r="H966" s="87">
        <v>966</v>
      </c>
      <c r="I966" s="91" t="s">
        <v>2940</v>
      </c>
      <c r="J966" s="92" t="s">
        <v>2941</v>
      </c>
      <c r="K966" s="87" t="str">
        <f t="shared" si="94"/>
        <v>335</v>
      </c>
      <c r="L966" s="111"/>
      <c r="P966" s="145" t="s">
        <v>2940</v>
      </c>
      <c r="Q966" s="146" t="s">
        <v>2941</v>
      </c>
    </row>
    <row r="967" spans="7:17" ht="24.75" customHeight="1" x14ac:dyDescent="0.25">
      <c r="G967" s="87">
        <f t="shared" si="93"/>
        <v>0</v>
      </c>
      <c r="H967" s="87">
        <v>967</v>
      </c>
      <c r="I967" s="91">
        <v>33551</v>
      </c>
      <c r="J967" s="92" t="s">
        <v>2942</v>
      </c>
      <c r="K967" s="87" t="str">
        <f t="shared" si="94"/>
        <v>335</v>
      </c>
      <c r="L967" s="111"/>
      <c r="P967" s="147">
        <v>33551</v>
      </c>
      <c r="Q967" s="148" t="s">
        <v>2942</v>
      </c>
    </row>
    <row r="968" spans="7:17" ht="24.75" customHeight="1" x14ac:dyDescent="0.25">
      <c r="G968" s="87">
        <f t="shared" si="93"/>
        <v>0</v>
      </c>
      <c r="H968" s="87">
        <v>968</v>
      </c>
      <c r="I968" s="91">
        <v>33552</v>
      </c>
      <c r="J968" s="92" t="s">
        <v>2943</v>
      </c>
      <c r="K968" s="87" t="str">
        <f t="shared" si="94"/>
        <v>335</v>
      </c>
      <c r="L968" s="111"/>
      <c r="P968" s="147">
        <v>33552</v>
      </c>
      <c r="Q968" s="148" t="s">
        <v>2943</v>
      </c>
    </row>
    <row r="969" spans="7:17" ht="24.75" customHeight="1" x14ac:dyDescent="0.25">
      <c r="G969" s="87">
        <f t="shared" si="93"/>
        <v>0</v>
      </c>
      <c r="H969" s="87">
        <v>969</v>
      </c>
      <c r="I969" s="91">
        <v>33553</v>
      </c>
      <c r="J969" s="92" t="s">
        <v>2944</v>
      </c>
      <c r="K969" s="87" t="str">
        <f t="shared" si="94"/>
        <v>335</v>
      </c>
      <c r="L969" s="111"/>
      <c r="P969" s="147">
        <v>33553</v>
      </c>
      <c r="Q969" s="148" t="s">
        <v>2944</v>
      </c>
    </row>
    <row r="970" spans="7:17" ht="24.75" customHeight="1" x14ac:dyDescent="0.25">
      <c r="G970" s="87">
        <f t="shared" si="93"/>
        <v>0</v>
      </c>
      <c r="H970" s="87">
        <v>970</v>
      </c>
      <c r="I970" s="91">
        <v>33554</v>
      </c>
      <c r="J970" s="92" t="s">
        <v>2945</v>
      </c>
      <c r="K970" s="87" t="str">
        <f t="shared" si="94"/>
        <v>335</v>
      </c>
      <c r="L970" s="111"/>
      <c r="P970" s="147">
        <v>33554</v>
      </c>
      <c r="Q970" s="148" t="s">
        <v>2945</v>
      </c>
    </row>
    <row r="971" spans="7:17" ht="24.75" customHeight="1" x14ac:dyDescent="0.25">
      <c r="G971" s="87">
        <f t="shared" si="93"/>
        <v>0</v>
      </c>
      <c r="H971" s="87">
        <v>971</v>
      </c>
      <c r="I971" s="91">
        <v>33555</v>
      </c>
      <c r="J971" s="92" t="s">
        <v>2946</v>
      </c>
      <c r="K971" s="87" t="str">
        <f t="shared" si="94"/>
        <v>335</v>
      </c>
      <c r="L971" s="111"/>
      <c r="P971" s="147">
        <v>33555</v>
      </c>
      <c r="Q971" s="148" t="s">
        <v>2946</v>
      </c>
    </row>
    <row r="972" spans="7:17" ht="24.75" customHeight="1" x14ac:dyDescent="0.25">
      <c r="G972" s="87">
        <f t="shared" si="93"/>
        <v>0</v>
      </c>
      <c r="H972" s="87">
        <v>972</v>
      </c>
      <c r="I972" s="91" t="s">
        <v>2947</v>
      </c>
      <c r="J972" s="92" t="s">
        <v>2948</v>
      </c>
      <c r="K972" s="87" t="str">
        <f t="shared" si="94"/>
        <v>335</v>
      </c>
      <c r="L972" s="111"/>
      <c r="P972" s="145" t="s">
        <v>2947</v>
      </c>
      <c r="Q972" s="146" t="s">
        <v>2948</v>
      </c>
    </row>
    <row r="973" spans="7:17" ht="24.75" customHeight="1" x14ac:dyDescent="0.25">
      <c r="G973" s="87">
        <f t="shared" si="93"/>
        <v>0</v>
      </c>
      <c r="H973" s="87">
        <v>973</v>
      </c>
      <c r="I973" s="91">
        <v>33590</v>
      </c>
      <c r="J973" s="92" t="s">
        <v>2948</v>
      </c>
      <c r="K973" s="87" t="str">
        <f t="shared" si="94"/>
        <v>335</v>
      </c>
      <c r="L973" s="111"/>
      <c r="P973" s="147">
        <v>33590</v>
      </c>
      <c r="Q973" s="148" t="s">
        <v>2948</v>
      </c>
    </row>
    <row r="974" spans="7:17" ht="24.75" customHeight="1" x14ac:dyDescent="0.25">
      <c r="G974" s="87">
        <f t="shared" si="93"/>
        <v>0</v>
      </c>
      <c r="H974" s="87">
        <v>974</v>
      </c>
      <c r="I974" s="91" t="s">
        <v>2949</v>
      </c>
      <c r="J974" s="92" t="s">
        <v>2950</v>
      </c>
      <c r="K974" s="87" t="str">
        <f t="shared" si="94"/>
        <v>Prosím, zvolte podrobnější úroveň.</v>
      </c>
      <c r="L974" s="111"/>
      <c r="P974" s="141" t="s">
        <v>2949</v>
      </c>
      <c r="Q974" s="142" t="s">
        <v>2950</v>
      </c>
    </row>
    <row r="975" spans="7:17" ht="24.75" customHeight="1" x14ac:dyDescent="0.25">
      <c r="G975" s="87">
        <f t="shared" si="93"/>
        <v>0</v>
      </c>
      <c r="H975" s="87">
        <v>975</v>
      </c>
      <c r="I975" s="91" t="s">
        <v>1171</v>
      </c>
      <c r="J975" s="92" t="s">
        <v>1172</v>
      </c>
      <c r="K975" s="87" t="str">
        <f t="shared" si="94"/>
        <v>341</v>
      </c>
      <c r="L975" s="111"/>
      <c r="P975" s="143" t="s">
        <v>1171</v>
      </c>
      <c r="Q975" s="144" t="s">
        <v>1172</v>
      </c>
    </row>
    <row r="976" spans="7:17" ht="24.75" customHeight="1" x14ac:dyDescent="0.25">
      <c r="G976" s="87">
        <f t="shared" si="93"/>
        <v>0</v>
      </c>
      <c r="H976" s="87">
        <v>976</v>
      </c>
      <c r="I976" s="91" t="s">
        <v>2951</v>
      </c>
      <c r="J976" s="92" t="s">
        <v>2952</v>
      </c>
      <c r="K976" s="87" t="str">
        <f t="shared" si="94"/>
        <v>341</v>
      </c>
      <c r="L976" s="111"/>
      <c r="P976" s="145" t="s">
        <v>2951</v>
      </c>
      <c r="Q976" s="146" t="s">
        <v>2952</v>
      </c>
    </row>
    <row r="977" spans="7:17" ht="24.75" customHeight="1" x14ac:dyDescent="0.25">
      <c r="G977" s="87">
        <f t="shared" si="93"/>
        <v>0</v>
      </c>
      <c r="H977" s="87">
        <v>977</v>
      </c>
      <c r="I977" s="91">
        <v>34111</v>
      </c>
      <c r="J977" s="92" t="s">
        <v>2953</v>
      </c>
      <c r="K977" s="87" t="str">
        <f t="shared" si="94"/>
        <v>341</v>
      </c>
      <c r="L977" s="111"/>
      <c r="P977" s="147">
        <v>34111</v>
      </c>
      <c r="Q977" s="148" t="s">
        <v>2953</v>
      </c>
    </row>
    <row r="978" spans="7:17" ht="24.75" customHeight="1" x14ac:dyDescent="0.25">
      <c r="G978" s="87">
        <f t="shared" si="93"/>
        <v>0</v>
      </c>
      <c r="H978" s="87">
        <v>978</v>
      </c>
      <c r="I978" s="91">
        <v>34112</v>
      </c>
      <c r="J978" s="92" t="s">
        <v>2954</v>
      </c>
      <c r="K978" s="87" t="str">
        <f t="shared" si="94"/>
        <v>341</v>
      </c>
      <c r="L978" s="111"/>
      <c r="P978" s="147">
        <v>34112</v>
      </c>
      <c r="Q978" s="148" t="s">
        <v>2954</v>
      </c>
    </row>
    <row r="979" spans="7:17" ht="24.75" customHeight="1" x14ac:dyDescent="0.25">
      <c r="G979" s="87">
        <f t="shared" si="93"/>
        <v>0</v>
      </c>
      <c r="H979" s="87">
        <v>979</v>
      </c>
      <c r="I979" s="91">
        <v>34113</v>
      </c>
      <c r="J979" s="92" t="s">
        <v>2955</v>
      </c>
      <c r="K979" s="87" t="str">
        <f t="shared" si="94"/>
        <v>341</v>
      </c>
      <c r="L979" s="111"/>
      <c r="P979" s="147">
        <v>34113</v>
      </c>
      <c r="Q979" s="148" t="s">
        <v>2955</v>
      </c>
    </row>
    <row r="980" spans="7:17" ht="24.75" customHeight="1" x14ac:dyDescent="0.25">
      <c r="G980" s="87">
        <f t="shared" si="93"/>
        <v>0</v>
      </c>
      <c r="H980" s="87">
        <v>980</v>
      </c>
      <c r="I980" s="91">
        <v>34119</v>
      </c>
      <c r="J980" s="92" t="s">
        <v>2956</v>
      </c>
      <c r="K980" s="87" t="str">
        <f t="shared" si="94"/>
        <v>341</v>
      </c>
      <c r="L980" s="111"/>
      <c r="P980" s="147">
        <v>34119</v>
      </c>
      <c r="Q980" s="148" t="s">
        <v>2956</v>
      </c>
    </row>
    <row r="981" spans="7:17" ht="24.75" customHeight="1" x14ac:dyDescent="0.25">
      <c r="G981" s="87">
        <f t="shared" si="93"/>
        <v>0</v>
      </c>
      <c r="H981" s="87">
        <v>981</v>
      </c>
      <c r="I981" s="91" t="s">
        <v>2957</v>
      </c>
      <c r="J981" s="92" t="s">
        <v>2958</v>
      </c>
      <c r="K981" s="87" t="str">
        <f t="shared" si="94"/>
        <v>341</v>
      </c>
      <c r="L981" s="111"/>
      <c r="P981" s="145" t="s">
        <v>2957</v>
      </c>
      <c r="Q981" s="146" t="s">
        <v>2958</v>
      </c>
    </row>
    <row r="982" spans="7:17" ht="24.75" customHeight="1" x14ac:dyDescent="0.25">
      <c r="G982" s="87">
        <f t="shared" si="93"/>
        <v>0</v>
      </c>
      <c r="H982" s="87">
        <v>982</v>
      </c>
      <c r="I982" s="104">
        <v>34121</v>
      </c>
      <c r="J982" s="103" t="s">
        <v>2959</v>
      </c>
      <c r="K982" s="87" t="str">
        <f t="shared" si="94"/>
        <v>341</v>
      </c>
      <c r="L982" s="111"/>
      <c r="P982" s="155">
        <v>34121</v>
      </c>
      <c r="Q982" s="158" t="s">
        <v>2959</v>
      </c>
    </row>
    <row r="983" spans="7:17" ht="24.75" customHeight="1" x14ac:dyDescent="0.25">
      <c r="G983" s="87">
        <f t="shared" si="93"/>
        <v>0</v>
      </c>
      <c r="H983" s="87">
        <v>983</v>
      </c>
      <c r="I983" s="104">
        <v>34122</v>
      </c>
      <c r="J983" s="103" t="s">
        <v>2960</v>
      </c>
      <c r="K983" s="87" t="str">
        <f t="shared" si="94"/>
        <v>341</v>
      </c>
      <c r="L983" s="111"/>
      <c r="P983" s="155">
        <v>34122</v>
      </c>
      <c r="Q983" s="158" t="s">
        <v>2960</v>
      </c>
    </row>
    <row r="984" spans="7:17" ht="24.75" customHeight="1" x14ac:dyDescent="0.25">
      <c r="G984" s="87">
        <f t="shared" si="93"/>
        <v>0</v>
      </c>
      <c r="H984" s="87">
        <v>984</v>
      </c>
      <c r="I984" s="104">
        <v>34123</v>
      </c>
      <c r="J984" s="103" t="s">
        <v>2961</v>
      </c>
      <c r="K984" s="87" t="str">
        <f t="shared" si="94"/>
        <v>341</v>
      </c>
      <c r="L984" s="111"/>
      <c r="P984" s="155">
        <v>34123</v>
      </c>
      <c r="Q984" s="158" t="s">
        <v>2961</v>
      </c>
    </row>
    <row r="985" spans="7:17" ht="24.75" customHeight="1" x14ac:dyDescent="0.25">
      <c r="G985" s="87">
        <f t="shared" si="93"/>
        <v>0</v>
      </c>
      <c r="H985" s="87">
        <v>985</v>
      </c>
      <c r="I985" s="104">
        <v>34124</v>
      </c>
      <c r="J985" s="92" t="s">
        <v>2962</v>
      </c>
      <c r="K985" s="87" t="str">
        <f t="shared" si="94"/>
        <v>341</v>
      </c>
      <c r="L985" s="111"/>
      <c r="P985" s="155">
        <v>34124</v>
      </c>
      <c r="Q985" s="148" t="s">
        <v>2962</v>
      </c>
    </row>
    <row r="986" spans="7:17" ht="24.75" customHeight="1" x14ac:dyDescent="0.25">
      <c r="G986" s="87">
        <f t="shared" si="93"/>
        <v>0</v>
      </c>
      <c r="H986" s="87">
        <v>986</v>
      </c>
      <c r="I986" s="104">
        <v>34125</v>
      </c>
      <c r="J986" s="113" t="s">
        <v>2963</v>
      </c>
      <c r="K986" s="87" t="str">
        <f t="shared" si="94"/>
        <v>341</v>
      </c>
      <c r="L986" s="111"/>
      <c r="P986" s="155">
        <v>34125</v>
      </c>
      <c r="Q986" s="166" t="s">
        <v>2963</v>
      </c>
    </row>
    <row r="987" spans="7:17" ht="24.75" customHeight="1" x14ac:dyDescent="0.25">
      <c r="G987" s="87">
        <f t="shared" si="93"/>
        <v>0</v>
      </c>
      <c r="H987" s="87">
        <v>987</v>
      </c>
      <c r="I987" s="104">
        <v>34126</v>
      </c>
      <c r="J987" s="103" t="s">
        <v>2964</v>
      </c>
      <c r="K987" s="87" t="str">
        <f t="shared" si="94"/>
        <v>341</v>
      </c>
      <c r="L987" s="111"/>
      <c r="P987" s="155">
        <v>34126</v>
      </c>
      <c r="Q987" s="158" t="s">
        <v>2964</v>
      </c>
    </row>
    <row r="988" spans="7:17" ht="24.75" customHeight="1" x14ac:dyDescent="0.25">
      <c r="G988" s="87">
        <f t="shared" si="93"/>
        <v>0</v>
      </c>
      <c r="H988" s="87">
        <v>988</v>
      </c>
      <c r="I988" s="104">
        <v>34127</v>
      </c>
      <c r="J988" s="103" t="s">
        <v>2965</v>
      </c>
      <c r="K988" s="87" t="str">
        <f t="shared" si="94"/>
        <v>341</v>
      </c>
      <c r="L988" s="111"/>
      <c r="P988" s="155">
        <v>34127</v>
      </c>
      <c r="Q988" s="158" t="s">
        <v>2965</v>
      </c>
    </row>
    <row r="989" spans="7:17" ht="24.75" customHeight="1" x14ac:dyDescent="0.25">
      <c r="G989" s="87">
        <f t="shared" si="93"/>
        <v>0</v>
      </c>
      <c r="H989" s="87">
        <v>989</v>
      </c>
      <c r="I989" s="104">
        <v>34129</v>
      </c>
      <c r="J989" s="92" t="s">
        <v>2966</v>
      </c>
      <c r="K989" s="87" t="str">
        <f t="shared" si="94"/>
        <v>341</v>
      </c>
      <c r="L989" s="111"/>
      <c r="P989" s="155">
        <v>34129</v>
      </c>
      <c r="Q989" s="156" t="s">
        <v>2966</v>
      </c>
    </row>
    <row r="990" spans="7:17" ht="24.75" customHeight="1" x14ac:dyDescent="0.25">
      <c r="G990" s="87">
        <f t="shared" si="93"/>
        <v>0</v>
      </c>
      <c r="H990" s="87">
        <v>990</v>
      </c>
      <c r="I990" s="91" t="s">
        <v>2967</v>
      </c>
      <c r="J990" s="92" t="s">
        <v>2968</v>
      </c>
      <c r="K990" s="87" t="str">
        <f t="shared" si="94"/>
        <v>341</v>
      </c>
      <c r="L990" s="111"/>
      <c r="P990" s="145" t="s">
        <v>2967</v>
      </c>
      <c r="Q990" s="146" t="s">
        <v>2968</v>
      </c>
    </row>
    <row r="991" spans="7:17" ht="24.75" customHeight="1" x14ac:dyDescent="0.25">
      <c r="G991" s="87">
        <f t="shared" si="93"/>
        <v>0</v>
      </c>
      <c r="H991" s="87">
        <v>991</v>
      </c>
      <c r="I991" s="91">
        <v>34130</v>
      </c>
      <c r="J991" s="92" t="s">
        <v>2968</v>
      </c>
      <c r="K991" s="87" t="str">
        <f t="shared" si="94"/>
        <v>341</v>
      </c>
      <c r="L991" s="111"/>
      <c r="P991" s="147">
        <v>34130</v>
      </c>
      <c r="Q991" s="148" t="s">
        <v>2968</v>
      </c>
    </row>
    <row r="992" spans="7:17" ht="24.75" customHeight="1" x14ac:dyDescent="0.25">
      <c r="G992" s="87">
        <f t="shared" si="93"/>
        <v>0</v>
      </c>
      <c r="H992" s="87">
        <v>992</v>
      </c>
      <c r="I992" s="91" t="s">
        <v>1173</v>
      </c>
      <c r="J992" s="92" t="s">
        <v>1174</v>
      </c>
      <c r="K992" s="87" t="str">
        <f t="shared" si="94"/>
        <v>342</v>
      </c>
      <c r="L992" s="111"/>
      <c r="P992" s="143" t="s">
        <v>1173</v>
      </c>
      <c r="Q992" s="144" t="s">
        <v>1174</v>
      </c>
    </row>
    <row r="993" spans="7:17" ht="24.75" customHeight="1" x14ac:dyDescent="0.25">
      <c r="G993" s="87">
        <f t="shared" si="93"/>
        <v>0</v>
      </c>
      <c r="H993" s="87">
        <v>993</v>
      </c>
      <c r="I993" s="91" t="s">
        <v>2969</v>
      </c>
      <c r="J993" s="114" t="s">
        <v>2970</v>
      </c>
      <c r="K993" s="87" t="str">
        <f t="shared" si="94"/>
        <v>342</v>
      </c>
      <c r="L993" s="111"/>
      <c r="P993" s="145" t="s">
        <v>2969</v>
      </c>
      <c r="Q993" s="167" t="s">
        <v>2970</v>
      </c>
    </row>
    <row r="994" spans="7:17" ht="24.75" customHeight="1" x14ac:dyDescent="0.25">
      <c r="G994" s="87">
        <f t="shared" si="93"/>
        <v>0</v>
      </c>
      <c r="H994" s="87">
        <v>994</v>
      </c>
      <c r="I994" s="91">
        <v>34210</v>
      </c>
      <c r="J994" s="114" t="s">
        <v>2970</v>
      </c>
      <c r="K994" s="87" t="str">
        <f t="shared" si="94"/>
        <v>342</v>
      </c>
      <c r="L994" s="111"/>
      <c r="P994" s="147">
        <v>34210</v>
      </c>
      <c r="Q994" s="168" t="s">
        <v>2970</v>
      </c>
    </row>
    <row r="995" spans="7:17" ht="24.75" customHeight="1" x14ac:dyDescent="0.25">
      <c r="G995" s="87">
        <f t="shared" si="93"/>
        <v>0</v>
      </c>
      <c r="H995" s="87">
        <v>995</v>
      </c>
      <c r="I995" s="91" t="s">
        <v>2971</v>
      </c>
      <c r="J995" s="92" t="s">
        <v>2972</v>
      </c>
      <c r="K995" s="87" t="str">
        <f t="shared" si="94"/>
        <v>342</v>
      </c>
      <c r="L995" s="111"/>
      <c r="P995" s="145" t="s">
        <v>2971</v>
      </c>
      <c r="Q995" s="146" t="s">
        <v>2972</v>
      </c>
    </row>
    <row r="996" spans="7:17" ht="24.75" customHeight="1" x14ac:dyDescent="0.25">
      <c r="G996" s="87">
        <f t="shared" si="93"/>
        <v>0</v>
      </c>
      <c r="H996" s="87">
        <v>996</v>
      </c>
      <c r="I996" s="91">
        <v>34221</v>
      </c>
      <c r="J996" s="92" t="s">
        <v>2973</v>
      </c>
      <c r="K996" s="87" t="str">
        <f t="shared" si="94"/>
        <v>342</v>
      </c>
      <c r="L996" s="111"/>
      <c r="P996" s="147">
        <v>34221</v>
      </c>
      <c r="Q996" s="148" t="s">
        <v>2973</v>
      </c>
    </row>
    <row r="997" spans="7:17" ht="24.75" customHeight="1" x14ac:dyDescent="0.25">
      <c r="G997" s="87">
        <f t="shared" si="93"/>
        <v>0</v>
      </c>
      <c r="H997" s="87">
        <v>997</v>
      </c>
      <c r="I997" s="91">
        <v>34222</v>
      </c>
      <c r="J997" s="92" t="s">
        <v>2974</v>
      </c>
      <c r="K997" s="87" t="str">
        <f t="shared" si="94"/>
        <v>342</v>
      </c>
      <c r="L997" s="111"/>
      <c r="P997" s="147">
        <v>34222</v>
      </c>
      <c r="Q997" s="148" t="s">
        <v>2974</v>
      </c>
    </row>
    <row r="998" spans="7:17" ht="24.75" customHeight="1" x14ac:dyDescent="0.25">
      <c r="G998" s="87">
        <f t="shared" si="93"/>
        <v>0</v>
      </c>
      <c r="H998" s="87">
        <v>998</v>
      </c>
      <c r="I998" s="91">
        <v>34223</v>
      </c>
      <c r="J998" s="92" t="s">
        <v>2975</v>
      </c>
      <c r="K998" s="87" t="str">
        <f t="shared" si="94"/>
        <v>342</v>
      </c>
      <c r="L998" s="111"/>
      <c r="P998" s="147">
        <v>34223</v>
      </c>
      <c r="Q998" s="148" t="s">
        <v>2975</v>
      </c>
    </row>
    <row r="999" spans="7:17" ht="24.75" customHeight="1" x14ac:dyDescent="0.25">
      <c r="G999" s="87">
        <f t="shared" si="93"/>
        <v>0</v>
      </c>
      <c r="H999" s="87">
        <v>999</v>
      </c>
      <c r="I999" s="91" t="s">
        <v>2976</v>
      </c>
      <c r="J999" s="92" t="s">
        <v>2977</v>
      </c>
      <c r="K999" s="87" t="str">
        <f t="shared" si="94"/>
        <v>342</v>
      </c>
      <c r="L999" s="111"/>
      <c r="P999" s="145" t="s">
        <v>2976</v>
      </c>
      <c r="Q999" s="146" t="s">
        <v>2977</v>
      </c>
    </row>
    <row r="1000" spans="7:17" ht="24.75" customHeight="1" x14ac:dyDescent="0.25">
      <c r="G1000" s="87">
        <f t="shared" si="93"/>
        <v>0</v>
      </c>
      <c r="H1000" s="87">
        <v>1000</v>
      </c>
      <c r="I1000" s="91">
        <v>34230</v>
      </c>
      <c r="J1000" s="92" t="s">
        <v>2977</v>
      </c>
      <c r="K1000" s="87" t="str">
        <f t="shared" si="94"/>
        <v>342</v>
      </c>
      <c r="L1000" s="111"/>
      <c r="P1000" s="147">
        <v>34230</v>
      </c>
      <c r="Q1000" s="148" t="s">
        <v>2977</v>
      </c>
    </row>
    <row r="1001" spans="7:17" ht="24.75" customHeight="1" x14ac:dyDescent="0.25">
      <c r="G1001" s="87">
        <f t="shared" si="93"/>
        <v>0</v>
      </c>
      <c r="H1001" s="87">
        <v>1001</v>
      </c>
      <c r="I1001" s="91" t="s">
        <v>1175</v>
      </c>
      <c r="J1001" s="92" t="s">
        <v>1176</v>
      </c>
      <c r="K1001" s="87" t="str">
        <f t="shared" si="94"/>
        <v>343</v>
      </c>
      <c r="L1001" s="111"/>
      <c r="P1001" s="143" t="s">
        <v>1175</v>
      </c>
      <c r="Q1001" s="144" t="s">
        <v>1176</v>
      </c>
    </row>
    <row r="1002" spans="7:17" ht="24.75" customHeight="1" x14ac:dyDescent="0.25">
      <c r="G1002" s="87">
        <f t="shared" si="93"/>
        <v>0</v>
      </c>
      <c r="H1002" s="87">
        <v>1002</v>
      </c>
      <c r="I1002" s="91" t="s">
        <v>2978</v>
      </c>
      <c r="J1002" s="92" t="s">
        <v>2979</v>
      </c>
      <c r="K1002" s="87" t="str">
        <f t="shared" si="94"/>
        <v>343</v>
      </c>
      <c r="L1002" s="111"/>
      <c r="P1002" s="145" t="s">
        <v>2978</v>
      </c>
      <c r="Q1002" s="146" t="s">
        <v>2979</v>
      </c>
    </row>
    <row r="1003" spans="7:17" ht="24.75" customHeight="1" x14ac:dyDescent="0.25">
      <c r="G1003" s="87">
        <f t="shared" si="93"/>
        <v>0</v>
      </c>
      <c r="H1003" s="87">
        <v>1003</v>
      </c>
      <c r="I1003" s="91">
        <v>34311</v>
      </c>
      <c r="J1003" s="92" t="s">
        <v>2980</v>
      </c>
      <c r="K1003" s="87" t="str">
        <f t="shared" si="94"/>
        <v>343</v>
      </c>
      <c r="L1003" s="111"/>
      <c r="P1003" s="147">
        <v>34311</v>
      </c>
      <c r="Q1003" s="148" t="s">
        <v>2980</v>
      </c>
    </row>
    <row r="1004" spans="7:17" ht="24.75" customHeight="1" x14ac:dyDescent="0.25">
      <c r="G1004" s="87">
        <f t="shared" si="93"/>
        <v>0</v>
      </c>
      <c r="H1004" s="87">
        <v>1004</v>
      </c>
      <c r="I1004" s="91">
        <v>34312</v>
      </c>
      <c r="J1004" s="92" t="s">
        <v>2981</v>
      </c>
      <c r="K1004" s="87" t="str">
        <f t="shared" si="94"/>
        <v>343</v>
      </c>
      <c r="L1004" s="111"/>
      <c r="P1004" s="147">
        <v>34312</v>
      </c>
      <c r="Q1004" s="148" t="s">
        <v>2981</v>
      </c>
    </row>
    <row r="1005" spans="7:17" ht="24.75" customHeight="1" x14ac:dyDescent="0.25">
      <c r="G1005" s="87">
        <f t="shared" si="93"/>
        <v>0</v>
      </c>
      <c r="H1005" s="87">
        <v>1005</v>
      </c>
      <c r="I1005" s="91">
        <v>34313</v>
      </c>
      <c r="J1005" s="112" t="s">
        <v>2982</v>
      </c>
      <c r="K1005" s="87" t="str">
        <f t="shared" si="94"/>
        <v>343</v>
      </c>
      <c r="L1005" s="111"/>
      <c r="P1005" s="147">
        <v>34313</v>
      </c>
      <c r="Q1005" s="166" t="s">
        <v>2982</v>
      </c>
    </row>
    <row r="1006" spans="7:17" ht="24.75" customHeight="1" x14ac:dyDescent="0.25">
      <c r="G1006" s="87">
        <f t="shared" si="93"/>
        <v>0</v>
      </c>
      <c r="H1006" s="87">
        <v>1006</v>
      </c>
      <c r="I1006" s="91">
        <v>34319</v>
      </c>
      <c r="J1006" s="92" t="s">
        <v>2983</v>
      </c>
      <c r="K1006" s="87" t="str">
        <f t="shared" si="94"/>
        <v>343</v>
      </c>
      <c r="L1006" s="111"/>
      <c r="P1006" s="147">
        <v>34319</v>
      </c>
      <c r="Q1006" s="148" t="s">
        <v>2983</v>
      </c>
    </row>
    <row r="1007" spans="7:17" ht="24.75" customHeight="1" x14ac:dyDescent="0.25">
      <c r="G1007" s="87">
        <f t="shared" si="93"/>
        <v>0</v>
      </c>
      <c r="H1007" s="87">
        <v>1007</v>
      </c>
      <c r="I1007" s="91" t="s">
        <v>2984</v>
      </c>
      <c r="J1007" s="92" t="s">
        <v>2985</v>
      </c>
      <c r="K1007" s="87" t="str">
        <f t="shared" si="94"/>
        <v>343</v>
      </c>
      <c r="L1007" s="111"/>
      <c r="P1007" s="145" t="s">
        <v>2984</v>
      </c>
      <c r="Q1007" s="146" t="s">
        <v>2985</v>
      </c>
    </row>
    <row r="1008" spans="7:17" ht="24.75" customHeight="1" x14ac:dyDescent="0.25">
      <c r="G1008" s="87">
        <f t="shared" si="93"/>
        <v>0</v>
      </c>
      <c r="H1008" s="87">
        <v>1008</v>
      </c>
      <c r="I1008" s="91">
        <v>34321</v>
      </c>
      <c r="J1008" s="112" t="s">
        <v>2986</v>
      </c>
      <c r="K1008" s="87" t="str">
        <f t="shared" si="94"/>
        <v>343</v>
      </c>
      <c r="L1008" s="111"/>
      <c r="P1008" s="147">
        <v>34321</v>
      </c>
      <c r="Q1008" s="166" t="s">
        <v>2986</v>
      </c>
    </row>
    <row r="1009" spans="7:17" ht="24.75" customHeight="1" x14ac:dyDescent="0.25">
      <c r="G1009" s="87">
        <f t="shared" si="93"/>
        <v>0</v>
      </c>
      <c r="H1009" s="87">
        <v>1009</v>
      </c>
      <c r="I1009" s="91">
        <v>34322</v>
      </c>
      <c r="J1009" s="112" t="s">
        <v>2987</v>
      </c>
      <c r="K1009" s="87" t="str">
        <f t="shared" si="94"/>
        <v>343</v>
      </c>
      <c r="L1009" s="111"/>
      <c r="P1009" s="147">
        <v>34322</v>
      </c>
      <c r="Q1009" s="166" t="s">
        <v>2987</v>
      </c>
    </row>
    <row r="1010" spans="7:17" ht="24.75" customHeight="1" x14ac:dyDescent="0.25">
      <c r="G1010" s="87">
        <f t="shared" si="93"/>
        <v>0</v>
      </c>
      <c r="H1010" s="87">
        <v>1010</v>
      </c>
      <c r="I1010" s="91">
        <v>34323</v>
      </c>
      <c r="J1010" s="112" t="s">
        <v>2988</v>
      </c>
      <c r="K1010" s="87" t="str">
        <f t="shared" si="94"/>
        <v>343</v>
      </c>
      <c r="L1010" s="111"/>
      <c r="P1010" s="147">
        <v>34323</v>
      </c>
      <c r="Q1010" s="166" t="s">
        <v>2988</v>
      </c>
    </row>
    <row r="1011" spans="7:17" ht="24.75" customHeight="1" x14ac:dyDescent="0.25">
      <c r="G1011" s="87">
        <f t="shared" si="93"/>
        <v>0</v>
      </c>
      <c r="H1011" s="87">
        <v>1011</v>
      </c>
      <c r="I1011" s="91">
        <v>34324</v>
      </c>
      <c r="J1011" s="112" t="s">
        <v>2989</v>
      </c>
      <c r="K1011" s="87" t="str">
        <f t="shared" si="94"/>
        <v>343</v>
      </c>
      <c r="L1011" s="111"/>
      <c r="P1011" s="147">
        <v>34324</v>
      </c>
      <c r="Q1011" s="166" t="s">
        <v>2989</v>
      </c>
    </row>
    <row r="1012" spans="7:17" ht="24.75" customHeight="1" x14ac:dyDescent="0.25">
      <c r="G1012" s="87">
        <f t="shared" si="93"/>
        <v>0</v>
      </c>
      <c r="H1012" s="87">
        <v>1012</v>
      </c>
      <c r="I1012" s="91">
        <v>34325</v>
      </c>
      <c r="J1012" s="112" t="s">
        <v>2990</v>
      </c>
      <c r="K1012" s="87" t="str">
        <f t="shared" si="94"/>
        <v>343</v>
      </c>
      <c r="L1012" s="111"/>
      <c r="P1012" s="147">
        <v>34325</v>
      </c>
      <c r="Q1012" s="166" t="s">
        <v>2990</v>
      </c>
    </row>
    <row r="1013" spans="7:17" ht="24.75" customHeight="1" x14ac:dyDescent="0.25">
      <c r="G1013" s="87">
        <f t="shared" si="93"/>
        <v>0</v>
      </c>
      <c r="H1013" s="87">
        <v>1013</v>
      </c>
      <c r="I1013" s="91">
        <v>34329</v>
      </c>
      <c r="J1013" s="92" t="s">
        <v>2991</v>
      </c>
      <c r="K1013" s="87" t="str">
        <f t="shared" si="94"/>
        <v>343</v>
      </c>
      <c r="L1013" s="111"/>
      <c r="P1013" s="147">
        <v>34329</v>
      </c>
      <c r="Q1013" s="148" t="s">
        <v>2991</v>
      </c>
    </row>
    <row r="1014" spans="7:17" ht="24.75" customHeight="1" x14ac:dyDescent="0.25">
      <c r="G1014" s="87">
        <f t="shared" si="93"/>
        <v>0</v>
      </c>
      <c r="H1014" s="87">
        <v>1014</v>
      </c>
      <c r="I1014" s="91" t="s">
        <v>2992</v>
      </c>
      <c r="J1014" s="92" t="s">
        <v>2993</v>
      </c>
      <c r="K1014" s="87" t="str">
        <f t="shared" si="94"/>
        <v>343</v>
      </c>
      <c r="L1014" s="111"/>
      <c r="P1014" s="145" t="s">
        <v>2992</v>
      </c>
      <c r="Q1014" s="146" t="s">
        <v>2993</v>
      </c>
    </row>
    <row r="1015" spans="7:17" ht="24.75" customHeight="1" x14ac:dyDescent="0.25">
      <c r="G1015" s="87">
        <f t="shared" si="93"/>
        <v>0</v>
      </c>
      <c r="H1015" s="87">
        <v>1015</v>
      </c>
      <c r="I1015" s="91">
        <v>34331</v>
      </c>
      <c r="J1015" s="112" t="s">
        <v>2994</v>
      </c>
      <c r="K1015" s="87" t="str">
        <f t="shared" si="94"/>
        <v>343</v>
      </c>
      <c r="L1015" s="111"/>
      <c r="P1015" s="147">
        <v>34331</v>
      </c>
      <c r="Q1015" s="166" t="s">
        <v>2994</v>
      </c>
    </row>
    <row r="1016" spans="7:17" ht="24.75" customHeight="1" x14ac:dyDescent="0.25">
      <c r="G1016" s="87">
        <f t="shared" si="93"/>
        <v>0</v>
      </c>
      <c r="H1016" s="87">
        <v>1016</v>
      </c>
      <c r="I1016" s="91">
        <v>34332</v>
      </c>
      <c r="J1016" s="112" t="s">
        <v>2995</v>
      </c>
      <c r="K1016" s="87" t="str">
        <f t="shared" si="94"/>
        <v>343</v>
      </c>
      <c r="L1016" s="111"/>
      <c r="P1016" s="147">
        <v>34332</v>
      </c>
      <c r="Q1016" s="166" t="s">
        <v>2995</v>
      </c>
    </row>
    <row r="1017" spans="7:17" ht="24.75" customHeight="1" x14ac:dyDescent="0.25">
      <c r="G1017" s="87">
        <f t="shared" si="93"/>
        <v>0</v>
      </c>
      <c r="H1017" s="87">
        <v>1017</v>
      </c>
      <c r="I1017" s="91">
        <v>34333</v>
      </c>
      <c r="J1017" s="112" t="s">
        <v>2996</v>
      </c>
      <c r="K1017" s="87" t="str">
        <f t="shared" si="94"/>
        <v>343</v>
      </c>
      <c r="L1017" s="111"/>
      <c r="P1017" s="147">
        <v>34333</v>
      </c>
      <c r="Q1017" s="166" t="s">
        <v>2996</v>
      </c>
    </row>
    <row r="1018" spans="7:17" ht="24.75" customHeight="1" x14ac:dyDescent="0.25">
      <c r="G1018" s="87">
        <f t="shared" si="93"/>
        <v>0</v>
      </c>
      <c r="H1018" s="87">
        <v>1018</v>
      </c>
      <c r="I1018" s="91">
        <v>34334</v>
      </c>
      <c r="J1018" s="112" t="s">
        <v>2997</v>
      </c>
      <c r="K1018" s="87" t="str">
        <f t="shared" si="94"/>
        <v>343</v>
      </c>
      <c r="L1018" s="111"/>
      <c r="P1018" s="147">
        <v>34334</v>
      </c>
      <c r="Q1018" s="166" t="s">
        <v>2997</v>
      </c>
    </row>
    <row r="1019" spans="7:17" ht="24.75" customHeight="1" x14ac:dyDescent="0.25">
      <c r="G1019" s="87">
        <f t="shared" si="93"/>
        <v>0</v>
      </c>
      <c r="H1019" s="87">
        <v>1019</v>
      </c>
      <c r="I1019" s="91">
        <v>34339</v>
      </c>
      <c r="J1019" s="112" t="s">
        <v>2998</v>
      </c>
      <c r="K1019" s="87" t="str">
        <f t="shared" si="94"/>
        <v>343</v>
      </c>
      <c r="L1019" s="111"/>
      <c r="P1019" s="147">
        <v>34339</v>
      </c>
      <c r="Q1019" s="166" t="s">
        <v>2998</v>
      </c>
    </row>
    <row r="1020" spans="7:17" ht="24.75" customHeight="1" x14ac:dyDescent="0.25">
      <c r="G1020" s="87">
        <f t="shared" si="93"/>
        <v>0</v>
      </c>
      <c r="H1020" s="87">
        <v>1020</v>
      </c>
      <c r="I1020" s="91" t="s">
        <v>2999</v>
      </c>
      <c r="J1020" s="92" t="s">
        <v>3000</v>
      </c>
      <c r="K1020" s="87" t="str">
        <f t="shared" si="94"/>
        <v>343</v>
      </c>
      <c r="L1020" s="111"/>
      <c r="P1020" s="145" t="s">
        <v>2999</v>
      </c>
      <c r="Q1020" s="146" t="s">
        <v>3000</v>
      </c>
    </row>
    <row r="1021" spans="7:17" ht="24.75" customHeight="1" x14ac:dyDescent="0.25">
      <c r="G1021" s="87">
        <f t="shared" si="93"/>
        <v>0</v>
      </c>
      <c r="H1021" s="87">
        <v>1021</v>
      </c>
      <c r="I1021" s="91">
        <v>34341</v>
      </c>
      <c r="J1021" s="92" t="s">
        <v>3001</v>
      </c>
      <c r="K1021" s="87" t="str">
        <f t="shared" si="94"/>
        <v>343</v>
      </c>
      <c r="L1021" s="111"/>
      <c r="P1021" s="147">
        <v>34341</v>
      </c>
      <c r="Q1021" s="148" t="s">
        <v>3001</v>
      </c>
    </row>
    <row r="1022" spans="7:17" ht="24.75" customHeight="1" x14ac:dyDescent="0.25">
      <c r="G1022" s="87">
        <f t="shared" si="93"/>
        <v>0</v>
      </c>
      <c r="H1022" s="87">
        <v>1022</v>
      </c>
      <c r="I1022" s="91">
        <v>34342</v>
      </c>
      <c r="J1022" s="92" t="s">
        <v>3002</v>
      </c>
      <c r="K1022" s="87" t="str">
        <f t="shared" si="94"/>
        <v>343</v>
      </c>
      <c r="L1022" s="111"/>
      <c r="P1022" s="147">
        <v>34342</v>
      </c>
      <c r="Q1022" s="148" t="s">
        <v>3002</v>
      </c>
    </row>
    <row r="1023" spans="7:17" ht="24.75" customHeight="1" x14ac:dyDescent="0.25">
      <c r="G1023" s="87">
        <f t="shared" si="93"/>
        <v>0</v>
      </c>
      <c r="H1023" s="87">
        <v>1023</v>
      </c>
      <c r="I1023" s="91">
        <v>34343</v>
      </c>
      <c r="J1023" s="92" t="s">
        <v>3003</v>
      </c>
      <c r="K1023" s="87" t="str">
        <f t="shared" si="94"/>
        <v>343</v>
      </c>
      <c r="L1023" s="111"/>
      <c r="P1023" s="147">
        <v>34343</v>
      </c>
      <c r="Q1023" s="148" t="s">
        <v>3003</v>
      </c>
    </row>
    <row r="1024" spans="7:17" ht="24.75" customHeight="1" x14ac:dyDescent="0.25">
      <c r="G1024" s="87">
        <f t="shared" si="93"/>
        <v>0</v>
      </c>
      <c r="H1024" s="87">
        <v>1024</v>
      </c>
      <c r="I1024" s="91">
        <v>34344</v>
      </c>
      <c r="J1024" s="92" t="s">
        <v>3004</v>
      </c>
      <c r="K1024" s="87" t="str">
        <f t="shared" si="94"/>
        <v>343</v>
      </c>
      <c r="L1024" s="111"/>
      <c r="P1024" s="147">
        <v>34344</v>
      </c>
      <c r="Q1024" s="148" t="s">
        <v>3004</v>
      </c>
    </row>
    <row r="1025" spans="7:17" ht="24.75" customHeight="1" x14ac:dyDescent="0.25">
      <c r="G1025" s="87">
        <f t="shared" si="93"/>
        <v>0</v>
      </c>
      <c r="H1025" s="87">
        <v>1025</v>
      </c>
      <c r="I1025" s="91">
        <v>34349</v>
      </c>
      <c r="J1025" s="92" t="s">
        <v>3005</v>
      </c>
      <c r="K1025" s="87" t="str">
        <f t="shared" si="94"/>
        <v>343</v>
      </c>
      <c r="L1025" s="111"/>
      <c r="P1025" s="147">
        <v>34349</v>
      </c>
      <c r="Q1025" s="148" t="s">
        <v>3005</v>
      </c>
    </row>
    <row r="1026" spans="7:17" ht="24.75" customHeight="1" x14ac:dyDescent="0.25">
      <c r="G1026" s="87">
        <f t="shared" ref="G1026:G1089" si="95">IF(ISERR(SEARCH($G$1,J1026)),0,1)</f>
        <v>0</v>
      </c>
      <c r="H1026" s="87">
        <v>1026</v>
      </c>
      <c r="I1026" s="91" t="s">
        <v>3006</v>
      </c>
      <c r="J1026" s="92" t="s">
        <v>3007</v>
      </c>
      <c r="K1026" s="87" t="str">
        <f t="shared" si="94"/>
        <v>343</v>
      </c>
      <c r="L1026" s="111"/>
      <c r="P1026" s="145" t="s">
        <v>3006</v>
      </c>
      <c r="Q1026" s="146" t="s">
        <v>3007</v>
      </c>
    </row>
    <row r="1027" spans="7:17" ht="24.75" customHeight="1" x14ac:dyDescent="0.25">
      <c r="G1027" s="87">
        <f t="shared" si="95"/>
        <v>0</v>
      </c>
      <c r="H1027" s="87">
        <v>1027</v>
      </c>
      <c r="I1027" s="91">
        <v>34351</v>
      </c>
      <c r="J1027" s="92" t="s">
        <v>3008</v>
      </c>
      <c r="K1027" s="87" t="str">
        <f t="shared" ref="K1027:K1090" si="96">IF(LEN(LEFT(I1027,3))&lt;3,"Prosím, zvolte podrobnější úroveň.",LEFT(I1027,3))</f>
        <v>343</v>
      </c>
      <c r="L1027" s="111"/>
      <c r="P1027" s="147">
        <v>34351</v>
      </c>
      <c r="Q1027" s="148" t="s">
        <v>3008</v>
      </c>
    </row>
    <row r="1028" spans="7:17" ht="24.75" customHeight="1" x14ac:dyDescent="0.25">
      <c r="G1028" s="87">
        <f t="shared" si="95"/>
        <v>0</v>
      </c>
      <c r="H1028" s="87">
        <v>1028</v>
      </c>
      <c r="I1028" s="91">
        <v>34352</v>
      </c>
      <c r="J1028" s="92" t="s">
        <v>3009</v>
      </c>
      <c r="K1028" s="87" t="str">
        <f t="shared" si="96"/>
        <v>343</v>
      </c>
      <c r="L1028" s="111"/>
      <c r="P1028" s="147">
        <v>34352</v>
      </c>
      <c r="Q1028" s="148" t="s">
        <v>3009</v>
      </c>
    </row>
    <row r="1029" spans="7:17" ht="24.75" customHeight="1" x14ac:dyDescent="0.25">
      <c r="G1029" s="87">
        <f t="shared" si="95"/>
        <v>0</v>
      </c>
      <c r="H1029" s="87">
        <v>1029</v>
      </c>
      <c r="I1029" s="91">
        <v>34353</v>
      </c>
      <c r="J1029" s="92" t="s">
        <v>3010</v>
      </c>
      <c r="K1029" s="87" t="str">
        <f t="shared" si="96"/>
        <v>343</v>
      </c>
      <c r="L1029" s="111"/>
      <c r="P1029" s="147">
        <v>34353</v>
      </c>
      <c r="Q1029" s="148" t="s">
        <v>3010</v>
      </c>
    </row>
    <row r="1030" spans="7:17" ht="24.75" customHeight="1" x14ac:dyDescent="0.25">
      <c r="G1030" s="87">
        <f t="shared" si="95"/>
        <v>0</v>
      </c>
      <c r="H1030" s="87">
        <v>1030</v>
      </c>
      <c r="I1030" s="91">
        <v>34354</v>
      </c>
      <c r="J1030" s="92" t="s">
        <v>3011</v>
      </c>
      <c r="K1030" s="87" t="str">
        <f t="shared" si="96"/>
        <v>343</v>
      </c>
      <c r="L1030" s="111"/>
      <c r="P1030" s="147">
        <v>34354</v>
      </c>
      <c r="Q1030" s="148" t="s">
        <v>3011</v>
      </c>
    </row>
    <row r="1031" spans="7:17" ht="24.75" customHeight="1" x14ac:dyDescent="0.25">
      <c r="G1031" s="87">
        <f t="shared" si="95"/>
        <v>0</v>
      </c>
      <c r="H1031" s="87">
        <v>1031</v>
      </c>
      <c r="I1031" s="91">
        <v>34355</v>
      </c>
      <c r="J1031" s="92" t="s">
        <v>3012</v>
      </c>
      <c r="K1031" s="87" t="str">
        <f t="shared" si="96"/>
        <v>343</v>
      </c>
      <c r="L1031" s="111"/>
      <c r="P1031" s="147">
        <v>34355</v>
      </c>
      <c r="Q1031" s="148" t="s">
        <v>3012</v>
      </c>
    </row>
    <row r="1032" spans="7:17" ht="24.75" customHeight="1" x14ac:dyDescent="0.25">
      <c r="G1032" s="87">
        <f t="shared" si="95"/>
        <v>0</v>
      </c>
      <c r="H1032" s="87">
        <v>1032</v>
      </c>
      <c r="I1032" s="91">
        <v>34359</v>
      </c>
      <c r="J1032" s="92" t="s">
        <v>3013</v>
      </c>
      <c r="K1032" s="87" t="str">
        <f t="shared" si="96"/>
        <v>343</v>
      </c>
      <c r="L1032" s="111"/>
      <c r="P1032" s="147">
        <v>34359</v>
      </c>
      <c r="Q1032" s="148" t="s">
        <v>3013</v>
      </c>
    </row>
    <row r="1033" spans="7:17" ht="24.75" customHeight="1" x14ac:dyDescent="0.25">
      <c r="G1033" s="87">
        <f t="shared" si="95"/>
        <v>0</v>
      </c>
      <c r="H1033" s="87">
        <v>1033</v>
      </c>
      <c r="I1033" s="91" t="s">
        <v>3014</v>
      </c>
      <c r="J1033" s="92" t="s">
        <v>3015</v>
      </c>
      <c r="K1033" s="87" t="str">
        <f t="shared" si="96"/>
        <v>Prosím, zvolte podrobnější úroveň.</v>
      </c>
      <c r="L1033" s="111"/>
      <c r="P1033" s="141" t="s">
        <v>3014</v>
      </c>
      <c r="Q1033" s="142" t="s">
        <v>3015</v>
      </c>
    </row>
    <row r="1034" spans="7:17" ht="24.75" customHeight="1" x14ac:dyDescent="0.25">
      <c r="G1034" s="87">
        <f t="shared" si="95"/>
        <v>0</v>
      </c>
      <c r="H1034" s="87">
        <v>1034</v>
      </c>
      <c r="I1034" s="91" t="s">
        <v>1177</v>
      </c>
      <c r="J1034" s="92" t="s">
        <v>1178</v>
      </c>
      <c r="K1034" s="87" t="str">
        <f t="shared" si="96"/>
        <v>351</v>
      </c>
      <c r="L1034" s="111"/>
      <c r="P1034" s="143" t="s">
        <v>1177</v>
      </c>
      <c r="Q1034" s="144" t="s">
        <v>1178</v>
      </c>
    </row>
    <row r="1035" spans="7:17" ht="24.75" customHeight="1" x14ac:dyDescent="0.25">
      <c r="G1035" s="87">
        <f t="shared" si="95"/>
        <v>0</v>
      </c>
      <c r="H1035" s="87">
        <v>1035</v>
      </c>
      <c r="I1035" s="91" t="s">
        <v>3016</v>
      </c>
      <c r="J1035" s="92" t="s">
        <v>3017</v>
      </c>
      <c r="K1035" s="87" t="str">
        <f t="shared" si="96"/>
        <v>351</v>
      </c>
      <c r="L1035" s="111"/>
      <c r="P1035" s="145" t="s">
        <v>3016</v>
      </c>
      <c r="Q1035" s="146" t="s">
        <v>3017</v>
      </c>
    </row>
    <row r="1036" spans="7:17" ht="24.75" customHeight="1" x14ac:dyDescent="0.25">
      <c r="G1036" s="87">
        <f t="shared" si="95"/>
        <v>0</v>
      </c>
      <c r="H1036" s="87">
        <v>1036</v>
      </c>
      <c r="I1036" s="91">
        <v>35110</v>
      </c>
      <c r="J1036" s="92" t="s">
        <v>3017</v>
      </c>
      <c r="K1036" s="87" t="str">
        <f t="shared" si="96"/>
        <v>351</v>
      </c>
      <c r="L1036" s="111"/>
      <c r="P1036" s="147">
        <v>35110</v>
      </c>
      <c r="Q1036" s="148" t="s">
        <v>3017</v>
      </c>
    </row>
    <row r="1037" spans="7:17" ht="24.75" customHeight="1" x14ac:dyDescent="0.25">
      <c r="G1037" s="87">
        <f t="shared" si="95"/>
        <v>0</v>
      </c>
      <c r="H1037" s="87">
        <v>1037</v>
      </c>
      <c r="I1037" s="91" t="s">
        <v>3018</v>
      </c>
      <c r="J1037" s="92" t="s">
        <v>3019</v>
      </c>
      <c r="K1037" s="87" t="str">
        <f t="shared" si="96"/>
        <v>351</v>
      </c>
      <c r="L1037" s="111"/>
      <c r="P1037" s="145" t="s">
        <v>3018</v>
      </c>
      <c r="Q1037" s="146" t="s">
        <v>3019</v>
      </c>
    </row>
    <row r="1038" spans="7:17" ht="24.75" customHeight="1" x14ac:dyDescent="0.25">
      <c r="G1038" s="87">
        <f t="shared" si="95"/>
        <v>0</v>
      </c>
      <c r="H1038" s="87">
        <v>1038</v>
      </c>
      <c r="I1038" s="91">
        <v>35120</v>
      </c>
      <c r="J1038" s="92" t="s">
        <v>3019</v>
      </c>
      <c r="K1038" s="87" t="str">
        <f t="shared" si="96"/>
        <v>351</v>
      </c>
      <c r="L1038" s="111"/>
      <c r="P1038" s="147">
        <v>35120</v>
      </c>
      <c r="Q1038" s="148" t="s">
        <v>3019</v>
      </c>
    </row>
    <row r="1039" spans="7:17" ht="24.75" customHeight="1" x14ac:dyDescent="0.25">
      <c r="G1039" s="87">
        <f t="shared" si="95"/>
        <v>0</v>
      </c>
      <c r="H1039" s="87">
        <v>1039</v>
      </c>
      <c r="I1039" s="91" t="s">
        <v>3020</v>
      </c>
      <c r="J1039" s="92" t="s">
        <v>3021</v>
      </c>
      <c r="K1039" s="87" t="str">
        <f t="shared" si="96"/>
        <v>351</v>
      </c>
      <c r="L1039" s="111"/>
      <c r="P1039" s="145" t="s">
        <v>3020</v>
      </c>
      <c r="Q1039" s="146" t="s">
        <v>3021</v>
      </c>
    </row>
    <row r="1040" spans="7:17" ht="24.75" customHeight="1" x14ac:dyDescent="0.25">
      <c r="G1040" s="87">
        <f t="shared" si="95"/>
        <v>0</v>
      </c>
      <c r="H1040" s="87">
        <v>1040</v>
      </c>
      <c r="I1040" s="91">
        <v>35130</v>
      </c>
      <c r="J1040" s="92" t="s">
        <v>3021</v>
      </c>
      <c r="K1040" s="87" t="str">
        <f t="shared" si="96"/>
        <v>351</v>
      </c>
      <c r="L1040" s="111"/>
      <c r="P1040" s="147">
        <v>35130</v>
      </c>
      <c r="Q1040" s="148" t="s">
        <v>3021</v>
      </c>
    </row>
    <row r="1041" spans="7:17" ht="24.75" customHeight="1" x14ac:dyDescent="0.25">
      <c r="G1041" s="87">
        <f t="shared" si="95"/>
        <v>0</v>
      </c>
      <c r="H1041" s="87">
        <v>1041</v>
      </c>
      <c r="I1041" s="91" t="s">
        <v>3022</v>
      </c>
      <c r="J1041" s="92" t="s">
        <v>3023</v>
      </c>
      <c r="K1041" s="87" t="str">
        <f t="shared" si="96"/>
        <v>351</v>
      </c>
      <c r="L1041" s="111"/>
      <c r="P1041" s="145" t="s">
        <v>3022</v>
      </c>
      <c r="Q1041" s="146" t="s">
        <v>3023</v>
      </c>
    </row>
    <row r="1042" spans="7:17" ht="24.75" customHeight="1" x14ac:dyDescent="0.25">
      <c r="G1042" s="87">
        <f t="shared" si="95"/>
        <v>0</v>
      </c>
      <c r="H1042" s="87">
        <v>1042</v>
      </c>
      <c r="I1042" s="91">
        <v>35140</v>
      </c>
      <c r="J1042" s="92" t="s">
        <v>3023</v>
      </c>
      <c r="K1042" s="87" t="str">
        <f t="shared" si="96"/>
        <v>351</v>
      </c>
      <c r="L1042" s="111"/>
      <c r="P1042" s="147">
        <v>35140</v>
      </c>
      <c r="Q1042" s="148" t="s">
        <v>3023</v>
      </c>
    </row>
    <row r="1043" spans="7:17" ht="24.75" customHeight="1" x14ac:dyDescent="0.25">
      <c r="G1043" s="87">
        <f t="shared" si="95"/>
        <v>0</v>
      </c>
      <c r="H1043" s="87">
        <v>1043</v>
      </c>
      <c r="I1043" s="91" t="s">
        <v>1179</v>
      </c>
      <c r="J1043" s="92" t="s">
        <v>1180</v>
      </c>
      <c r="K1043" s="87" t="str">
        <f t="shared" si="96"/>
        <v>352</v>
      </c>
      <c r="L1043" s="111"/>
      <c r="P1043" s="143" t="s">
        <v>1179</v>
      </c>
      <c r="Q1043" s="144" t="s">
        <v>1180</v>
      </c>
    </row>
    <row r="1044" spans="7:17" ht="24.75" customHeight="1" x14ac:dyDescent="0.25">
      <c r="G1044" s="87">
        <f t="shared" si="95"/>
        <v>0</v>
      </c>
      <c r="H1044" s="87">
        <v>1044</v>
      </c>
      <c r="I1044" s="91" t="s">
        <v>3024</v>
      </c>
      <c r="J1044" s="92" t="s">
        <v>3025</v>
      </c>
      <c r="K1044" s="87" t="str">
        <f t="shared" si="96"/>
        <v>352</v>
      </c>
      <c r="L1044" s="111"/>
      <c r="P1044" s="145" t="s">
        <v>3024</v>
      </c>
      <c r="Q1044" s="146" t="s">
        <v>3025</v>
      </c>
    </row>
    <row r="1045" spans="7:17" ht="24.75" customHeight="1" x14ac:dyDescent="0.25">
      <c r="G1045" s="87">
        <f t="shared" si="95"/>
        <v>0</v>
      </c>
      <c r="H1045" s="87">
        <v>1045</v>
      </c>
      <c r="I1045" s="91">
        <v>35211</v>
      </c>
      <c r="J1045" s="112" t="s">
        <v>3026</v>
      </c>
      <c r="K1045" s="87" t="str">
        <f t="shared" si="96"/>
        <v>352</v>
      </c>
      <c r="L1045" s="111"/>
      <c r="P1045" s="147">
        <v>35211</v>
      </c>
      <c r="Q1045" s="166" t="s">
        <v>3026</v>
      </c>
    </row>
    <row r="1046" spans="7:17" ht="24.75" customHeight="1" x14ac:dyDescent="0.25">
      <c r="G1046" s="87">
        <f t="shared" si="95"/>
        <v>0</v>
      </c>
      <c r="H1046" s="87">
        <v>1046</v>
      </c>
      <c r="I1046" s="91">
        <v>35212</v>
      </c>
      <c r="J1046" s="112" t="s">
        <v>3027</v>
      </c>
      <c r="K1046" s="87" t="str">
        <f t="shared" si="96"/>
        <v>352</v>
      </c>
      <c r="L1046" s="111"/>
      <c r="P1046" s="147">
        <v>35212</v>
      </c>
      <c r="Q1046" s="169" t="s">
        <v>3027</v>
      </c>
    </row>
    <row r="1047" spans="7:17" ht="24.75" customHeight="1" x14ac:dyDescent="0.25">
      <c r="G1047" s="87">
        <f t="shared" si="95"/>
        <v>0</v>
      </c>
      <c r="H1047" s="87">
        <v>1047</v>
      </c>
      <c r="I1047" s="91">
        <v>35213</v>
      </c>
      <c r="J1047" s="112" t="s">
        <v>3028</v>
      </c>
      <c r="K1047" s="87" t="str">
        <f t="shared" si="96"/>
        <v>352</v>
      </c>
      <c r="L1047" s="111"/>
      <c r="P1047" s="147">
        <v>35213</v>
      </c>
      <c r="Q1047" s="166" t="s">
        <v>3028</v>
      </c>
    </row>
    <row r="1048" spans="7:17" ht="24.75" customHeight="1" x14ac:dyDescent="0.25">
      <c r="G1048" s="87">
        <f t="shared" si="95"/>
        <v>0</v>
      </c>
      <c r="H1048" s="87">
        <v>1048</v>
      </c>
      <c r="I1048" s="91">
        <v>35214</v>
      </c>
      <c r="J1048" s="112" t="s">
        <v>3029</v>
      </c>
      <c r="K1048" s="87" t="str">
        <f t="shared" si="96"/>
        <v>352</v>
      </c>
      <c r="L1048" s="111"/>
      <c r="P1048" s="147">
        <v>35214</v>
      </c>
      <c r="Q1048" s="166" t="s">
        <v>3029</v>
      </c>
    </row>
    <row r="1049" spans="7:17" ht="24.75" customHeight="1" x14ac:dyDescent="0.25">
      <c r="G1049" s="87">
        <f t="shared" si="95"/>
        <v>0</v>
      </c>
      <c r="H1049" s="87">
        <v>1049</v>
      </c>
      <c r="I1049" s="91">
        <v>35219</v>
      </c>
      <c r="J1049" s="92" t="s">
        <v>3030</v>
      </c>
      <c r="K1049" s="87" t="str">
        <f t="shared" si="96"/>
        <v>352</v>
      </c>
      <c r="L1049" s="111"/>
      <c r="P1049" s="147">
        <v>35219</v>
      </c>
      <c r="Q1049" s="148" t="s">
        <v>3030</v>
      </c>
    </row>
    <row r="1050" spans="7:17" ht="24.75" customHeight="1" x14ac:dyDescent="0.25">
      <c r="G1050" s="87">
        <f t="shared" si="95"/>
        <v>0</v>
      </c>
      <c r="H1050" s="87">
        <v>1050</v>
      </c>
      <c r="I1050" s="91" t="s">
        <v>3031</v>
      </c>
      <c r="J1050" s="92" t="s">
        <v>3032</v>
      </c>
      <c r="K1050" s="87" t="str">
        <f t="shared" si="96"/>
        <v>352</v>
      </c>
      <c r="L1050" s="111"/>
      <c r="P1050" s="145" t="s">
        <v>3031</v>
      </c>
      <c r="Q1050" s="146" t="s">
        <v>3032</v>
      </c>
    </row>
    <row r="1051" spans="7:17" ht="24.75" customHeight="1" x14ac:dyDescent="0.25">
      <c r="G1051" s="87">
        <f t="shared" si="95"/>
        <v>0</v>
      </c>
      <c r="H1051" s="87">
        <v>1051</v>
      </c>
      <c r="I1051" s="91">
        <v>35221</v>
      </c>
      <c r="J1051" s="92" t="s">
        <v>3033</v>
      </c>
      <c r="K1051" s="87" t="str">
        <f t="shared" si="96"/>
        <v>352</v>
      </c>
      <c r="L1051" s="111"/>
      <c r="P1051" s="147">
        <v>35221</v>
      </c>
      <c r="Q1051" s="148" t="s">
        <v>3033</v>
      </c>
    </row>
    <row r="1052" spans="7:17" ht="24.75" customHeight="1" x14ac:dyDescent="0.25">
      <c r="G1052" s="87">
        <f t="shared" si="95"/>
        <v>0</v>
      </c>
      <c r="H1052" s="87">
        <v>1052</v>
      </c>
      <c r="I1052" s="91">
        <v>35222</v>
      </c>
      <c r="J1052" s="109" t="s">
        <v>3034</v>
      </c>
      <c r="K1052" s="87" t="str">
        <f t="shared" si="96"/>
        <v>352</v>
      </c>
      <c r="L1052" s="111"/>
      <c r="P1052" s="147">
        <v>35222</v>
      </c>
      <c r="Q1052" s="162" t="s">
        <v>3034</v>
      </c>
    </row>
    <row r="1053" spans="7:17" ht="24.75" customHeight="1" x14ac:dyDescent="0.25">
      <c r="G1053" s="87">
        <f t="shared" si="95"/>
        <v>0</v>
      </c>
      <c r="H1053" s="87">
        <v>1053</v>
      </c>
      <c r="I1053" s="91">
        <v>35223</v>
      </c>
      <c r="J1053" s="109" t="s">
        <v>3035</v>
      </c>
      <c r="K1053" s="87" t="str">
        <f t="shared" si="96"/>
        <v>352</v>
      </c>
      <c r="L1053" s="111"/>
      <c r="P1053" s="147">
        <v>35223</v>
      </c>
      <c r="Q1053" s="162" t="s">
        <v>3035</v>
      </c>
    </row>
    <row r="1054" spans="7:17" ht="24.75" customHeight="1" x14ac:dyDescent="0.25">
      <c r="G1054" s="87">
        <f t="shared" si="95"/>
        <v>0</v>
      </c>
      <c r="H1054" s="87">
        <v>1054</v>
      </c>
      <c r="I1054" s="91">
        <v>35224</v>
      </c>
      <c r="J1054" s="109" t="s">
        <v>3036</v>
      </c>
      <c r="K1054" s="87" t="str">
        <f t="shared" si="96"/>
        <v>352</v>
      </c>
      <c r="L1054" s="111"/>
      <c r="P1054" s="147">
        <v>35224</v>
      </c>
      <c r="Q1054" s="162" t="s">
        <v>3036</v>
      </c>
    </row>
    <row r="1055" spans="7:17" ht="24.75" customHeight="1" x14ac:dyDescent="0.25">
      <c r="G1055" s="87">
        <f t="shared" si="95"/>
        <v>0</v>
      </c>
      <c r="H1055" s="87">
        <v>1055</v>
      </c>
      <c r="I1055" s="91">
        <v>35225</v>
      </c>
      <c r="J1055" s="109" t="s">
        <v>4016</v>
      </c>
      <c r="K1055" s="87" t="str">
        <f t="shared" si="96"/>
        <v>352</v>
      </c>
      <c r="L1055" s="111"/>
      <c r="P1055" s="147">
        <v>35225</v>
      </c>
      <c r="Q1055" s="162" t="s">
        <v>4016</v>
      </c>
    </row>
    <row r="1056" spans="7:17" ht="24.75" customHeight="1" x14ac:dyDescent="0.25">
      <c r="G1056" s="87">
        <f t="shared" si="95"/>
        <v>0</v>
      </c>
      <c r="H1056" s="87">
        <v>1056</v>
      </c>
      <c r="I1056" s="91">
        <v>35226</v>
      </c>
      <c r="J1056" s="109" t="s">
        <v>3037</v>
      </c>
      <c r="K1056" s="87" t="str">
        <f t="shared" si="96"/>
        <v>352</v>
      </c>
      <c r="L1056" s="111"/>
      <c r="P1056" s="147">
        <v>35226</v>
      </c>
      <c r="Q1056" s="162" t="s">
        <v>3037</v>
      </c>
    </row>
    <row r="1057" spans="7:17" ht="24.75" customHeight="1" x14ac:dyDescent="0.25">
      <c r="G1057" s="87">
        <f t="shared" si="95"/>
        <v>0</v>
      </c>
      <c r="H1057" s="87">
        <v>1057</v>
      </c>
      <c r="I1057" s="91">
        <v>35227</v>
      </c>
      <c r="J1057" s="109" t="s">
        <v>3038</v>
      </c>
      <c r="K1057" s="87" t="str">
        <f t="shared" si="96"/>
        <v>352</v>
      </c>
      <c r="L1057" s="111"/>
      <c r="P1057" s="147">
        <v>35227</v>
      </c>
      <c r="Q1057" s="162" t="s">
        <v>3038</v>
      </c>
    </row>
    <row r="1058" spans="7:17" ht="24.75" customHeight="1" x14ac:dyDescent="0.25">
      <c r="G1058" s="87">
        <f t="shared" si="95"/>
        <v>0</v>
      </c>
      <c r="H1058" s="87">
        <v>1058</v>
      </c>
      <c r="I1058" s="91">
        <v>35228</v>
      </c>
      <c r="J1058" s="109" t="s">
        <v>3039</v>
      </c>
      <c r="K1058" s="87" t="str">
        <f t="shared" si="96"/>
        <v>352</v>
      </c>
      <c r="L1058" s="111"/>
      <c r="P1058" s="147">
        <v>35228</v>
      </c>
      <c r="Q1058" s="162" t="s">
        <v>3039</v>
      </c>
    </row>
    <row r="1059" spans="7:17" ht="24.75" customHeight="1" x14ac:dyDescent="0.25">
      <c r="G1059" s="87">
        <f t="shared" si="95"/>
        <v>0</v>
      </c>
      <c r="H1059" s="87">
        <v>1059</v>
      </c>
      <c r="I1059" s="91">
        <v>35229</v>
      </c>
      <c r="J1059" s="110" t="s">
        <v>3040</v>
      </c>
      <c r="K1059" s="87" t="str">
        <f t="shared" si="96"/>
        <v>352</v>
      </c>
      <c r="L1059" s="111"/>
      <c r="P1059" s="147">
        <v>35229</v>
      </c>
      <c r="Q1059" s="160" t="s">
        <v>3040</v>
      </c>
    </row>
    <row r="1060" spans="7:17" ht="24.75" customHeight="1" x14ac:dyDescent="0.25">
      <c r="G1060" s="87">
        <f t="shared" si="95"/>
        <v>0</v>
      </c>
      <c r="H1060" s="87">
        <v>1060</v>
      </c>
      <c r="I1060" s="91" t="s">
        <v>3041</v>
      </c>
      <c r="J1060" s="92" t="s">
        <v>3042</v>
      </c>
      <c r="K1060" s="87" t="str">
        <f t="shared" si="96"/>
        <v>Prosím, zvolte podrobnější úroveň.</v>
      </c>
      <c r="L1060" s="111"/>
      <c r="P1060" s="139" t="s">
        <v>3041</v>
      </c>
      <c r="Q1060" s="140" t="s">
        <v>3042</v>
      </c>
    </row>
    <row r="1061" spans="7:17" ht="24.75" customHeight="1" x14ac:dyDescent="0.25">
      <c r="G1061" s="87">
        <f t="shared" si="95"/>
        <v>0</v>
      </c>
      <c r="H1061" s="87">
        <v>1061</v>
      </c>
      <c r="I1061" s="91" t="s">
        <v>3043</v>
      </c>
      <c r="J1061" s="92" t="s">
        <v>3044</v>
      </c>
      <c r="K1061" s="87" t="str">
        <f t="shared" si="96"/>
        <v>Prosím, zvolte podrobnější úroveň.</v>
      </c>
      <c r="L1061" s="111"/>
      <c r="P1061" s="141" t="s">
        <v>3043</v>
      </c>
      <c r="Q1061" s="142" t="s">
        <v>3044</v>
      </c>
    </row>
    <row r="1062" spans="7:17" ht="24.75" customHeight="1" x14ac:dyDescent="0.25">
      <c r="G1062" s="87">
        <f t="shared" si="95"/>
        <v>0</v>
      </c>
      <c r="H1062" s="87">
        <v>1062</v>
      </c>
      <c r="I1062" s="91" t="s">
        <v>1181</v>
      </c>
      <c r="J1062" s="92" t="s">
        <v>1182</v>
      </c>
      <c r="K1062" s="87" t="str">
        <f t="shared" si="96"/>
        <v>411</v>
      </c>
      <c r="L1062" s="111"/>
      <c r="P1062" s="143" t="s">
        <v>1181</v>
      </c>
      <c r="Q1062" s="144" t="s">
        <v>1182</v>
      </c>
    </row>
    <row r="1063" spans="7:17" ht="24.75" customHeight="1" x14ac:dyDescent="0.25">
      <c r="G1063" s="87">
        <f t="shared" si="95"/>
        <v>0</v>
      </c>
      <c r="H1063" s="87">
        <v>1063</v>
      </c>
      <c r="I1063" s="91" t="s">
        <v>3045</v>
      </c>
      <c r="J1063" s="92" t="s">
        <v>1182</v>
      </c>
      <c r="K1063" s="87" t="str">
        <f t="shared" si="96"/>
        <v>411</v>
      </c>
      <c r="L1063" s="111"/>
      <c r="P1063" s="145" t="s">
        <v>3045</v>
      </c>
      <c r="Q1063" s="146" t="s">
        <v>1182</v>
      </c>
    </row>
    <row r="1064" spans="7:17" ht="24.75" customHeight="1" x14ac:dyDescent="0.25">
      <c r="G1064" s="87">
        <f t="shared" si="95"/>
        <v>0</v>
      </c>
      <c r="H1064" s="87">
        <v>1064</v>
      </c>
      <c r="I1064" s="91">
        <v>41100</v>
      </c>
      <c r="J1064" s="92" t="s">
        <v>1182</v>
      </c>
      <c r="K1064" s="87" t="str">
        <f t="shared" si="96"/>
        <v>411</v>
      </c>
      <c r="L1064" s="111"/>
      <c r="P1064" s="147">
        <v>41100</v>
      </c>
      <c r="Q1064" s="148" t="s">
        <v>1182</v>
      </c>
    </row>
    <row r="1065" spans="7:17" ht="24.75" customHeight="1" x14ac:dyDescent="0.25">
      <c r="G1065" s="87">
        <f t="shared" si="95"/>
        <v>0</v>
      </c>
      <c r="H1065" s="87">
        <v>1065</v>
      </c>
      <c r="I1065" s="91" t="s">
        <v>1183</v>
      </c>
      <c r="J1065" s="92" t="s">
        <v>1184</v>
      </c>
      <c r="K1065" s="87" t="str">
        <f t="shared" si="96"/>
        <v>412</v>
      </c>
      <c r="L1065" s="111"/>
      <c r="P1065" s="143" t="s">
        <v>1183</v>
      </c>
      <c r="Q1065" s="144" t="s">
        <v>1184</v>
      </c>
    </row>
    <row r="1066" spans="7:17" ht="24.75" customHeight="1" x14ac:dyDescent="0.25">
      <c r="G1066" s="87">
        <f t="shared" si="95"/>
        <v>0</v>
      </c>
      <c r="H1066" s="87">
        <v>1066</v>
      </c>
      <c r="I1066" s="91" t="s">
        <v>3046</v>
      </c>
      <c r="J1066" s="92" t="s">
        <v>1184</v>
      </c>
      <c r="K1066" s="87" t="str">
        <f t="shared" si="96"/>
        <v>412</v>
      </c>
      <c r="L1066" s="111"/>
      <c r="P1066" s="145" t="s">
        <v>3046</v>
      </c>
      <c r="Q1066" s="146" t="s">
        <v>1184</v>
      </c>
    </row>
    <row r="1067" spans="7:17" ht="24.75" customHeight="1" x14ac:dyDescent="0.25">
      <c r="G1067" s="87">
        <f t="shared" si="95"/>
        <v>0</v>
      </c>
      <c r="H1067" s="87">
        <v>1067</v>
      </c>
      <c r="I1067" s="91">
        <v>41200</v>
      </c>
      <c r="J1067" s="92" t="s">
        <v>1184</v>
      </c>
      <c r="K1067" s="87" t="str">
        <f t="shared" si="96"/>
        <v>412</v>
      </c>
      <c r="L1067" s="111"/>
      <c r="P1067" s="147">
        <v>41200</v>
      </c>
      <c r="Q1067" s="148" t="s">
        <v>1184</v>
      </c>
    </row>
    <row r="1068" spans="7:17" ht="24.75" customHeight="1" x14ac:dyDescent="0.25">
      <c r="G1068" s="87">
        <f t="shared" si="95"/>
        <v>0</v>
      </c>
      <c r="H1068" s="87">
        <v>1068</v>
      </c>
      <c r="I1068" s="91" t="s">
        <v>1185</v>
      </c>
      <c r="J1068" s="92" t="s">
        <v>1186</v>
      </c>
      <c r="K1068" s="87" t="str">
        <f t="shared" si="96"/>
        <v>413</v>
      </c>
      <c r="L1068" s="111"/>
      <c r="P1068" s="143" t="s">
        <v>1185</v>
      </c>
      <c r="Q1068" s="144" t="s">
        <v>1186</v>
      </c>
    </row>
    <row r="1069" spans="7:17" ht="24.75" customHeight="1" x14ac:dyDescent="0.25">
      <c r="G1069" s="87">
        <f t="shared" si="95"/>
        <v>0</v>
      </c>
      <c r="H1069" s="87">
        <v>1069</v>
      </c>
      <c r="I1069" s="91" t="s">
        <v>3047</v>
      </c>
      <c r="J1069" s="92" t="s">
        <v>3048</v>
      </c>
      <c r="K1069" s="87" t="str">
        <f t="shared" si="96"/>
        <v>413</v>
      </c>
      <c r="L1069" s="111"/>
      <c r="P1069" s="145" t="s">
        <v>3047</v>
      </c>
      <c r="Q1069" s="146" t="s">
        <v>3048</v>
      </c>
    </row>
    <row r="1070" spans="7:17" ht="24.75" customHeight="1" x14ac:dyDescent="0.25">
      <c r="G1070" s="87">
        <f t="shared" si="95"/>
        <v>0</v>
      </c>
      <c r="H1070" s="87">
        <v>1070</v>
      </c>
      <c r="I1070" s="91">
        <v>41311</v>
      </c>
      <c r="J1070" s="92" t="s">
        <v>3049</v>
      </c>
      <c r="K1070" s="87" t="str">
        <f t="shared" si="96"/>
        <v>413</v>
      </c>
      <c r="L1070" s="111"/>
      <c r="P1070" s="147">
        <v>41311</v>
      </c>
      <c r="Q1070" s="148" t="s">
        <v>3049</v>
      </c>
    </row>
    <row r="1071" spans="7:17" ht="24.75" customHeight="1" x14ac:dyDescent="0.25">
      <c r="G1071" s="87">
        <f t="shared" si="95"/>
        <v>0</v>
      </c>
      <c r="H1071" s="87">
        <v>1071</v>
      </c>
      <c r="I1071" s="91">
        <v>41312</v>
      </c>
      <c r="J1071" s="92" t="s">
        <v>3050</v>
      </c>
      <c r="K1071" s="87" t="str">
        <f t="shared" si="96"/>
        <v>413</v>
      </c>
      <c r="L1071" s="111"/>
      <c r="P1071" s="147">
        <v>41312</v>
      </c>
      <c r="Q1071" s="148" t="s">
        <v>3050</v>
      </c>
    </row>
    <row r="1072" spans="7:17" ht="24.75" customHeight="1" x14ac:dyDescent="0.25">
      <c r="G1072" s="87">
        <f t="shared" si="95"/>
        <v>0</v>
      </c>
      <c r="H1072" s="87">
        <v>1072</v>
      </c>
      <c r="I1072" s="91" t="s">
        <v>3051</v>
      </c>
      <c r="J1072" s="92" t="s">
        <v>3052</v>
      </c>
      <c r="K1072" s="87" t="str">
        <f t="shared" si="96"/>
        <v>413</v>
      </c>
      <c r="L1072" s="111"/>
      <c r="P1072" s="145" t="s">
        <v>3051</v>
      </c>
      <c r="Q1072" s="146" t="s">
        <v>3052</v>
      </c>
    </row>
    <row r="1073" spans="7:17" ht="24.75" customHeight="1" x14ac:dyDescent="0.25">
      <c r="G1073" s="87">
        <f t="shared" si="95"/>
        <v>0</v>
      </c>
      <c r="H1073" s="87">
        <v>1073</v>
      </c>
      <c r="I1073" s="91">
        <v>41321</v>
      </c>
      <c r="J1073" s="92" t="s">
        <v>3053</v>
      </c>
      <c r="K1073" s="87" t="str">
        <f t="shared" si="96"/>
        <v>413</v>
      </c>
      <c r="L1073" s="111"/>
      <c r="P1073" s="147">
        <v>41321</v>
      </c>
      <c r="Q1073" s="148" t="s">
        <v>3053</v>
      </c>
    </row>
    <row r="1074" spans="7:17" ht="24.75" customHeight="1" x14ac:dyDescent="0.25">
      <c r="G1074" s="87">
        <f t="shared" si="95"/>
        <v>0</v>
      </c>
      <c r="H1074" s="87">
        <v>1074</v>
      </c>
      <c r="I1074" s="91">
        <v>41322</v>
      </c>
      <c r="J1074" s="92" t="s">
        <v>3054</v>
      </c>
      <c r="K1074" s="87" t="str">
        <f t="shared" si="96"/>
        <v>413</v>
      </c>
      <c r="L1074" s="111"/>
      <c r="P1074" s="147">
        <v>41322</v>
      </c>
      <c r="Q1074" s="148" t="s">
        <v>3054</v>
      </c>
    </row>
    <row r="1075" spans="7:17" ht="24.75" customHeight="1" x14ac:dyDescent="0.25">
      <c r="G1075" s="87">
        <f t="shared" si="95"/>
        <v>0</v>
      </c>
      <c r="H1075" s="87">
        <v>1075</v>
      </c>
      <c r="I1075" s="91">
        <v>41323</v>
      </c>
      <c r="J1075" s="92" t="s">
        <v>3055</v>
      </c>
      <c r="K1075" s="87" t="str">
        <f t="shared" si="96"/>
        <v>413</v>
      </c>
      <c r="L1075" s="111"/>
      <c r="P1075" s="147">
        <v>41323</v>
      </c>
      <c r="Q1075" s="148" t="s">
        <v>3055</v>
      </c>
    </row>
    <row r="1076" spans="7:17" ht="24.75" customHeight="1" x14ac:dyDescent="0.25">
      <c r="G1076" s="87">
        <f t="shared" si="95"/>
        <v>0</v>
      </c>
      <c r="H1076" s="87">
        <v>1076</v>
      </c>
      <c r="I1076" s="91" t="s">
        <v>3056</v>
      </c>
      <c r="J1076" s="92" t="s">
        <v>3057</v>
      </c>
      <c r="K1076" s="87" t="str">
        <f t="shared" si="96"/>
        <v>Prosím, zvolte podrobnější úroveň.</v>
      </c>
      <c r="L1076" s="111"/>
      <c r="P1076" s="141" t="s">
        <v>3056</v>
      </c>
      <c r="Q1076" s="142" t="s">
        <v>3057</v>
      </c>
    </row>
    <row r="1077" spans="7:17" ht="24.75" customHeight="1" x14ac:dyDescent="0.25">
      <c r="G1077" s="87">
        <f t="shared" si="95"/>
        <v>0</v>
      </c>
      <c r="H1077" s="87">
        <v>1077</v>
      </c>
      <c r="I1077" s="91" t="s">
        <v>1187</v>
      </c>
      <c r="J1077" s="92" t="s">
        <v>1188</v>
      </c>
      <c r="K1077" s="87" t="str">
        <f t="shared" si="96"/>
        <v>421</v>
      </c>
      <c r="L1077" s="111"/>
      <c r="P1077" s="143" t="s">
        <v>1187</v>
      </c>
      <c r="Q1077" s="144" t="s">
        <v>1188</v>
      </c>
    </row>
    <row r="1078" spans="7:17" ht="24.75" customHeight="1" x14ac:dyDescent="0.25">
      <c r="G1078" s="87">
        <f t="shared" si="95"/>
        <v>0</v>
      </c>
      <c r="H1078" s="87">
        <v>1078</v>
      </c>
      <c r="I1078" s="91" t="s">
        <v>3058</v>
      </c>
      <c r="J1078" s="92" t="s">
        <v>3059</v>
      </c>
      <c r="K1078" s="87" t="str">
        <f t="shared" si="96"/>
        <v>421</v>
      </c>
      <c r="L1078" s="111"/>
      <c r="P1078" s="145" t="s">
        <v>3058</v>
      </c>
      <c r="Q1078" s="146" t="s">
        <v>3059</v>
      </c>
    </row>
    <row r="1079" spans="7:17" ht="24.75" customHeight="1" x14ac:dyDescent="0.25">
      <c r="G1079" s="87">
        <f t="shared" si="95"/>
        <v>0</v>
      </c>
      <c r="H1079" s="87">
        <v>1079</v>
      </c>
      <c r="I1079" s="91">
        <v>42111</v>
      </c>
      <c r="J1079" s="92" t="s">
        <v>3060</v>
      </c>
      <c r="K1079" s="87" t="str">
        <f t="shared" si="96"/>
        <v>421</v>
      </c>
      <c r="L1079" s="111"/>
      <c r="P1079" s="147">
        <v>42111</v>
      </c>
      <c r="Q1079" s="148" t="s">
        <v>3060</v>
      </c>
    </row>
    <row r="1080" spans="7:17" ht="24.75" customHeight="1" x14ac:dyDescent="0.25">
      <c r="G1080" s="87">
        <f t="shared" si="95"/>
        <v>0</v>
      </c>
      <c r="H1080" s="87">
        <v>1080</v>
      </c>
      <c r="I1080" s="91">
        <v>42112</v>
      </c>
      <c r="J1080" s="92" t="s">
        <v>3061</v>
      </c>
      <c r="K1080" s="87" t="str">
        <f t="shared" si="96"/>
        <v>421</v>
      </c>
      <c r="L1080" s="111"/>
      <c r="P1080" s="147">
        <v>42112</v>
      </c>
      <c r="Q1080" s="148" t="s">
        <v>3061</v>
      </c>
    </row>
    <row r="1081" spans="7:17" ht="24.75" customHeight="1" x14ac:dyDescent="0.25">
      <c r="G1081" s="87">
        <f t="shared" si="95"/>
        <v>0</v>
      </c>
      <c r="H1081" s="87">
        <v>1081</v>
      </c>
      <c r="I1081" s="91">
        <v>42113</v>
      </c>
      <c r="J1081" s="92" t="s">
        <v>3062</v>
      </c>
      <c r="K1081" s="87" t="str">
        <f t="shared" si="96"/>
        <v>421</v>
      </c>
      <c r="L1081" s="111"/>
      <c r="P1081" s="147">
        <v>42113</v>
      </c>
      <c r="Q1081" s="148" t="s">
        <v>3062</v>
      </c>
    </row>
    <row r="1082" spans="7:17" ht="24.75" customHeight="1" x14ac:dyDescent="0.25">
      <c r="G1082" s="87">
        <f t="shared" si="95"/>
        <v>0</v>
      </c>
      <c r="H1082" s="87">
        <v>1082</v>
      </c>
      <c r="I1082" s="91">
        <v>42114</v>
      </c>
      <c r="J1082" s="92" t="s">
        <v>3063</v>
      </c>
      <c r="K1082" s="87" t="str">
        <f t="shared" si="96"/>
        <v>421</v>
      </c>
      <c r="L1082" s="111"/>
      <c r="P1082" s="147">
        <v>42114</v>
      </c>
      <c r="Q1082" s="148" t="s">
        <v>3063</v>
      </c>
    </row>
    <row r="1083" spans="7:17" ht="24.75" customHeight="1" x14ac:dyDescent="0.25">
      <c r="G1083" s="87">
        <f t="shared" si="95"/>
        <v>0</v>
      </c>
      <c r="H1083" s="87">
        <v>1083</v>
      </c>
      <c r="I1083" s="91">
        <v>42119</v>
      </c>
      <c r="J1083" s="92" t="s">
        <v>3064</v>
      </c>
      <c r="K1083" s="87" t="str">
        <f t="shared" si="96"/>
        <v>421</v>
      </c>
      <c r="L1083" s="111"/>
      <c r="P1083" s="147">
        <v>42119</v>
      </c>
      <c r="Q1083" s="148" t="s">
        <v>3064</v>
      </c>
    </row>
    <row r="1084" spans="7:17" ht="24.75" customHeight="1" x14ac:dyDescent="0.25">
      <c r="G1084" s="87">
        <f t="shared" si="95"/>
        <v>0</v>
      </c>
      <c r="H1084" s="87">
        <v>1084</v>
      </c>
      <c r="I1084" s="91" t="s">
        <v>3065</v>
      </c>
      <c r="J1084" s="92" t="s">
        <v>3066</v>
      </c>
      <c r="K1084" s="87" t="str">
        <f t="shared" si="96"/>
        <v>421</v>
      </c>
      <c r="L1084" s="111"/>
      <c r="P1084" s="145" t="s">
        <v>3065</v>
      </c>
      <c r="Q1084" s="146" t="s">
        <v>3066</v>
      </c>
    </row>
    <row r="1085" spans="7:17" ht="24.75" customHeight="1" x14ac:dyDescent="0.25">
      <c r="G1085" s="87">
        <f t="shared" si="95"/>
        <v>0</v>
      </c>
      <c r="H1085" s="87">
        <v>1085</v>
      </c>
      <c r="I1085" s="91">
        <v>42121</v>
      </c>
      <c r="J1085" s="92" t="s">
        <v>3067</v>
      </c>
      <c r="K1085" s="87" t="str">
        <f t="shared" si="96"/>
        <v>421</v>
      </c>
      <c r="L1085" s="111"/>
      <c r="P1085" s="147">
        <v>42121</v>
      </c>
      <c r="Q1085" s="148" t="s">
        <v>3067</v>
      </c>
    </row>
    <row r="1086" spans="7:17" ht="24.75" customHeight="1" x14ac:dyDescent="0.25">
      <c r="G1086" s="87">
        <f t="shared" si="95"/>
        <v>0</v>
      </c>
      <c r="H1086" s="87">
        <v>1086</v>
      </c>
      <c r="I1086" s="91">
        <v>42122</v>
      </c>
      <c r="J1086" s="92" t="s">
        <v>3068</v>
      </c>
      <c r="K1086" s="87" t="str">
        <f t="shared" si="96"/>
        <v>421</v>
      </c>
      <c r="L1086" s="111"/>
      <c r="P1086" s="147">
        <v>42122</v>
      </c>
      <c r="Q1086" s="148" t="s">
        <v>3068</v>
      </c>
    </row>
    <row r="1087" spans="7:17" ht="24.75" customHeight="1" x14ac:dyDescent="0.25">
      <c r="G1087" s="87">
        <f t="shared" si="95"/>
        <v>0</v>
      </c>
      <c r="H1087" s="87">
        <v>1087</v>
      </c>
      <c r="I1087" s="91">
        <v>42123</v>
      </c>
      <c r="J1087" s="92" t="s">
        <v>3069</v>
      </c>
      <c r="K1087" s="87" t="str">
        <f t="shared" si="96"/>
        <v>421</v>
      </c>
      <c r="L1087" s="111"/>
      <c r="P1087" s="147">
        <v>42123</v>
      </c>
      <c r="Q1087" s="148" t="s">
        <v>3069</v>
      </c>
    </row>
    <row r="1088" spans="7:17" ht="24.75" customHeight="1" x14ac:dyDescent="0.25">
      <c r="G1088" s="87">
        <f t="shared" si="95"/>
        <v>0</v>
      </c>
      <c r="H1088" s="87">
        <v>1088</v>
      </c>
      <c r="I1088" s="91">
        <v>42124</v>
      </c>
      <c r="J1088" s="109" t="s">
        <v>3070</v>
      </c>
      <c r="K1088" s="87" t="str">
        <f t="shared" si="96"/>
        <v>421</v>
      </c>
      <c r="L1088" s="111"/>
      <c r="P1088" s="147">
        <v>42124</v>
      </c>
      <c r="Q1088" s="162" t="s">
        <v>3070</v>
      </c>
    </row>
    <row r="1089" spans="7:17" ht="24.75" customHeight="1" x14ac:dyDescent="0.25">
      <c r="G1089" s="87">
        <f t="shared" si="95"/>
        <v>0</v>
      </c>
      <c r="H1089" s="87">
        <v>1089</v>
      </c>
      <c r="I1089" s="91" t="s">
        <v>3071</v>
      </c>
      <c r="J1089" s="92" t="s">
        <v>3072</v>
      </c>
      <c r="K1089" s="87" t="str">
        <f t="shared" si="96"/>
        <v>421</v>
      </c>
      <c r="L1089" s="111"/>
      <c r="P1089" s="145" t="s">
        <v>3071</v>
      </c>
      <c r="Q1089" s="146" t="s">
        <v>3072</v>
      </c>
    </row>
    <row r="1090" spans="7:17" ht="24.75" customHeight="1" x14ac:dyDescent="0.25">
      <c r="G1090" s="87">
        <f t="shared" ref="G1090:G1153" si="97">IF(ISERR(SEARCH($G$1,J1090)),0,1)</f>
        <v>0</v>
      </c>
      <c r="H1090" s="87">
        <v>1090</v>
      </c>
      <c r="I1090" s="91">
        <v>42130</v>
      </c>
      <c r="J1090" s="92" t="s">
        <v>3072</v>
      </c>
      <c r="K1090" s="87" t="str">
        <f t="shared" si="96"/>
        <v>421</v>
      </c>
      <c r="L1090" s="111"/>
      <c r="P1090" s="147">
        <v>42130</v>
      </c>
      <c r="Q1090" s="148" t="s">
        <v>3072</v>
      </c>
    </row>
    <row r="1091" spans="7:17" ht="24.75" customHeight="1" x14ac:dyDescent="0.25">
      <c r="G1091" s="87">
        <f t="shared" si="97"/>
        <v>0</v>
      </c>
      <c r="H1091" s="87">
        <v>1091</v>
      </c>
      <c r="I1091" s="91" t="s">
        <v>3073</v>
      </c>
      <c r="J1091" s="92" t="s">
        <v>3074</v>
      </c>
      <c r="K1091" s="87" t="str">
        <f t="shared" ref="K1091:K1154" si="98">IF(LEN(LEFT(I1091,3))&lt;3,"Prosím, zvolte podrobnější úroveň.",LEFT(I1091,3))</f>
        <v>421</v>
      </c>
      <c r="L1091" s="111"/>
      <c r="P1091" s="145" t="s">
        <v>3073</v>
      </c>
      <c r="Q1091" s="146" t="s">
        <v>3074</v>
      </c>
    </row>
    <row r="1092" spans="7:17" ht="24.75" customHeight="1" x14ac:dyDescent="0.25">
      <c r="G1092" s="87">
        <f t="shared" si="97"/>
        <v>0</v>
      </c>
      <c r="H1092" s="87">
        <v>1092</v>
      </c>
      <c r="I1092" s="91">
        <v>42140</v>
      </c>
      <c r="J1092" s="92" t="s">
        <v>3074</v>
      </c>
      <c r="K1092" s="87" t="str">
        <f t="shared" si="98"/>
        <v>421</v>
      </c>
      <c r="L1092" s="111"/>
      <c r="P1092" s="147">
        <v>42140</v>
      </c>
      <c r="Q1092" s="148" t="s">
        <v>3074</v>
      </c>
    </row>
    <row r="1093" spans="7:17" ht="24.75" customHeight="1" x14ac:dyDescent="0.25">
      <c r="G1093" s="87">
        <f t="shared" si="97"/>
        <v>0</v>
      </c>
      <c r="H1093" s="87">
        <v>1093</v>
      </c>
      <c r="I1093" s="91" t="s">
        <v>1189</v>
      </c>
      <c r="J1093" s="92" t="s">
        <v>1190</v>
      </c>
      <c r="K1093" s="87" t="str">
        <f t="shared" si="98"/>
        <v>422</v>
      </c>
      <c r="L1093" s="111"/>
      <c r="P1093" s="143" t="s">
        <v>1189</v>
      </c>
      <c r="Q1093" s="144" t="s">
        <v>1190</v>
      </c>
    </row>
    <row r="1094" spans="7:17" ht="24.75" customHeight="1" x14ac:dyDescent="0.25">
      <c r="G1094" s="87">
        <f t="shared" si="97"/>
        <v>0</v>
      </c>
      <c r="H1094" s="87">
        <v>1094</v>
      </c>
      <c r="I1094" s="91" t="s">
        <v>3075</v>
      </c>
      <c r="J1094" s="92" t="s">
        <v>3076</v>
      </c>
      <c r="K1094" s="87" t="str">
        <f t="shared" si="98"/>
        <v>422</v>
      </c>
      <c r="L1094" s="111"/>
      <c r="P1094" s="145" t="s">
        <v>3075</v>
      </c>
      <c r="Q1094" s="146" t="s">
        <v>3076</v>
      </c>
    </row>
    <row r="1095" spans="7:17" ht="24.75" customHeight="1" x14ac:dyDescent="0.25">
      <c r="G1095" s="87">
        <f t="shared" si="97"/>
        <v>0</v>
      </c>
      <c r="H1095" s="87">
        <v>1095</v>
      </c>
      <c r="I1095" s="91">
        <v>42211</v>
      </c>
      <c r="J1095" s="92" t="s">
        <v>3077</v>
      </c>
      <c r="K1095" s="87" t="str">
        <f t="shared" si="98"/>
        <v>422</v>
      </c>
      <c r="L1095" s="111"/>
      <c r="P1095" s="147">
        <v>42211</v>
      </c>
      <c r="Q1095" s="148" t="s">
        <v>3077</v>
      </c>
    </row>
    <row r="1096" spans="7:17" ht="24.75" customHeight="1" x14ac:dyDescent="0.25">
      <c r="G1096" s="87">
        <f t="shared" si="97"/>
        <v>0</v>
      </c>
      <c r="H1096" s="87">
        <v>1096</v>
      </c>
      <c r="I1096" s="91">
        <v>42212</v>
      </c>
      <c r="J1096" s="92" t="s">
        <v>3078</v>
      </c>
      <c r="K1096" s="87" t="str">
        <f t="shared" si="98"/>
        <v>422</v>
      </c>
      <c r="L1096" s="111"/>
      <c r="P1096" s="147">
        <v>42212</v>
      </c>
      <c r="Q1096" s="148" t="s">
        <v>3078</v>
      </c>
    </row>
    <row r="1097" spans="7:17" ht="24.75" customHeight="1" x14ac:dyDescent="0.25">
      <c r="G1097" s="87">
        <f t="shared" si="97"/>
        <v>0</v>
      </c>
      <c r="H1097" s="87">
        <v>1097</v>
      </c>
      <c r="I1097" s="91">
        <v>42219</v>
      </c>
      <c r="J1097" s="92" t="s">
        <v>3079</v>
      </c>
      <c r="K1097" s="87" t="str">
        <f t="shared" si="98"/>
        <v>422</v>
      </c>
      <c r="L1097" s="111"/>
      <c r="P1097" s="147">
        <v>42219</v>
      </c>
      <c r="Q1097" s="148" t="s">
        <v>3079</v>
      </c>
    </row>
    <row r="1098" spans="7:17" ht="24.75" customHeight="1" x14ac:dyDescent="0.25">
      <c r="G1098" s="87">
        <f t="shared" si="97"/>
        <v>0</v>
      </c>
      <c r="H1098" s="87">
        <v>1098</v>
      </c>
      <c r="I1098" s="91" t="s">
        <v>3080</v>
      </c>
      <c r="J1098" s="92" t="s">
        <v>3081</v>
      </c>
      <c r="K1098" s="87" t="str">
        <f t="shared" si="98"/>
        <v>422</v>
      </c>
      <c r="L1098" s="111"/>
      <c r="P1098" s="145" t="s">
        <v>3080</v>
      </c>
      <c r="Q1098" s="146" t="s">
        <v>3081</v>
      </c>
    </row>
    <row r="1099" spans="7:17" ht="24.75" customHeight="1" x14ac:dyDescent="0.25">
      <c r="G1099" s="87">
        <f t="shared" si="97"/>
        <v>0</v>
      </c>
      <c r="H1099" s="87">
        <v>1099</v>
      </c>
      <c r="I1099" s="91">
        <v>42220</v>
      </c>
      <c r="J1099" s="92" t="s">
        <v>3081</v>
      </c>
      <c r="K1099" s="87" t="str">
        <f t="shared" si="98"/>
        <v>422</v>
      </c>
      <c r="L1099" s="111"/>
      <c r="P1099" s="147">
        <v>42220</v>
      </c>
      <c r="Q1099" s="148" t="s">
        <v>3081</v>
      </c>
    </row>
    <row r="1100" spans="7:17" ht="24.75" customHeight="1" x14ac:dyDescent="0.25">
      <c r="G1100" s="87">
        <f t="shared" si="97"/>
        <v>0</v>
      </c>
      <c r="H1100" s="87">
        <v>1100</v>
      </c>
      <c r="I1100" s="91" t="s">
        <v>3082</v>
      </c>
      <c r="J1100" s="92" t="s">
        <v>3083</v>
      </c>
      <c r="K1100" s="87" t="str">
        <f t="shared" si="98"/>
        <v>422</v>
      </c>
      <c r="L1100" s="111"/>
      <c r="P1100" s="145" t="s">
        <v>3082</v>
      </c>
      <c r="Q1100" s="146" t="s">
        <v>3083</v>
      </c>
    </row>
    <row r="1101" spans="7:17" ht="24.75" customHeight="1" x14ac:dyDescent="0.25">
      <c r="G1101" s="87">
        <f t="shared" si="97"/>
        <v>0</v>
      </c>
      <c r="H1101" s="87">
        <v>1101</v>
      </c>
      <c r="I1101" s="91">
        <v>42230</v>
      </c>
      <c r="J1101" s="92" t="s">
        <v>3083</v>
      </c>
      <c r="K1101" s="87" t="str">
        <f t="shared" si="98"/>
        <v>422</v>
      </c>
      <c r="L1101" s="111"/>
      <c r="P1101" s="147">
        <v>42230</v>
      </c>
      <c r="Q1101" s="148" t="s">
        <v>3083</v>
      </c>
    </row>
    <row r="1102" spans="7:17" ht="24.75" customHeight="1" x14ac:dyDescent="0.25">
      <c r="G1102" s="87">
        <f t="shared" si="97"/>
        <v>0</v>
      </c>
      <c r="H1102" s="87">
        <v>1102</v>
      </c>
      <c r="I1102" s="91" t="s">
        <v>3084</v>
      </c>
      <c r="J1102" s="92" t="s">
        <v>3085</v>
      </c>
      <c r="K1102" s="87" t="str">
        <f t="shared" si="98"/>
        <v>422</v>
      </c>
      <c r="L1102" s="111"/>
      <c r="P1102" s="145" t="s">
        <v>3084</v>
      </c>
      <c r="Q1102" s="146" t="s">
        <v>3085</v>
      </c>
    </row>
    <row r="1103" spans="7:17" ht="24.75" customHeight="1" x14ac:dyDescent="0.25">
      <c r="G1103" s="87">
        <f t="shared" si="97"/>
        <v>0</v>
      </c>
      <c r="H1103" s="87">
        <v>1103</v>
      </c>
      <c r="I1103" s="91">
        <v>42240</v>
      </c>
      <c r="J1103" s="92" t="s">
        <v>3085</v>
      </c>
      <c r="K1103" s="87" t="str">
        <f t="shared" si="98"/>
        <v>422</v>
      </c>
      <c r="L1103" s="111"/>
      <c r="P1103" s="147">
        <v>42240</v>
      </c>
      <c r="Q1103" s="148" t="s">
        <v>3085</v>
      </c>
    </row>
    <row r="1104" spans="7:17" ht="24.75" customHeight="1" x14ac:dyDescent="0.25">
      <c r="G1104" s="87">
        <f t="shared" si="97"/>
        <v>0</v>
      </c>
      <c r="H1104" s="87">
        <v>1104</v>
      </c>
      <c r="I1104" s="91" t="s">
        <v>3086</v>
      </c>
      <c r="J1104" s="92" t="s">
        <v>3087</v>
      </c>
      <c r="K1104" s="87" t="str">
        <f t="shared" si="98"/>
        <v>422</v>
      </c>
      <c r="L1104" s="111"/>
      <c r="P1104" s="145" t="s">
        <v>3086</v>
      </c>
      <c r="Q1104" s="146" t="s">
        <v>3087</v>
      </c>
    </row>
    <row r="1105" spans="7:17" ht="24.75" customHeight="1" x14ac:dyDescent="0.25">
      <c r="G1105" s="87">
        <f t="shared" si="97"/>
        <v>0</v>
      </c>
      <c r="H1105" s="87">
        <v>1105</v>
      </c>
      <c r="I1105" s="91">
        <v>42250</v>
      </c>
      <c r="J1105" s="92" t="s">
        <v>3087</v>
      </c>
      <c r="K1105" s="87" t="str">
        <f t="shared" si="98"/>
        <v>422</v>
      </c>
      <c r="L1105" s="111"/>
      <c r="P1105" s="147">
        <v>42250</v>
      </c>
      <c r="Q1105" s="148" t="s">
        <v>3087</v>
      </c>
    </row>
    <row r="1106" spans="7:17" ht="24.75" customHeight="1" x14ac:dyDescent="0.25">
      <c r="G1106" s="87">
        <f t="shared" si="97"/>
        <v>0</v>
      </c>
      <c r="H1106" s="87">
        <v>1106</v>
      </c>
      <c r="I1106" s="91" t="s">
        <v>3088</v>
      </c>
      <c r="J1106" s="92" t="s">
        <v>3089</v>
      </c>
      <c r="K1106" s="87" t="str">
        <f t="shared" si="98"/>
        <v>422</v>
      </c>
      <c r="L1106" s="111"/>
      <c r="P1106" s="145" t="s">
        <v>3088</v>
      </c>
      <c r="Q1106" s="146" t="s">
        <v>3089</v>
      </c>
    </row>
    <row r="1107" spans="7:17" ht="24.75" customHeight="1" x14ac:dyDescent="0.25">
      <c r="G1107" s="87">
        <f t="shared" si="97"/>
        <v>0</v>
      </c>
      <c r="H1107" s="87">
        <v>1107</v>
      </c>
      <c r="I1107" s="91">
        <v>42260</v>
      </c>
      <c r="J1107" s="92" t="s">
        <v>3089</v>
      </c>
      <c r="K1107" s="87" t="str">
        <f t="shared" si="98"/>
        <v>422</v>
      </c>
      <c r="L1107" s="111"/>
      <c r="P1107" s="147">
        <v>42260</v>
      </c>
      <c r="Q1107" s="148" t="s">
        <v>3089</v>
      </c>
    </row>
    <row r="1108" spans="7:17" ht="24.75" customHeight="1" x14ac:dyDescent="0.25">
      <c r="G1108" s="87">
        <f t="shared" si="97"/>
        <v>0</v>
      </c>
      <c r="H1108" s="87">
        <v>1108</v>
      </c>
      <c r="I1108" s="91" t="s">
        <v>3090</v>
      </c>
      <c r="J1108" s="92" t="s">
        <v>3091</v>
      </c>
      <c r="K1108" s="87" t="str">
        <f t="shared" si="98"/>
        <v>422</v>
      </c>
      <c r="L1108" s="111"/>
      <c r="P1108" s="145" t="s">
        <v>3090</v>
      </c>
      <c r="Q1108" s="146" t="s">
        <v>3091</v>
      </c>
    </row>
    <row r="1109" spans="7:17" ht="24.75" customHeight="1" x14ac:dyDescent="0.25">
      <c r="G1109" s="87">
        <f t="shared" si="97"/>
        <v>0</v>
      </c>
      <c r="H1109" s="87">
        <v>1109</v>
      </c>
      <c r="I1109" s="91">
        <v>42270</v>
      </c>
      <c r="J1109" s="92" t="s">
        <v>3091</v>
      </c>
      <c r="K1109" s="87" t="str">
        <f t="shared" si="98"/>
        <v>422</v>
      </c>
      <c r="L1109" s="111"/>
      <c r="P1109" s="147">
        <v>42270</v>
      </c>
      <c r="Q1109" s="148" t="s">
        <v>3091</v>
      </c>
    </row>
    <row r="1110" spans="7:17" ht="24.75" customHeight="1" x14ac:dyDescent="0.25">
      <c r="G1110" s="87">
        <f t="shared" si="97"/>
        <v>0</v>
      </c>
      <c r="H1110" s="87">
        <v>1110</v>
      </c>
      <c r="I1110" s="91" t="s">
        <v>3092</v>
      </c>
      <c r="J1110" s="92" t="s">
        <v>3093</v>
      </c>
      <c r="K1110" s="87" t="str">
        <f t="shared" si="98"/>
        <v>422</v>
      </c>
      <c r="L1110" s="111"/>
      <c r="P1110" s="145" t="s">
        <v>3092</v>
      </c>
      <c r="Q1110" s="146" t="s">
        <v>3093</v>
      </c>
    </row>
    <row r="1111" spans="7:17" ht="24.75" customHeight="1" x14ac:dyDescent="0.25">
      <c r="G1111" s="87">
        <f t="shared" si="97"/>
        <v>0</v>
      </c>
      <c r="H1111" s="87">
        <v>1111</v>
      </c>
      <c r="I1111" s="91">
        <v>42290</v>
      </c>
      <c r="J1111" s="92" t="s">
        <v>3093</v>
      </c>
      <c r="K1111" s="87" t="str">
        <f t="shared" si="98"/>
        <v>422</v>
      </c>
      <c r="L1111" s="111"/>
      <c r="P1111" s="147">
        <v>42290</v>
      </c>
      <c r="Q1111" s="148" t="s">
        <v>3093</v>
      </c>
    </row>
    <row r="1112" spans="7:17" ht="24.75" customHeight="1" x14ac:dyDescent="0.25">
      <c r="G1112" s="87">
        <f t="shared" si="97"/>
        <v>0</v>
      </c>
      <c r="H1112" s="87">
        <v>1112</v>
      </c>
      <c r="I1112" s="91" t="s">
        <v>3094</v>
      </c>
      <c r="J1112" s="92" t="s">
        <v>3095</v>
      </c>
      <c r="K1112" s="87" t="str">
        <f t="shared" si="98"/>
        <v>Prosím, zvolte podrobnější úroveň.</v>
      </c>
      <c r="L1112" s="111"/>
      <c r="P1112" s="141" t="s">
        <v>3094</v>
      </c>
      <c r="Q1112" s="142" t="s">
        <v>3095</v>
      </c>
    </row>
    <row r="1113" spans="7:17" ht="24.75" customHeight="1" x14ac:dyDescent="0.25">
      <c r="G1113" s="87">
        <f t="shared" si="97"/>
        <v>0</v>
      </c>
      <c r="H1113" s="87">
        <v>1113</v>
      </c>
      <c r="I1113" s="91" t="s">
        <v>1191</v>
      </c>
      <c r="J1113" s="92" t="s">
        <v>1192</v>
      </c>
      <c r="K1113" s="87" t="str">
        <f t="shared" si="98"/>
        <v>431</v>
      </c>
      <c r="L1113" s="111"/>
      <c r="P1113" s="143" t="s">
        <v>1191</v>
      </c>
      <c r="Q1113" s="144" t="s">
        <v>1192</v>
      </c>
    </row>
    <row r="1114" spans="7:17" ht="24.75" customHeight="1" x14ac:dyDescent="0.25">
      <c r="G1114" s="87">
        <f t="shared" si="97"/>
        <v>0</v>
      </c>
      <c r="H1114" s="87">
        <v>1114</v>
      </c>
      <c r="I1114" s="91" t="s">
        <v>3096</v>
      </c>
      <c r="J1114" s="92" t="s">
        <v>3097</v>
      </c>
      <c r="K1114" s="87" t="str">
        <f t="shared" si="98"/>
        <v>431</v>
      </c>
      <c r="L1114" s="111"/>
      <c r="P1114" s="145" t="s">
        <v>3096</v>
      </c>
      <c r="Q1114" s="146" t="s">
        <v>3097</v>
      </c>
    </row>
    <row r="1115" spans="7:17" ht="24.75" customHeight="1" x14ac:dyDescent="0.25">
      <c r="G1115" s="87">
        <f t="shared" si="97"/>
        <v>0</v>
      </c>
      <c r="H1115" s="87">
        <v>1115</v>
      </c>
      <c r="I1115" s="91">
        <v>43111</v>
      </c>
      <c r="J1115" s="92" t="s">
        <v>3098</v>
      </c>
      <c r="K1115" s="87" t="str">
        <f t="shared" si="98"/>
        <v>431</v>
      </c>
      <c r="L1115" s="111"/>
      <c r="P1115" s="147">
        <v>43111</v>
      </c>
      <c r="Q1115" s="148" t="s">
        <v>3098</v>
      </c>
    </row>
    <row r="1116" spans="7:17" ht="24.75" customHeight="1" x14ac:dyDescent="0.25">
      <c r="G1116" s="87">
        <f t="shared" si="97"/>
        <v>0</v>
      </c>
      <c r="H1116" s="87">
        <v>1116</v>
      </c>
      <c r="I1116" s="91">
        <v>43112</v>
      </c>
      <c r="J1116" s="92" t="s">
        <v>3099</v>
      </c>
      <c r="K1116" s="87" t="str">
        <f t="shared" si="98"/>
        <v>431</v>
      </c>
      <c r="L1116" s="111"/>
      <c r="P1116" s="147">
        <v>43112</v>
      </c>
      <c r="Q1116" s="148" t="s">
        <v>3099</v>
      </c>
    </row>
    <row r="1117" spans="7:17" ht="24.75" customHeight="1" x14ac:dyDescent="0.25">
      <c r="G1117" s="87">
        <f t="shared" si="97"/>
        <v>0</v>
      </c>
      <c r="H1117" s="87">
        <v>1117</v>
      </c>
      <c r="I1117" s="91">
        <v>43113</v>
      </c>
      <c r="J1117" s="92" t="s">
        <v>3100</v>
      </c>
      <c r="K1117" s="87" t="str">
        <f t="shared" si="98"/>
        <v>431</v>
      </c>
      <c r="L1117" s="111"/>
      <c r="P1117" s="147">
        <v>43113</v>
      </c>
      <c r="Q1117" s="148" t="s">
        <v>3100</v>
      </c>
    </row>
    <row r="1118" spans="7:17" ht="24.75" customHeight="1" x14ac:dyDescent="0.25">
      <c r="G1118" s="87">
        <f t="shared" si="97"/>
        <v>0</v>
      </c>
      <c r="H1118" s="87">
        <v>1118</v>
      </c>
      <c r="I1118" s="91">
        <v>43114</v>
      </c>
      <c r="J1118" s="92" t="s">
        <v>3101</v>
      </c>
      <c r="K1118" s="87" t="str">
        <f t="shared" si="98"/>
        <v>431</v>
      </c>
      <c r="L1118" s="111"/>
      <c r="P1118" s="147">
        <v>43114</v>
      </c>
      <c r="Q1118" s="148" t="s">
        <v>3101</v>
      </c>
    </row>
    <row r="1119" spans="7:17" ht="24.75" customHeight="1" x14ac:dyDescent="0.25">
      <c r="G1119" s="87">
        <f t="shared" si="97"/>
        <v>0</v>
      </c>
      <c r="H1119" s="87">
        <v>1119</v>
      </c>
      <c r="I1119" s="91">
        <v>43115</v>
      </c>
      <c r="J1119" s="92" t="s">
        <v>3102</v>
      </c>
      <c r="K1119" s="87" t="str">
        <f t="shared" si="98"/>
        <v>431</v>
      </c>
      <c r="L1119" s="111"/>
      <c r="P1119" s="147">
        <v>43115</v>
      </c>
      <c r="Q1119" s="148" t="s">
        <v>3102</v>
      </c>
    </row>
    <row r="1120" spans="7:17" ht="24.75" customHeight="1" x14ac:dyDescent="0.25">
      <c r="G1120" s="87">
        <f t="shared" si="97"/>
        <v>0</v>
      </c>
      <c r="H1120" s="87">
        <v>1120</v>
      </c>
      <c r="I1120" s="91">
        <v>43119</v>
      </c>
      <c r="J1120" s="92" t="s">
        <v>3103</v>
      </c>
      <c r="K1120" s="87" t="str">
        <f t="shared" si="98"/>
        <v>431</v>
      </c>
      <c r="L1120" s="111"/>
      <c r="P1120" s="147">
        <v>43119</v>
      </c>
      <c r="Q1120" s="148" t="s">
        <v>3103</v>
      </c>
    </row>
    <row r="1121" spans="7:17" ht="24.75" customHeight="1" x14ac:dyDescent="0.25">
      <c r="G1121" s="87">
        <f t="shared" si="97"/>
        <v>0</v>
      </c>
      <c r="H1121" s="87">
        <v>1121</v>
      </c>
      <c r="I1121" s="91" t="s">
        <v>3104</v>
      </c>
      <c r="J1121" s="92" t="s">
        <v>3105</v>
      </c>
      <c r="K1121" s="87" t="str">
        <f t="shared" si="98"/>
        <v>431</v>
      </c>
      <c r="L1121" s="111"/>
      <c r="P1121" s="145" t="s">
        <v>3104</v>
      </c>
      <c r="Q1121" s="146" t="s">
        <v>3105</v>
      </c>
    </row>
    <row r="1122" spans="7:17" ht="24.75" customHeight="1" x14ac:dyDescent="0.25">
      <c r="G1122" s="87">
        <f t="shared" si="97"/>
        <v>0</v>
      </c>
      <c r="H1122" s="87">
        <v>1122</v>
      </c>
      <c r="I1122" s="91">
        <v>43121</v>
      </c>
      <c r="J1122" s="92" t="s">
        <v>3106</v>
      </c>
      <c r="K1122" s="87" t="str">
        <f t="shared" si="98"/>
        <v>431</v>
      </c>
      <c r="L1122" s="111"/>
      <c r="P1122" s="147">
        <v>43121</v>
      </c>
      <c r="Q1122" s="148" t="s">
        <v>3106</v>
      </c>
    </row>
    <row r="1123" spans="7:17" ht="24.75" customHeight="1" x14ac:dyDescent="0.25">
      <c r="G1123" s="87">
        <f t="shared" si="97"/>
        <v>0</v>
      </c>
      <c r="H1123" s="87">
        <v>1123</v>
      </c>
      <c r="I1123" s="91">
        <v>43122</v>
      </c>
      <c r="J1123" s="92" t="s">
        <v>3107</v>
      </c>
      <c r="K1123" s="87" t="str">
        <f t="shared" si="98"/>
        <v>431</v>
      </c>
      <c r="L1123" s="111"/>
      <c r="P1123" s="147">
        <v>43122</v>
      </c>
      <c r="Q1123" s="148" t="s">
        <v>3107</v>
      </c>
    </row>
    <row r="1124" spans="7:17" ht="24.75" customHeight="1" x14ac:dyDescent="0.25">
      <c r="G1124" s="87">
        <f t="shared" si="97"/>
        <v>0</v>
      </c>
      <c r="H1124" s="87">
        <v>1124</v>
      </c>
      <c r="I1124" s="91">
        <v>43123</v>
      </c>
      <c r="J1124" s="92" t="s">
        <v>3108</v>
      </c>
      <c r="K1124" s="87" t="str">
        <f t="shared" si="98"/>
        <v>431</v>
      </c>
      <c r="L1124" s="111"/>
      <c r="P1124" s="147">
        <v>43123</v>
      </c>
      <c r="Q1124" s="148" t="s">
        <v>3108</v>
      </c>
    </row>
    <row r="1125" spans="7:17" ht="24.75" customHeight="1" x14ac:dyDescent="0.25">
      <c r="G1125" s="87">
        <f t="shared" si="97"/>
        <v>0</v>
      </c>
      <c r="H1125" s="87">
        <v>1125</v>
      </c>
      <c r="I1125" s="91">
        <v>43124</v>
      </c>
      <c r="J1125" s="92" t="s">
        <v>3109</v>
      </c>
      <c r="K1125" s="87" t="str">
        <f t="shared" si="98"/>
        <v>431</v>
      </c>
      <c r="L1125" s="111"/>
      <c r="P1125" s="147">
        <v>43124</v>
      </c>
      <c r="Q1125" s="148" t="s">
        <v>3109</v>
      </c>
    </row>
    <row r="1126" spans="7:17" ht="24.75" customHeight="1" x14ac:dyDescent="0.25">
      <c r="G1126" s="87">
        <f t="shared" si="97"/>
        <v>0</v>
      </c>
      <c r="H1126" s="87">
        <v>1126</v>
      </c>
      <c r="I1126" s="91">
        <v>43125</v>
      </c>
      <c r="J1126" s="92" t="s">
        <v>3110</v>
      </c>
      <c r="K1126" s="87" t="str">
        <f t="shared" si="98"/>
        <v>431</v>
      </c>
      <c r="L1126" s="111"/>
      <c r="P1126" s="147">
        <v>43125</v>
      </c>
      <c r="Q1126" s="148" t="s">
        <v>3110</v>
      </c>
    </row>
    <row r="1127" spans="7:17" ht="24.75" customHeight="1" x14ac:dyDescent="0.25">
      <c r="G1127" s="87">
        <f t="shared" si="97"/>
        <v>0</v>
      </c>
      <c r="H1127" s="87">
        <v>1127</v>
      </c>
      <c r="I1127" s="91">
        <v>43129</v>
      </c>
      <c r="J1127" s="92" t="s">
        <v>3111</v>
      </c>
      <c r="K1127" s="87" t="str">
        <f t="shared" si="98"/>
        <v>431</v>
      </c>
      <c r="L1127" s="111"/>
      <c r="P1127" s="147">
        <v>43129</v>
      </c>
      <c r="Q1127" s="148" t="s">
        <v>3111</v>
      </c>
    </row>
    <row r="1128" spans="7:17" ht="24.75" customHeight="1" x14ac:dyDescent="0.25">
      <c r="G1128" s="87">
        <f t="shared" si="97"/>
        <v>0</v>
      </c>
      <c r="H1128" s="87">
        <v>1128</v>
      </c>
      <c r="I1128" s="91" t="s">
        <v>3112</v>
      </c>
      <c r="J1128" s="92" t="s">
        <v>3113</v>
      </c>
      <c r="K1128" s="87" t="str">
        <f t="shared" si="98"/>
        <v>431</v>
      </c>
      <c r="L1128" s="111"/>
      <c r="P1128" s="145" t="s">
        <v>3112</v>
      </c>
      <c r="Q1128" s="146" t="s">
        <v>3113</v>
      </c>
    </row>
    <row r="1129" spans="7:17" ht="24.75" customHeight="1" x14ac:dyDescent="0.25">
      <c r="G1129" s="87">
        <f t="shared" si="97"/>
        <v>0</v>
      </c>
      <c r="H1129" s="87">
        <v>1129</v>
      </c>
      <c r="I1129" s="91">
        <v>43130</v>
      </c>
      <c r="J1129" s="92" t="s">
        <v>3113</v>
      </c>
      <c r="K1129" s="87" t="str">
        <f t="shared" si="98"/>
        <v>431</v>
      </c>
      <c r="L1129" s="111"/>
      <c r="P1129" s="147">
        <v>43130</v>
      </c>
      <c r="Q1129" s="148" t="s">
        <v>3113</v>
      </c>
    </row>
    <row r="1130" spans="7:17" ht="24.75" customHeight="1" x14ac:dyDescent="0.25">
      <c r="G1130" s="87">
        <f t="shared" si="97"/>
        <v>0</v>
      </c>
      <c r="H1130" s="87">
        <v>1130</v>
      </c>
      <c r="I1130" s="91" t="s">
        <v>1193</v>
      </c>
      <c r="J1130" s="92" t="s">
        <v>1194</v>
      </c>
      <c r="K1130" s="87" t="str">
        <f t="shared" si="98"/>
        <v>432</v>
      </c>
      <c r="L1130" s="111"/>
      <c r="P1130" s="143" t="s">
        <v>1193</v>
      </c>
      <c r="Q1130" s="144" t="s">
        <v>1194</v>
      </c>
    </row>
    <row r="1131" spans="7:17" ht="24.75" customHeight="1" x14ac:dyDescent="0.25">
      <c r="G1131" s="87">
        <f t="shared" si="97"/>
        <v>0</v>
      </c>
      <c r="H1131" s="87">
        <v>1131</v>
      </c>
      <c r="I1131" s="91" t="s">
        <v>3114</v>
      </c>
      <c r="J1131" s="92" t="s">
        <v>3115</v>
      </c>
      <c r="K1131" s="87" t="str">
        <f t="shared" si="98"/>
        <v>432</v>
      </c>
      <c r="L1131" s="111"/>
      <c r="P1131" s="145" t="s">
        <v>3114</v>
      </c>
      <c r="Q1131" s="146" t="s">
        <v>3115</v>
      </c>
    </row>
    <row r="1132" spans="7:17" ht="24.75" customHeight="1" x14ac:dyDescent="0.25">
      <c r="G1132" s="87">
        <f t="shared" si="97"/>
        <v>0</v>
      </c>
      <c r="H1132" s="87">
        <v>1132</v>
      </c>
      <c r="I1132" s="91">
        <v>43210</v>
      </c>
      <c r="J1132" s="92" t="s">
        <v>3115</v>
      </c>
      <c r="K1132" s="87" t="str">
        <f t="shared" si="98"/>
        <v>432</v>
      </c>
      <c r="L1132" s="111"/>
      <c r="P1132" s="147">
        <v>43210</v>
      </c>
      <c r="Q1132" s="148" t="s">
        <v>3115</v>
      </c>
    </row>
    <row r="1133" spans="7:17" ht="24.75" customHeight="1" x14ac:dyDescent="0.25">
      <c r="G1133" s="87">
        <f t="shared" si="97"/>
        <v>0</v>
      </c>
      <c r="H1133" s="87">
        <v>1133</v>
      </c>
      <c r="I1133" s="91" t="s">
        <v>3116</v>
      </c>
      <c r="J1133" s="92" t="s">
        <v>3117</v>
      </c>
      <c r="K1133" s="87" t="str">
        <f t="shared" si="98"/>
        <v>432</v>
      </c>
      <c r="L1133" s="111"/>
      <c r="P1133" s="145" t="s">
        <v>3116</v>
      </c>
      <c r="Q1133" s="146" t="s">
        <v>3117</v>
      </c>
    </row>
    <row r="1134" spans="7:17" ht="24.75" customHeight="1" x14ac:dyDescent="0.25">
      <c r="G1134" s="87">
        <f t="shared" si="97"/>
        <v>0</v>
      </c>
      <c r="H1134" s="87">
        <v>1134</v>
      </c>
      <c r="I1134" s="91">
        <v>43220</v>
      </c>
      <c r="J1134" s="92" t="s">
        <v>3117</v>
      </c>
      <c r="K1134" s="87" t="str">
        <f t="shared" si="98"/>
        <v>432</v>
      </c>
      <c r="L1134" s="111"/>
      <c r="P1134" s="147">
        <v>43220</v>
      </c>
      <c r="Q1134" s="148" t="s">
        <v>3117</v>
      </c>
    </row>
    <row r="1135" spans="7:17" ht="24.75" customHeight="1" x14ac:dyDescent="0.25">
      <c r="G1135" s="87">
        <f t="shared" si="97"/>
        <v>0</v>
      </c>
      <c r="H1135" s="87">
        <v>1135</v>
      </c>
      <c r="I1135" s="91" t="s">
        <v>3118</v>
      </c>
      <c r="J1135" s="92" t="s">
        <v>12405</v>
      </c>
      <c r="K1135" s="87" t="str">
        <f t="shared" si="98"/>
        <v>432</v>
      </c>
      <c r="L1135" s="111"/>
      <c r="P1135" s="145" t="s">
        <v>3118</v>
      </c>
      <c r="Q1135" s="146" t="s">
        <v>12399</v>
      </c>
    </row>
    <row r="1136" spans="7:17" ht="24.75" customHeight="1" x14ac:dyDescent="0.25">
      <c r="G1136" s="87">
        <f t="shared" si="97"/>
        <v>0</v>
      </c>
      <c r="H1136" s="87">
        <v>1136</v>
      </c>
      <c r="I1136" s="91">
        <v>43231</v>
      </c>
      <c r="J1136" s="109" t="s">
        <v>3119</v>
      </c>
      <c r="K1136" s="87" t="str">
        <f t="shared" si="98"/>
        <v>432</v>
      </c>
      <c r="L1136" s="111"/>
      <c r="P1136" s="147">
        <v>43231</v>
      </c>
      <c r="Q1136" s="162" t="s">
        <v>3119</v>
      </c>
    </row>
    <row r="1137" spans="7:17" ht="24.75" customHeight="1" x14ac:dyDescent="0.25">
      <c r="G1137" s="87">
        <f t="shared" si="97"/>
        <v>0</v>
      </c>
      <c r="H1137" s="87">
        <v>1137</v>
      </c>
      <c r="I1137" s="91">
        <v>43232</v>
      </c>
      <c r="J1137" s="109" t="s">
        <v>3120</v>
      </c>
      <c r="K1137" s="87" t="str">
        <f t="shared" si="98"/>
        <v>432</v>
      </c>
      <c r="L1137" s="111"/>
      <c r="P1137" s="147">
        <v>43232</v>
      </c>
      <c r="Q1137" s="162" t="s">
        <v>3120</v>
      </c>
    </row>
    <row r="1138" spans="7:17" ht="24.75" customHeight="1" x14ac:dyDescent="0.25">
      <c r="G1138" s="87">
        <f t="shared" si="97"/>
        <v>0</v>
      </c>
      <c r="H1138" s="87">
        <v>1138</v>
      </c>
      <c r="I1138" s="91">
        <v>43233</v>
      </c>
      <c r="J1138" s="109" t="s">
        <v>3121</v>
      </c>
      <c r="K1138" s="87" t="str">
        <f t="shared" si="98"/>
        <v>432</v>
      </c>
      <c r="L1138" s="111"/>
      <c r="P1138" s="147">
        <v>43233</v>
      </c>
      <c r="Q1138" s="162" t="s">
        <v>3121</v>
      </c>
    </row>
    <row r="1139" spans="7:17" ht="24.75" customHeight="1" x14ac:dyDescent="0.25">
      <c r="G1139" s="87">
        <f t="shared" si="97"/>
        <v>0</v>
      </c>
      <c r="H1139" s="87">
        <v>1139</v>
      </c>
      <c r="I1139" s="91">
        <v>43234</v>
      </c>
      <c r="J1139" s="109" t="s">
        <v>4017</v>
      </c>
      <c r="K1139" s="87" t="str">
        <f t="shared" si="98"/>
        <v>432</v>
      </c>
      <c r="L1139" s="111"/>
      <c r="P1139" s="147">
        <v>43234</v>
      </c>
      <c r="Q1139" s="162" t="s">
        <v>4017</v>
      </c>
    </row>
    <row r="1140" spans="7:17" ht="24.75" customHeight="1" x14ac:dyDescent="0.25">
      <c r="G1140" s="87">
        <f t="shared" si="97"/>
        <v>0</v>
      </c>
      <c r="H1140" s="87">
        <v>1140</v>
      </c>
      <c r="I1140" s="91">
        <v>43235</v>
      </c>
      <c r="J1140" s="109" t="s">
        <v>3122</v>
      </c>
      <c r="K1140" s="87" t="str">
        <f t="shared" si="98"/>
        <v>432</v>
      </c>
      <c r="L1140" s="111"/>
      <c r="P1140" s="147">
        <v>43235</v>
      </c>
      <c r="Q1140" s="162" t="s">
        <v>3122</v>
      </c>
    </row>
    <row r="1141" spans="7:17" ht="24.75" customHeight="1" x14ac:dyDescent="0.25">
      <c r="G1141" s="87">
        <f t="shared" si="97"/>
        <v>0</v>
      </c>
      <c r="H1141" s="87">
        <v>1141</v>
      </c>
      <c r="I1141" s="91">
        <v>43236</v>
      </c>
      <c r="J1141" s="109" t="s">
        <v>3123</v>
      </c>
      <c r="K1141" s="87" t="str">
        <f t="shared" si="98"/>
        <v>432</v>
      </c>
      <c r="L1141" s="111"/>
      <c r="P1141" s="147">
        <v>43236</v>
      </c>
      <c r="Q1141" s="162" t="s">
        <v>3123</v>
      </c>
    </row>
    <row r="1142" spans="7:17" ht="24.75" customHeight="1" x14ac:dyDescent="0.25">
      <c r="G1142" s="87">
        <f t="shared" si="97"/>
        <v>0</v>
      </c>
      <c r="H1142" s="87">
        <v>1142</v>
      </c>
      <c r="I1142" s="91">
        <v>43237</v>
      </c>
      <c r="J1142" s="109" t="s">
        <v>3124</v>
      </c>
      <c r="K1142" s="87" t="str">
        <f t="shared" si="98"/>
        <v>432</v>
      </c>
      <c r="L1142" s="111"/>
      <c r="P1142" s="147">
        <v>43237</v>
      </c>
      <c r="Q1142" s="162" t="s">
        <v>3124</v>
      </c>
    </row>
    <row r="1143" spans="7:17" ht="24.75" customHeight="1" x14ac:dyDescent="0.25">
      <c r="G1143" s="87">
        <f t="shared" si="97"/>
        <v>0</v>
      </c>
      <c r="H1143" s="87">
        <v>1143</v>
      </c>
      <c r="I1143" s="91">
        <v>43238</v>
      </c>
      <c r="J1143" s="109" t="s">
        <v>3125</v>
      </c>
      <c r="K1143" s="87" t="str">
        <f t="shared" si="98"/>
        <v>432</v>
      </c>
      <c r="L1143" s="111"/>
      <c r="P1143" s="147">
        <v>43238</v>
      </c>
      <c r="Q1143" s="162" t="s">
        <v>3125</v>
      </c>
    </row>
    <row r="1144" spans="7:17" ht="24.75" customHeight="1" x14ac:dyDescent="0.25">
      <c r="G1144" s="87">
        <f t="shared" si="97"/>
        <v>0</v>
      </c>
      <c r="H1144" s="87">
        <v>1144</v>
      </c>
      <c r="I1144" s="91">
        <v>43239</v>
      </c>
      <c r="J1144" s="109" t="s">
        <v>12406</v>
      </c>
      <c r="K1144" s="87" t="str">
        <f t="shared" si="98"/>
        <v>432</v>
      </c>
      <c r="L1144" s="111"/>
      <c r="P1144" s="147">
        <v>43239</v>
      </c>
      <c r="Q1144" s="162" t="s">
        <v>12400</v>
      </c>
    </row>
    <row r="1145" spans="7:17" ht="24.75" customHeight="1" x14ac:dyDescent="0.25">
      <c r="G1145" s="87">
        <f t="shared" si="97"/>
        <v>0</v>
      </c>
      <c r="H1145" s="87">
        <v>1145</v>
      </c>
      <c r="I1145" s="91" t="s">
        <v>3126</v>
      </c>
      <c r="J1145" s="92" t="s">
        <v>1196</v>
      </c>
      <c r="K1145" s="87" t="str">
        <f t="shared" si="98"/>
        <v>Prosím, zvolte podrobnější úroveň.</v>
      </c>
      <c r="L1145" s="111"/>
      <c r="P1145" s="141" t="s">
        <v>3126</v>
      </c>
      <c r="Q1145" s="142" t="s">
        <v>1196</v>
      </c>
    </row>
    <row r="1146" spans="7:17" ht="24.75" customHeight="1" x14ac:dyDescent="0.25">
      <c r="G1146" s="87">
        <f t="shared" si="97"/>
        <v>0</v>
      </c>
      <c r="H1146" s="87">
        <v>1146</v>
      </c>
      <c r="I1146" s="91" t="s">
        <v>1195</v>
      </c>
      <c r="J1146" s="92" t="s">
        <v>1196</v>
      </c>
      <c r="K1146" s="87" t="str">
        <f t="shared" si="98"/>
        <v>441</v>
      </c>
      <c r="L1146" s="111"/>
      <c r="P1146" s="143" t="s">
        <v>1195</v>
      </c>
      <c r="Q1146" s="144" t="s">
        <v>1196</v>
      </c>
    </row>
    <row r="1147" spans="7:17" ht="24.75" customHeight="1" x14ac:dyDescent="0.25">
      <c r="G1147" s="87">
        <f t="shared" si="97"/>
        <v>0</v>
      </c>
      <c r="H1147" s="87">
        <v>1147</v>
      </c>
      <c r="I1147" s="91" t="s">
        <v>3127</v>
      </c>
      <c r="J1147" s="92" t="s">
        <v>3128</v>
      </c>
      <c r="K1147" s="87" t="str">
        <f t="shared" si="98"/>
        <v>441</v>
      </c>
      <c r="L1147" s="111"/>
      <c r="P1147" s="145" t="s">
        <v>3127</v>
      </c>
      <c r="Q1147" s="146" t="s">
        <v>3128</v>
      </c>
    </row>
    <row r="1148" spans="7:17" ht="24.75" customHeight="1" x14ac:dyDescent="0.25">
      <c r="G1148" s="87">
        <f t="shared" si="97"/>
        <v>0</v>
      </c>
      <c r="H1148" s="87">
        <v>1148</v>
      </c>
      <c r="I1148" s="91">
        <v>44110</v>
      </c>
      <c r="J1148" s="92" t="s">
        <v>3128</v>
      </c>
      <c r="K1148" s="87" t="str">
        <f t="shared" si="98"/>
        <v>441</v>
      </c>
      <c r="L1148" s="111"/>
      <c r="P1148" s="147">
        <v>44110</v>
      </c>
      <c r="Q1148" s="148" t="s">
        <v>3128</v>
      </c>
    </row>
    <row r="1149" spans="7:17" ht="24.75" customHeight="1" x14ac:dyDescent="0.25">
      <c r="G1149" s="87">
        <f t="shared" si="97"/>
        <v>0</v>
      </c>
      <c r="H1149" s="87">
        <v>1149</v>
      </c>
      <c r="I1149" s="91" t="s">
        <v>3129</v>
      </c>
      <c r="J1149" s="92" t="s">
        <v>3130</v>
      </c>
      <c r="K1149" s="87" t="str">
        <f t="shared" si="98"/>
        <v>441</v>
      </c>
      <c r="L1149" s="111"/>
      <c r="P1149" s="145" t="s">
        <v>3129</v>
      </c>
      <c r="Q1149" s="146" t="s">
        <v>3130</v>
      </c>
    </row>
    <row r="1150" spans="7:17" ht="24.75" customHeight="1" x14ac:dyDescent="0.25">
      <c r="G1150" s="87">
        <f t="shared" si="97"/>
        <v>0</v>
      </c>
      <c r="H1150" s="87">
        <v>1150</v>
      </c>
      <c r="I1150" s="91">
        <v>44121</v>
      </c>
      <c r="J1150" s="92" t="s">
        <v>3131</v>
      </c>
      <c r="K1150" s="87" t="str">
        <f t="shared" si="98"/>
        <v>441</v>
      </c>
      <c r="L1150" s="111"/>
      <c r="P1150" s="147">
        <v>44121</v>
      </c>
      <c r="Q1150" s="148" t="s">
        <v>3131</v>
      </c>
    </row>
    <row r="1151" spans="7:17" ht="24.75" customHeight="1" x14ac:dyDescent="0.25">
      <c r="G1151" s="87">
        <f t="shared" si="97"/>
        <v>0</v>
      </c>
      <c r="H1151" s="87">
        <v>1151</v>
      </c>
      <c r="I1151" s="91">
        <v>44122</v>
      </c>
      <c r="J1151" s="92" t="s">
        <v>3132</v>
      </c>
      <c r="K1151" s="87" t="str">
        <f t="shared" si="98"/>
        <v>441</v>
      </c>
      <c r="L1151" s="111"/>
      <c r="P1151" s="147">
        <v>44122</v>
      </c>
      <c r="Q1151" s="148" t="s">
        <v>3132</v>
      </c>
    </row>
    <row r="1152" spans="7:17" ht="24.75" customHeight="1" x14ac:dyDescent="0.25">
      <c r="G1152" s="87">
        <f t="shared" si="97"/>
        <v>0</v>
      </c>
      <c r="H1152" s="87">
        <v>1152</v>
      </c>
      <c r="I1152" s="91">
        <v>44123</v>
      </c>
      <c r="J1152" s="92" t="s">
        <v>3133</v>
      </c>
      <c r="K1152" s="87" t="str">
        <f t="shared" si="98"/>
        <v>441</v>
      </c>
      <c r="L1152" s="111"/>
      <c r="P1152" s="147">
        <v>44123</v>
      </c>
      <c r="Q1152" s="148" t="s">
        <v>3133</v>
      </c>
    </row>
    <row r="1153" spans="7:17" ht="24.75" customHeight="1" x14ac:dyDescent="0.25">
      <c r="G1153" s="87">
        <f t="shared" si="97"/>
        <v>0</v>
      </c>
      <c r="H1153" s="87">
        <v>1153</v>
      </c>
      <c r="I1153" s="91">
        <v>44124</v>
      </c>
      <c r="J1153" s="92" t="s">
        <v>3134</v>
      </c>
      <c r="K1153" s="87" t="str">
        <f t="shared" si="98"/>
        <v>441</v>
      </c>
      <c r="L1153" s="111"/>
      <c r="P1153" s="147">
        <v>44124</v>
      </c>
      <c r="Q1153" s="148" t="s">
        <v>3134</v>
      </c>
    </row>
    <row r="1154" spans="7:17" ht="24.75" customHeight="1" x14ac:dyDescent="0.25">
      <c r="G1154" s="87">
        <f t="shared" ref="G1154:G1217" si="99">IF(ISERR(SEARCH($G$1,J1154)),0,1)</f>
        <v>0</v>
      </c>
      <c r="H1154" s="87">
        <v>1154</v>
      </c>
      <c r="I1154" s="91">
        <v>44125</v>
      </c>
      <c r="J1154" s="92" t="s">
        <v>3135</v>
      </c>
      <c r="K1154" s="87" t="str">
        <f t="shared" si="98"/>
        <v>441</v>
      </c>
      <c r="L1154" s="111"/>
      <c r="P1154" s="147">
        <v>44125</v>
      </c>
      <c r="Q1154" s="148" t="s">
        <v>3135</v>
      </c>
    </row>
    <row r="1155" spans="7:17" ht="24.75" customHeight="1" x14ac:dyDescent="0.25">
      <c r="G1155" s="87">
        <f t="shared" si="99"/>
        <v>0</v>
      </c>
      <c r="H1155" s="87">
        <v>1155</v>
      </c>
      <c r="I1155" s="91">
        <v>44126</v>
      </c>
      <c r="J1155" s="92" t="s">
        <v>3136</v>
      </c>
      <c r="K1155" s="87" t="str">
        <f t="shared" ref="K1155:K1218" si="100">IF(LEN(LEFT(I1155,3))&lt;3,"Prosím, zvolte podrobnější úroveň.",LEFT(I1155,3))</f>
        <v>441</v>
      </c>
      <c r="L1155" s="111"/>
      <c r="P1155" s="147">
        <v>44126</v>
      </c>
      <c r="Q1155" s="148" t="s">
        <v>3136</v>
      </c>
    </row>
    <row r="1156" spans="7:17" ht="24.75" customHeight="1" x14ac:dyDescent="0.25">
      <c r="G1156" s="87">
        <f t="shared" si="99"/>
        <v>0</v>
      </c>
      <c r="H1156" s="87">
        <v>1156</v>
      </c>
      <c r="I1156" s="91">
        <v>44129</v>
      </c>
      <c r="J1156" s="92" t="s">
        <v>3137</v>
      </c>
      <c r="K1156" s="87" t="str">
        <f t="shared" si="100"/>
        <v>441</v>
      </c>
      <c r="L1156" s="111"/>
      <c r="P1156" s="147">
        <v>44129</v>
      </c>
      <c r="Q1156" s="148" t="s">
        <v>3137</v>
      </c>
    </row>
    <row r="1157" spans="7:17" ht="24.75" customHeight="1" x14ac:dyDescent="0.25">
      <c r="G1157" s="87">
        <f t="shared" si="99"/>
        <v>0</v>
      </c>
      <c r="H1157" s="87">
        <v>1157</v>
      </c>
      <c r="I1157" s="91" t="s">
        <v>3138</v>
      </c>
      <c r="J1157" s="92" t="s">
        <v>3139</v>
      </c>
      <c r="K1157" s="87" t="str">
        <f t="shared" si="100"/>
        <v>441</v>
      </c>
      <c r="L1157" s="111"/>
      <c r="P1157" s="145" t="s">
        <v>3138</v>
      </c>
      <c r="Q1157" s="146" t="s">
        <v>3139</v>
      </c>
    </row>
    <row r="1158" spans="7:17" ht="24.75" customHeight="1" x14ac:dyDescent="0.25">
      <c r="G1158" s="87">
        <f t="shared" si="99"/>
        <v>0</v>
      </c>
      <c r="H1158" s="87">
        <v>1158</v>
      </c>
      <c r="I1158" s="91">
        <v>44130</v>
      </c>
      <c r="J1158" s="92" t="s">
        <v>3140</v>
      </c>
      <c r="K1158" s="87" t="str">
        <f t="shared" si="100"/>
        <v>441</v>
      </c>
      <c r="L1158" s="111"/>
      <c r="P1158" s="147">
        <v>44130</v>
      </c>
      <c r="Q1158" s="148" t="s">
        <v>3140</v>
      </c>
    </row>
    <row r="1159" spans="7:17" ht="24.75" customHeight="1" x14ac:dyDescent="0.25">
      <c r="G1159" s="87">
        <f t="shared" si="99"/>
        <v>0</v>
      </c>
      <c r="H1159" s="87">
        <v>1159</v>
      </c>
      <c r="I1159" s="91" t="s">
        <v>3141</v>
      </c>
      <c r="J1159" s="92" t="s">
        <v>3142</v>
      </c>
      <c r="K1159" s="87" t="str">
        <f t="shared" si="100"/>
        <v>441</v>
      </c>
      <c r="L1159" s="111"/>
      <c r="P1159" s="145" t="s">
        <v>3141</v>
      </c>
      <c r="Q1159" s="146" t="s">
        <v>3142</v>
      </c>
    </row>
    <row r="1160" spans="7:17" ht="24.75" customHeight="1" x14ac:dyDescent="0.25">
      <c r="G1160" s="87">
        <f t="shared" si="99"/>
        <v>0</v>
      </c>
      <c r="H1160" s="87">
        <v>1160</v>
      </c>
      <c r="I1160" s="91">
        <v>44150</v>
      </c>
      <c r="J1160" s="92" t="s">
        <v>3142</v>
      </c>
      <c r="K1160" s="87" t="str">
        <f t="shared" si="100"/>
        <v>441</v>
      </c>
      <c r="L1160" s="111"/>
      <c r="P1160" s="147">
        <v>44150</v>
      </c>
      <c r="Q1160" s="148" t="s">
        <v>3142</v>
      </c>
    </row>
    <row r="1161" spans="7:17" ht="24.75" customHeight="1" x14ac:dyDescent="0.25">
      <c r="G1161" s="87">
        <f t="shared" si="99"/>
        <v>0</v>
      </c>
      <c r="H1161" s="87">
        <v>1161</v>
      </c>
      <c r="I1161" s="91" t="s">
        <v>3143</v>
      </c>
      <c r="J1161" s="92" t="s">
        <v>3144</v>
      </c>
      <c r="K1161" s="87" t="str">
        <f t="shared" si="100"/>
        <v>441</v>
      </c>
      <c r="L1161" s="111"/>
      <c r="P1161" s="145" t="s">
        <v>3143</v>
      </c>
      <c r="Q1161" s="146" t="s">
        <v>3144</v>
      </c>
    </row>
    <row r="1162" spans="7:17" ht="24.75" customHeight="1" x14ac:dyDescent="0.25">
      <c r="G1162" s="87">
        <f t="shared" si="99"/>
        <v>0</v>
      </c>
      <c r="H1162" s="87">
        <v>1162</v>
      </c>
      <c r="I1162" s="91">
        <v>44160</v>
      </c>
      <c r="J1162" s="92" t="s">
        <v>3144</v>
      </c>
      <c r="K1162" s="87" t="str">
        <f t="shared" si="100"/>
        <v>441</v>
      </c>
      <c r="L1162" s="111"/>
      <c r="P1162" s="147">
        <v>44160</v>
      </c>
      <c r="Q1162" s="148" t="s">
        <v>3144</v>
      </c>
    </row>
    <row r="1163" spans="7:17" ht="24.75" customHeight="1" x14ac:dyDescent="0.25">
      <c r="G1163" s="87">
        <f t="shared" si="99"/>
        <v>0</v>
      </c>
      <c r="H1163" s="87">
        <v>1163</v>
      </c>
      <c r="I1163" s="91" t="s">
        <v>3145</v>
      </c>
      <c r="J1163" s="92" t="s">
        <v>3146</v>
      </c>
      <c r="K1163" s="87" t="str">
        <f t="shared" si="100"/>
        <v>441</v>
      </c>
      <c r="L1163" s="111"/>
      <c r="P1163" s="145" t="s">
        <v>3145</v>
      </c>
      <c r="Q1163" s="146" t="s">
        <v>3146</v>
      </c>
    </row>
    <row r="1164" spans="7:17" ht="24.75" customHeight="1" x14ac:dyDescent="0.25">
      <c r="G1164" s="87">
        <f t="shared" si="99"/>
        <v>0</v>
      </c>
      <c r="H1164" s="87">
        <v>1164</v>
      </c>
      <c r="I1164" s="91">
        <v>44191</v>
      </c>
      <c r="J1164" s="92" t="s">
        <v>3147</v>
      </c>
      <c r="K1164" s="87" t="str">
        <f t="shared" si="100"/>
        <v>441</v>
      </c>
      <c r="L1164" s="111"/>
      <c r="P1164" s="147">
        <v>44191</v>
      </c>
      <c r="Q1164" s="148" t="s">
        <v>3147</v>
      </c>
    </row>
    <row r="1165" spans="7:17" ht="24.75" customHeight="1" x14ac:dyDescent="0.25">
      <c r="G1165" s="87">
        <f t="shared" si="99"/>
        <v>0</v>
      </c>
      <c r="H1165" s="87">
        <v>1165</v>
      </c>
      <c r="I1165" s="91">
        <v>44192</v>
      </c>
      <c r="J1165" s="92" t="s">
        <v>3148</v>
      </c>
      <c r="K1165" s="87" t="str">
        <f t="shared" si="100"/>
        <v>441</v>
      </c>
      <c r="L1165" s="111"/>
      <c r="P1165" s="147">
        <v>44192</v>
      </c>
      <c r="Q1165" s="148" t="s">
        <v>3148</v>
      </c>
    </row>
    <row r="1166" spans="7:17" ht="24.75" customHeight="1" x14ac:dyDescent="0.25">
      <c r="G1166" s="87">
        <f t="shared" si="99"/>
        <v>0</v>
      </c>
      <c r="H1166" s="87">
        <v>1166</v>
      </c>
      <c r="I1166" s="91">
        <v>44193</v>
      </c>
      <c r="J1166" s="92" t="s">
        <v>3149</v>
      </c>
      <c r="K1166" s="87" t="str">
        <f t="shared" si="100"/>
        <v>441</v>
      </c>
      <c r="L1166" s="111"/>
      <c r="P1166" s="147">
        <v>44193</v>
      </c>
      <c r="Q1166" s="148" t="s">
        <v>3149</v>
      </c>
    </row>
    <row r="1167" spans="7:17" ht="24.75" customHeight="1" x14ac:dyDescent="0.25">
      <c r="G1167" s="87">
        <f t="shared" si="99"/>
        <v>0</v>
      </c>
      <c r="H1167" s="87">
        <v>1167</v>
      </c>
      <c r="I1167" s="91">
        <v>44194</v>
      </c>
      <c r="J1167" s="92" t="s">
        <v>3150</v>
      </c>
      <c r="K1167" s="87" t="str">
        <f t="shared" si="100"/>
        <v>441</v>
      </c>
      <c r="L1167" s="111"/>
      <c r="P1167" s="147">
        <v>44194</v>
      </c>
      <c r="Q1167" s="148" t="s">
        <v>3150</v>
      </c>
    </row>
    <row r="1168" spans="7:17" ht="24.75" customHeight="1" x14ac:dyDescent="0.25">
      <c r="G1168" s="87">
        <f t="shared" si="99"/>
        <v>0</v>
      </c>
      <c r="H1168" s="87">
        <v>1168</v>
      </c>
      <c r="I1168" s="91">
        <v>44199</v>
      </c>
      <c r="J1168" s="92" t="s">
        <v>3151</v>
      </c>
      <c r="K1168" s="87" t="str">
        <f t="shared" si="100"/>
        <v>441</v>
      </c>
      <c r="L1168" s="111"/>
      <c r="P1168" s="147">
        <v>44199</v>
      </c>
      <c r="Q1168" s="148" t="s">
        <v>3151</v>
      </c>
    </row>
    <row r="1169" spans="7:17" ht="24.75" customHeight="1" x14ac:dyDescent="0.25">
      <c r="G1169" s="87">
        <f t="shared" si="99"/>
        <v>0</v>
      </c>
      <c r="H1169" s="87">
        <v>1169</v>
      </c>
      <c r="I1169" s="91" t="s">
        <v>3152</v>
      </c>
      <c r="J1169" s="92" t="s">
        <v>3153</v>
      </c>
      <c r="K1169" s="87" t="str">
        <f t="shared" si="100"/>
        <v>Prosím, zvolte podrobnější úroveň.</v>
      </c>
      <c r="L1169" s="111"/>
      <c r="P1169" s="139" t="s">
        <v>3152</v>
      </c>
      <c r="Q1169" s="140" t="s">
        <v>3153</v>
      </c>
    </row>
    <row r="1170" spans="7:17" ht="24.75" customHeight="1" x14ac:dyDescent="0.25">
      <c r="G1170" s="87">
        <f t="shared" si="99"/>
        <v>0</v>
      </c>
      <c r="H1170" s="87">
        <v>1170</v>
      </c>
      <c r="I1170" s="91" t="s">
        <v>3154</v>
      </c>
      <c r="J1170" s="92" t="s">
        <v>3155</v>
      </c>
      <c r="K1170" s="87" t="str">
        <f t="shared" si="100"/>
        <v>Prosím, zvolte podrobnější úroveň.</v>
      </c>
      <c r="L1170" s="111"/>
      <c r="P1170" s="141" t="s">
        <v>3154</v>
      </c>
      <c r="Q1170" s="142" t="s">
        <v>3155</v>
      </c>
    </row>
    <row r="1171" spans="7:17" ht="24.75" customHeight="1" x14ac:dyDescent="0.25">
      <c r="G1171" s="87">
        <f t="shared" si="99"/>
        <v>0</v>
      </c>
      <c r="H1171" s="87">
        <v>1171</v>
      </c>
      <c r="I1171" s="91" t="s">
        <v>1197</v>
      </c>
      <c r="J1171" s="92" t="s">
        <v>1198</v>
      </c>
      <c r="K1171" s="87" t="str">
        <f t="shared" si="100"/>
        <v>511</v>
      </c>
      <c r="L1171" s="111"/>
      <c r="P1171" s="143" t="s">
        <v>1197</v>
      </c>
      <c r="Q1171" s="144" t="s">
        <v>1198</v>
      </c>
    </row>
    <row r="1172" spans="7:17" ht="24.75" customHeight="1" x14ac:dyDescent="0.25">
      <c r="G1172" s="87">
        <f t="shared" si="99"/>
        <v>0</v>
      </c>
      <c r="H1172" s="87">
        <v>1172</v>
      </c>
      <c r="I1172" s="91" t="s">
        <v>3156</v>
      </c>
      <c r="J1172" s="92" t="s">
        <v>3157</v>
      </c>
      <c r="K1172" s="87" t="str">
        <f t="shared" si="100"/>
        <v>511</v>
      </c>
      <c r="L1172" s="111"/>
      <c r="P1172" s="145" t="s">
        <v>3156</v>
      </c>
      <c r="Q1172" s="146" t="s">
        <v>3157</v>
      </c>
    </row>
    <row r="1173" spans="7:17" ht="24.75" customHeight="1" x14ac:dyDescent="0.25">
      <c r="G1173" s="87">
        <f t="shared" si="99"/>
        <v>0</v>
      </c>
      <c r="H1173" s="87">
        <v>1173</v>
      </c>
      <c r="I1173" s="91">
        <v>51111</v>
      </c>
      <c r="J1173" s="92" t="s">
        <v>3158</v>
      </c>
      <c r="K1173" s="87" t="str">
        <f t="shared" si="100"/>
        <v>511</v>
      </c>
      <c r="L1173" s="111"/>
      <c r="P1173" s="147">
        <v>51111</v>
      </c>
      <c r="Q1173" s="148" t="s">
        <v>3158</v>
      </c>
    </row>
    <row r="1174" spans="7:17" ht="24.75" customHeight="1" x14ac:dyDescent="0.25">
      <c r="G1174" s="87">
        <f t="shared" si="99"/>
        <v>0</v>
      </c>
      <c r="H1174" s="87">
        <v>1174</v>
      </c>
      <c r="I1174" s="91">
        <v>51112</v>
      </c>
      <c r="J1174" s="92" t="s">
        <v>3159</v>
      </c>
      <c r="K1174" s="87" t="str">
        <f t="shared" si="100"/>
        <v>511</v>
      </c>
      <c r="L1174" s="111"/>
      <c r="P1174" s="147">
        <v>51112</v>
      </c>
      <c r="Q1174" s="148" t="s">
        <v>3159</v>
      </c>
    </row>
    <row r="1175" spans="7:17" ht="24.75" customHeight="1" x14ac:dyDescent="0.25">
      <c r="G1175" s="87">
        <f t="shared" si="99"/>
        <v>0</v>
      </c>
      <c r="H1175" s="87">
        <v>1175</v>
      </c>
      <c r="I1175" s="91" t="s">
        <v>3160</v>
      </c>
      <c r="J1175" s="92" t="s">
        <v>3161</v>
      </c>
      <c r="K1175" s="87" t="str">
        <f t="shared" si="100"/>
        <v>511</v>
      </c>
      <c r="L1175" s="111"/>
      <c r="P1175" s="145" t="s">
        <v>3160</v>
      </c>
      <c r="Q1175" s="146" t="s">
        <v>3161</v>
      </c>
    </row>
    <row r="1176" spans="7:17" ht="24.75" customHeight="1" x14ac:dyDescent="0.25">
      <c r="G1176" s="87">
        <f t="shared" si="99"/>
        <v>0</v>
      </c>
      <c r="H1176" s="87">
        <v>1176</v>
      </c>
      <c r="I1176" s="91">
        <v>51121</v>
      </c>
      <c r="J1176" s="92" t="s">
        <v>3162</v>
      </c>
      <c r="K1176" s="87" t="str">
        <f t="shared" si="100"/>
        <v>511</v>
      </c>
      <c r="L1176" s="111"/>
      <c r="P1176" s="147">
        <v>51121</v>
      </c>
      <c r="Q1176" s="148" t="s">
        <v>3162</v>
      </c>
    </row>
    <row r="1177" spans="7:17" ht="24.75" customHeight="1" x14ac:dyDescent="0.25">
      <c r="G1177" s="87">
        <f t="shared" si="99"/>
        <v>0</v>
      </c>
      <c r="H1177" s="87">
        <v>1177</v>
      </c>
      <c r="I1177" s="91">
        <v>51122</v>
      </c>
      <c r="J1177" s="92" t="s">
        <v>3163</v>
      </c>
      <c r="K1177" s="87" t="str">
        <f t="shared" si="100"/>
        <v>511</v>
      </c>
      <c r="L1177" s="111"/>
      <c r="P1177" s="147">
        <v>51122</v>
      </c>
      <c r="Q1177" s="148" t="s">
        <v>3163</v>
      </c>
    </row>
    <row r="1178" spans="7:17" ht="24.75" customHeight="1" x14ac:dyDescent="0.25">
      <c r="G1178" s="87">
        <f t="shared" si="99"/>
        <v>0</v>
      </c>
      <c r="H1178" s="87">
        <v>1178</v>
      </c>
      <c r="I1178" s="91">
        <v>51123</v>
      </c>
      <c r="J1178" s="92" t="s">
        <v>3164</v>
      </c>
      <c r="K1178" s="87" t="str">
        <f t="shared" si="100"/>
        <v>511</v>
      </c>
      <c r="L1178" s="111"/>
      <c r="P1178" s="147">
        <v>51123</v>
      </c>
      <c r="Q1178" s="148" t="s">
        <v>3164</v>
      </c>
    </row>
    <row r="1179" spans="7:17" ht="24.75" customHeight="1" x14ac:dyDescent="0.25">
      <c r="G1179" s="87">
        <f t="shared" si="99"/>
        <v>0</v>
      </c>
      <c r="H1179" s="87">
        <v>1179</v>
      </c>
      <c r="I1179" s="91">
        <v>51129</v>
      </c>
      <c r="J1179" s="92" t="s">
        <v>4018</v>
      </c>
      <c r="K1179" s="87" t="str">
        <f t="shared" si="100"/>
        <v>511</v>
      </c>
      <c r="L1179" s="111"/>
      <c r="P1179" s="147">
        <v>51129</v>
      </c>
      <c r="Q1179" s="148" t="s">
        <v>4018</v>
      </c>
    </row>
    <row r="1180" spans="7:17" ht="24.75" customHeight="1" x14ac:dyDescent="0.25">
      <c r="G1180" s="87">
        <f t="shared" si="99"/>
        <v>0</v>
      </c>
      <c r="H1180" s="87">
        <v>1180</v>
      </c>
      <c r="I1180" s="91" t="s">
        <v>3165</v>
      </c>
      <c r="J1180" s="92" t="s">
        <v>3166</v>
      </c>
      <c r="K1180" s="87" t="str">
        <f t="shared" si="100"/>
        <v>511</v>
      </c>
      <c r="L1180" s="111"/>
      <c r="P1180" s="145" t="s">
        <v>3165</v>
      </c>
      <c r="Q1180" s="146" t="s">
        <v>3166</v>
      </c>
    </row>
    <row r="1181" spans="7:17" ht="24.75" customHeight="1" x14ac:dyDescent="0.25">
      <c r="G1181" s="87">
        <f t="shared" si="99"/>
        <v>0</v>
      </c>
      <c r="H1181" s="87">
        <v>1181</v>
      </c>
      <c r="I1181" s="91">
        <v>51131</v>
      </c>
      <c r="J1181" s="92" t="s">
        <v>3167</v>
      </c>
      <c r="K1181" s="87" t="str">
        <f t="shared" si="100"/>
        <v>511</v>
      </c>
      <c r="L1181" s="111"/>
      <c r="P1181" s="147">
        <v>51131</v>
      </c>
      <c r="Q1181" s="148" t="s">
        <v>3167</v>
      </c>
    </row>
    <row r="1182" spans="7:17" ht="24.75" customHeight="1" x14ac:dyDescent="0.25">
      <c r="G1182" s="87">
        <f t="shared" si="99"/>
        <v>0</v>
      </c>
      <c r="H1182" s="87">
        <v>1182</v>
      </c>
      <c r="I1182" s="91">
        <v>51132</v>
      </c>
      <c r="J1182" s="92" t="s">
        <v>3168</v>
      </c>
      <c r="K1182" s="87" t="str">
        <f t="shared" si="100"/>
        <v>511</v>
      </c>
      <c r="L1182" s="111"/>
      <c r="P1182" s="147">
        <v>51132</v>
      </c>
      <c r="Q1182" s="148" t="s">
        <v>3168</v>
      </c>
    </row>
    <row r="1183" spans="7:17" ht="24.75" customHeight="1" x14ac:dyDescent="0.25">
      <c r="G1183" s="87">
        <f t="shared" si="99"/>
        <v>0</v>
      </c>
      <c r="H1183" s="87">
        <v>1183</v>
      </c>
      <c r="I1183" s="91">
        <v>51133</v>
      </c>
      <c r="J1183" s="92" t="s">
        <v>3169</v>
      </c>
      <c r="K1183" s="87" t="str">
        <f t="shared" si="100"/>
        <v>511</v>
      </c>
      <c r="L1183" s="111"/>
      <c r="P1183" s="147">
        <v>51133</v>
      </c>
      <c r="Q1183" s="148" t="s">
        <v>3169</v>
      </c>
    </row>
    <row r="1184" spans="7:17" ht="24.75" customHeight="1" x14ac:dyDescent="0.25">
      <c r="G1184" s="87">
        <f t="shared" si="99"/>
        <v>0</v>
      </c>
      <c r="H1184" s="87">
        <v>1184</v>
      </c>
      <c r="I1184" s="91">
        <v>51139</v>
      </c>
      <c r="J1184" s="92" t="s">
        <v>3170</v>
      </c>
      <c r="K1184" s="87" t="str">
        <f t="shared" si="100"/>
        <v>511</v>
      </c>
      <c r="L1184" s="111"/>
      <c r="P1184" s="147">
        <v>51139</v>
      </c>
      <c r="Q1184" s="148" t="s">
        <v>3170</v>
      </c>
    </row>
    <row r="1185" spans="7:17" ht="24.75" customHeight="1" x14ac:dyDescent="0.25">
      <c r="G1185" s="87">
        <f t="shared" si="99"/>
        <v>0</v>
      </c>
      <c r="H1185" s="87">
        <v>1185</v>
      </c>
      <c r="I1185" s="91" t="s">
        <v>1199</v>
      </c>
      <c r="J1185" s="92" t="s">
        <v>1200</v>
      </c>
      <c r="K1185" s="87" t="str">
        <f t="shared" si="100"/>
        <v>512</v>
      </c>
      <c r="L1185" s="111"/>
      <c r="P1185" s="143" t="s">
        <v>1199</v>
      </c>
      <c r="Q1185" s="144" t="s">
        <v>1200</v>
      </c>
    </row>
    <row r="1186" spans="7:17" ht="24.75" customHeight="1" x14ac:dyDescent="0.25">
      <c r="G1186" s="87">
        <f t="shared" si="99"/>
        <v>0</v>
      </c>
      <c r="H1186" s="87">
        <v>1186</v>
      </c>
      <c r="I1186" s="91" t="s">
        <v>3171</v>
      </c>
      <c r="J1186" s="92" t="s">
        <v>1200</v>
      </c>
      <c r="K1186" s="87" t="str">
        <f t="shared" si="100"/>
        <v>512</v>
      </c>
      <c r="L1186" s="111"/>
      <c r="P1186" s="145" t="s">
        <v>3171</v>
      </c>
      <c r="Q1186" s="146" t="s">
        <v>1200</v>
      </c>
    </row>
    <row r="1187" spans="7:17" ht="24.75" customHeight="1" x14ac:dyDescent="0.25">
      <c r="G1187" s="87">
        <f t="shared" si="99"/>
        <v>0</v>
      </c>
      <c r="H1187" s="87">
        <v>1187</v>
      </c>
      <c r="I1187" s="91">
        <v>51201</v>
      </c>
      <c r="J1187" s="92" t="s">
        <v>3172</v>
      </c>
      <c r="K1187" s="87" t="str">
        <f t="shared" si="100"/>
        <v>512</v>
      </c>
      <c r="L1187" s="111"/>
      <c r="P1187" s="147">
        <v>51201</v>
      </c>
      <c r="Q1187" s="148" t="s">
        <v>3172</v>
      </c>
    </row>
    <row r="1188" spans="7:17" ht="24.75" customHeight="1" x14ac:dyDescent="0.25">
      <c r="G1188" s="87">
        <f t="shared" si="99"/>
        <v>0</v>
      </c>
      <c r="H1188" s="87">
        <v>1188</v>
      </c>
      <c r="I1188" s="91">
        <v>51202</v>
      </c>
      <c r="J1188" s="92" t="s">
        <v>3173</v>
      </c>
      <c r="K1188" s="87" t="str">
        <f t="shared" si="100"/>
        <v>512</v>
      </c>
      <c r="L1188" s="111"/>
      <c r="P1188" s="147">
        <v>51202</v>
      </c>
      <c r="Q1188" s="148" t="s">
        <v>3173</v>
      </c>
    </row>
    <row r="1189" spans="7:17" ht="24.75" customHeight="1" x14ac:dyDescent="0.25">
      <c r="G1189" s="87">
        <f t="shared" si="99"/>
        <v>0</v>
      </c>
      <c r="H1189" s="87">
        <v>1189</v>
      </c>
      <c r="I1189" s="91">
        <v>51203</v>
      </c>
      <c r="J1189" s="92" t="s">
        <v>3174</v>
      </c>
      <c r="K1189" s="87" t="str">
        <f t="shared" si="100"/>
        <v>512</v>
      </c>
      <c r="L1189" s="111"/>
      <c r="P1189" s="147">
        <v>51203</v>
      </c>
      <c r="Q1189" s="148" t="s">
        <v>3174</v>
      </c>
    </row>
    <row r="1190" spans="7:17" ht="24.75" customHeight="1" x14ac:dyDescent="0.25">
      <c r="G1190" s="87">
        <f t="shared" si="99"/>
        <v>0</v>
      </c>
      <c r="H1190" s="87">
        <v>1190</v>
      </c>
      <c r="I1190" s="91" t="s">
        <v>1201</v>
      </c>
      <c r="J1190" s="92" t="s">
        <v>1202</v>
      </c>
      <c r="K1190" s="87" t="str">
        <f t="shared" si="100"/>
        <v>513</v>
      </c>
      <c r="L1190" s="111"/>
      <c r="P1190" s="143" t="s">
        <v>1201</v>
      </c>
      <c r="Q1190" s="144" t="s">
        <v>1202</v>
      </c>
    </row>
    <row r="1191" spans="7:17" ht="24.75" customHeight="1" x14ac:dyDescent="0.25">
      <c r="G1191" s="87">
        <f t="shared" si="99"/>
        <v>0</v>
      </c>
      <c r="H1191" s="87">
        <v>1191</v>
      </c>
      <c r="I1191" s="91" t="s">
        <v>3175</v>
      </c>
      <c r="J1191" s="92" t="s">
        <v>3176</v>
      </c>
      <c r="K1191" s="87" t="str">
        <f t="shared" si="100"/>
        <v>513</v>
      </c>
      <c r="L1191" s="111"/>
      <c r="P1191" s="145" t="s">
        <v>3175</v>
      </c>
      <c r="Q1191" s="146" t="s">
        <v>3176</v>
      </c>
    </row>
    <row r="1192" spans="7:17" ht="24.75" customHeight="1" x14ac:dyDescent="0.25">
      <c r="G1192" s="87">
        <f t="shared" si="99"/>
        <v>0</v>
      </c>
      <c r="H1192" s="87">
        <v>1192</v>
      </c>
      <c r="I1192" s="91">
        <v>51310</v>
      </c>
      <c r="J1192" s="92" t="s">
        <v>3176</v>
      </c>
      <c r="K1192" s="87" t="str">
        <f t="shared" si="100"/>
        <v>513</v>
      </c>
      <c r="L1192" s="111"/>
      <c r="P1192" s="147">
        <v>51310</v>
      </c>
      <c r="Q1192" s="148" t="s">
        <v>3176</v>
      </c>
    </row>
    <row r="1193" spans="7:17" ht="24.75" customHeight="1" x14ac:dyDescent="0.25">
      <c r="G1193" s="87">
        <f t="shared" si="99"/>
        <v>0</v>
      </c>
      <c r="H1193" s="87">
        <v>1193</v>
      </c>
      <c r="I1193" s="91" t="s">
        <v>3177</v>
      </c>
      <c r="J1193" s="92" t="s">
        <v>3178</v>
      </c>
      <c r="K1193" s="87" t="str">
        <f t="shared" si="100"/>
        <v>513</v>
      </c>
      <c r="L1193" s="111"/>
      <c r="P1193" s="145" t="s">
        <v>3177</v>
      </c>
      <c r="Q1193" s="146" t="s">
        <v>3178</v>
      </c>
    </row>
    <row r="1194" spans="7:17" ht="24.75" customHeight="1" x14ac:dyDescent="0.25">
      <c r="G1194" s="87">
        <f t="shared" si="99"/>
        <v>0</v>
      </c>
      <c r="H1194" s="87">
        <v>1194</v>
      </c>
      <c r="I1194" s="91">
        <v>51320</v>
      </c>
      <c r="J1194" s="92" t="s">
        <v>3179</v>
      </c>
      <c r="K1194" s="87" t="str">
        <f t="shared" si="100"/>
        <v>513</v>
      </c>
      <c r="L1194" s="111"/>
      <c r="P1194" s="147">
        <v>51320</v>
      </c>
      <c r="Q1194" s="148" t="s">
        <v>3179</v>
      </c>
    </row>
    <row r="1195" spans="7:17" ht="24.75" customHeight="1" x14ac:dyDescent="0.25">
      <c r="G1195" s="87">
        <f t="shared" si="99"/>
        <v>0</v>
      </c>
      <c r="H1195" s="87">
        <v>1195</v>
      </c>
      <c r="I1195" s="91" t="s">
        <v>1203</v>
      </c>
      <c r="J1195" s="92" t="s">
        <v>1204</v>
      </c>
      <c r="K1195" s="87" t="str">
        <f t="shared" si="100"/>
        <v>514</v>
      </c>
      <c r="L1195" s="111"/>
      <c r="P1195" s="143" t="s">
        <v>1203</v>
      </c>
      <c r="Q1195" s="144" t="s">
        <v>1204</v>
      </c>
    </row>
    <row r="1196" spans="7:17" ht="24.75" customHeight="1" x14ac:dyDescent="0.25">
      <c r="G1196" s="87">
        <f t="shared" si="99"/>
        <v>0</v>
      </c>
      <c r="H1196" s="87">
        <v>1196</v>
      </c>
      <c r="I1196" s="91" t="s">
        <v>3180</v>
      </c>
      <c r="J1196" s="92" t="s">
        <v>3181</v>
      </c>
      <c r="K1196" s="87" t="str">
        <f t="shared" si="100"/>
        <v>514</v>
      </c>
      <c r="L1196" s="111"/>
      <c r="P1196" s="145" t="s">
        <v>3180</v>
      </c>
      <c r="Q1196" s="146" t="s">
        <v>3181</v>
      </c>
    </row>
    <row r="1197" spans="7:17" ht="24.75" customHeight="1" x14ac:dyDescent="0.25">
      <c r="G1197" s="87">
        <f t="shared" si="99"/>
        <v>0</v>
      </c>
      <c r="H1197" s="87">
        <v>1197</v>
      </c>
      <c r="I1197" s="91">
        <v>51410</v>
      </c>
      <c r="J1197" s="92" t="s">
        <v>3181</v>
      </c>
      <c r="K1197" s="87" t="str">
        <f t="shared" si="100"/>
        <v>514</v>
      </c>
      <c r="L1197" s="111"/>
      <c r="P1197" s="147">
        <v>51410</v>
      </c>
      <c r="Q1197" s="148" t="s">
        <v>3181</v>
      </c>
    </row>
    <row r="1198" spans="7:17" ht="24.75" customHeight="1" x14ac:dyDescent="0.25">
      <c r="G1198" s="87">
        <f t="shared" si="99"/>
        <v>0</v>
      </c>
      <c r="H1198" s="87">
        <v>1198</v>
      </c>
      <c r="I1198" s="91" t="s">
        <v>3182</v>
      </c>
      <c r="J1198" s="92" t="s">
        <v>3183</v>
      </c>
      <c r="K1198" s="87" t="str">
        <f t="shared" si="100"/>
        <v>514</v>
      </c>
      <c r="L1198" s="111"/>
      <c r="P1198" s="145" t="s">
        <v>3182</v>
      </c>
      <c r="Q1198" s="146" t="s">
        <v>3183</v>
      </c>
    </row>
    <row r="1199" spans="7:17" ht="24.75" customHeight="1" x14ac:dyDescent="0.25">
      <c r="G1199" s="87">
        <f t="shared" si="99"/>
        <v>0</v>
      </c>
      <c r="H1199" s="87">
        <v>1199</v>
      </c>
      <c r="I1199" s="91">
        <v>51421</v>
      </c>
      <c r="J1199" s="92" t="s">
        <v>3184</v>
      </c>
      <c r="K1199" s="87" t="str">
        <f t="shared" si="100"/>
        <v>514</v>
      </c>
      <c r="L1199" s="111"/>
      <c r="P1199" s="147">
        <v>51421</v>
      </c>
      <c r="Q1199" s="148" t="s">
        <v>3184</v>
      </c>
    </row>
    <row r="1200" spans="7:17" ht="24.75" customHeight="1" x14ac:dyDescent="0.25">
      <c r="G1200" s="87">
        <f t="shared" si="99"/>
        <v>0</v>
      </c>
      <c r="H1200" s="87">
        <v>1200</v>
      </c>
      <c r="I1200" s="91">
        <v>51422</v>
      </c>
      <c r="J1200" s="92" t="s">
        <v>3185</v>
      </c>
      <c r="K1200" s="87" t="str">
        <f t="shared" si="100"/>
        <v>514</v>
      </c>
      <c r="L1200" s="111"/>
      <c r="P1200" s="147">
        <v>51422</v>
      </c>
      <c r="Q1200" s="148" t="s">
        <v>3185</v>
      </c>
    </row>
    <row r="1201" spans="7:17" ht="24.75" customHeight="1" x14ac:dyDescent="0.25">
      <c r="G1201" s="87">
        <f t="shared" si="99"/>
        <v>0</v>
      </c>
      <c r="H1201" s="87">
        <v>1201</v>
      </c>
      <c r="I1201" s="91">
        <v>51423</v>
      </c>
      <c r="J1201" s="92" t="s">
        <v>3186</v>
      </c>
      <c r="K1201" s="87" t="str">
        <f t="shared" si="100"/>
        <v>514</v>
      </c>
      <c r="L1201" s="111"/>
      <c r="P1201" s="147">
        <v>51423</v>
      </c>
      <c r="Q1201" s="148" t="s">
        <v>3186</v>
      </c>
    </row>
    <row r="1202" spans="7:17" ht="24.75" customHeight="1" x14ac:dyDescent="0.25">
      <c r="G1202" s="87">
        <f t="shared" si="99"/>
        <v>0</v>
      </c>
      <c r="H1202" s="87">
        <v>1202</v>
      </c>
      <c r="I1202" s="91">
        <v>51429</v>
      </c>
      <c r="J1202" s="92" t="s">
        <v>3187</v>
      </c>
      <c r="K1202" s="87" t="str">
        <f t="shared" si="100"/>
        <v>514</v>
      </c>
      <c r="L1202" s="111"/>
      <c r="P1202" s="147">
        <v>51429</v>
      </c>
      <c r="Q1202" s="148" t="s">
        <v>3187</v>
      </c>
    </row>
    <row r="1203" spans="7:17" ht="24.75" customHeight="1" x14ac:dyDescent="0.25">
      <c r="G1203" s="87">
        <f t="shared" si="99"/>
        <v>0</v>
      </c>
      <c r="H1203" s="87">
        <v>1203</v>
      </c>
      <c r="I1203" s="91" t="s">
        <v>1205</v>
      </c>
      <c r="J1203" s="92" t="s">
        <v>1206</v>
      </c>
      <c r="K1203" s="87" t="str">
        <f t="shared" si="100"/>
        <v>515</v>
      </c>
      <c r="L1203" s="111"/>
      <c r="P1203" s="143" t="s">
        <v>1205</v>
      </c>
      <c r="Q1203" s="144" t="s">
        <v>1206</v>
      </c>
    </row>
    <row r="1204" spans="7:17" ht="24.75" customHeight="1" x14ac:dyDescent="0.25">
      <c r="G1204" s="87">
        <f t="shared" si="99"/>
        <v>0</v>
      </c>
      <c r="H1204" s="87">
        <v>1204</v>
      </c>
      <c r="I1204" s="91" t="s">
        <v>3188</v>
      </c>
      <c r="J1204" s="92" t="s">
        <v>3189</v>
      </c>
      <c r="K1204" s="87" t="str">
        <f t="shared" si="100"/>
        <v>515</v>
      </c>
      <c r="L1204" s="111"/>
      <c r="P1204" s="145" t="s">
        <v>3188</v>
      </c>
      <c r="Q1204" s="146" t="s">
        <v>3189</v>
      </c>
    </row>
    <row r="1205" spans="7:17" ht="24.75" customHeight="1" x14ac:dyDescent="0.25">
      <c r="G1205" s="87">
        <f t="shared" si="99"/>
        <v>0</v>
      </c>
      <c r="H1205" s="87">
        <v>1205</v>
      </c>
      <c r="I1205" s="91">
        <v>51511</v>
      </c>
      <c r="J1205" s="92" t="s">
        <v>3190</v>
      </c>
      <c r="K1205" s="87" t="str">
        <f t="shared" si="100"/>
        <v>515</v>
      </c>
      <c r="L1205" s="111"/>
      <c r="P1205" s="147">
        <v>51511</v>
      </c>
      <c r="Q1205" s="148" t="s">
        <v>3190</v>
      </c>
    </row>
    <row r="1206" spans="7:17" ht="24.75" customHeight="1" x14ac:dyDescent="0.25">
      <c r="G1206" s="87">
        <f t="shared" si="99"/>
        <v>0</v>
      </c>
      <c r="H1206" s="87">
        <v>1206</v>
      </c>
      <c r="I1206" s="91">
        <v>51512</v>
      </c>
      <c r="J1206" s="92" t="s">
        <v>3191</v>
      </c>
      <c r="K1206" s="87" t="str">
        <f t="shared" si="100"/>
        <v>515</v>
      </c>
      <c r="L1206" s="111"/>
      <c r="P1206" s="147">
        <v>51512</v>
      </c>
      <c r="Q1206" s="148" t="s">
        <v>3191</v>
      </c>
    </row>
    <row r="1207" spans="7:17" ht="24.75" customHeight="1" x14ac:dyDescent="0.25">
      <c r="G1207" s="87">
        <f t="shared" si="99"/>
        <v>0</v>
      </c>
      <c r="H1207" s="87">
        <v>1207</v>
      </c>
      <c r="I1207" s="91">
        <v>51513</v>
      </c>
      <c r="J1207" s="92" t="s">
        <v>3192</v>
      </c>
      <c r="K1207" s="87" t="str">
        <f t="shared" si="100"/>
        <v>515</v>
      </c>
      <c r="L1207" s="111"/>
      <c r="P1207" s="147">
        <v>51513</v>
      </c>
      <c r="Q1207" s="148" t="s">
        <v>3192</v>
      </c>
    </row>
    <row r="1208" spans="7:17" ht="24.75" customHeight="1" x14ac:dyDescent="0.25">
      <c r="G1208" s="87">
        <f t="shared" si="99"/>
        <v>0</v>
      </c>
      <c r="H1208" s="87">
        <v>1208</v>
      </c>
      <c r="I1208" s="91">
        <v>51519</v>
      </c>
      <c r="J1208" s="92" t="s">
        <v>3193</v>
      </c>
      <c r="K1208" s="87" t="str">
        <f t="shared" si="100"/>
        <v>515</v>
      </c>
      <c r="L1208" s="111"/>
      <c r="P1208" s="147">
        <v>51519</v>
      </c>
      <c r="Q1208" s="148" t="s">
        <v>3193</v>
      </c>
    </row>
    <row r="1209" spans="7:17" ht="24.75" customHeight="1" x14ac:dyDescent="0.25">
      <c r="G1209" s="87">
        <f t="shared" si="99"/>
        <v>0</v>
      </c>
      <c r="H1209" s="87">
        <v>1209</v>
      </c>
      <c r="I1209" s="91" t="s">
        <v>3194</v>
      </c>
      <c r="J1209" s="92" t="s">
        <v>3195</v>
      </c>
      <c r="K1209" s="87" t="str">
        <f t="shared" si="100"/>
        <v>515</v>
      </c>
      <c r="L1209" s="111"/>
      <c r="P1209" s="145" t="s">
        <v>3194</v>
      </c>
      <c r="Q1209" s="146" t="s">
        <v>3195</v>
      </c>
    </row>
    <row r="1210" spans="7:17" ht="24.75" customHeight="1" x14ac:dyDescent="0.25">
      <c r="G1210" s="87">
        <f t="shared" si="99"/>
        <v>0</v>
      </c>
      <c r="H1210" s="87">
        <v>1210</v>
      </c>
      <c r="I1210" s="91">
        <v>51521</v>
      </c>
      <c r="J1210" s="92" t="s">
        <v>3196</v>
      </c>
      <c r="K1210" s="87" t="str">
        <f t="shared" si="100"/>
        <v>515</v>
      </c>
      <c r="L1210" s="111"/>
      <c r="P1210" s="147">
        <v>51521</v>
      </c>
      <c r="Q1210" s="148" t="s">
        <v>3196</v>
      </c>
    </row>
    <row r="1211" spans="7:17" ht="24.75" customHeight="1" x14ac:dyDescent="0.25">
      <c r="G1211" s="87">
        <f t="shared" si="99"/>
        <v>0</v>
      </c>
      <c r="H1211" s="87">
        <v>1211</v>
      </c>
      <c r="I1211" s="104">
        <v>51522</v>
      </c>
      <c r="J1211" s="92" t="s">
        <v>3197</v>
      </c>
      <c r="K1211" s="87" t="str">
        <f t="shared" si="100"/>
        <v>515</v>
      </c>
      <c r="L1211" s="111"/>
      <c r="P1211" s="154">
        <v>51522</v>
      </c>
      <c r="Q1211" s="148" t="s">
        <v>3197</v>
      </c>
    </row>
    <row r="1212" spans="7:17" ht="24.75" customHeight="1" x14ac:dyDescent="0.25">
      <c r="G1212" s="87">
        <f t="shared" si="99"/>
        <v>0</v>
      </c>
      <c r="H1212" s="87">
        <v>1212</v>
      </c>
      <c r="I1212" s="91" t="s">
        <v>3198</v>
      </c>
      <c r="J1212" s="92" t="s">
        <v>3199</v>
      </c>
      <c r="K1212" s="87" t="str">
        <f t="shared" si="100"/>
        <v>515</v>
      </c>
      <c r="L1212" s="111"/>
      <c r="P1212" s="145" t="s">
        <v>3198</v>
      </c>
      <c r="Q1212" s="146" t="s">
        <v>3199</v>
      </c>
    </row>
    <row r="1213" spans="7:17" ht="24.75" customHeight="1" x14ac:dyDescent="0.25">
      <c r="G1213" s="87">
        <f t="shared" si="99"/>
        <v>0</v>
      </c>
      <c r="H1213" s="87">
        <v>1213</v>
      </c>
      <c r="I1213" s="91">
        <v>51530</v>
      </c>
      <c r="J1213" s="92" t="s">
        <v>3199</v>
      </c>
      <c r="K1213" s="87" t="str">
        <f t="shared" si="100"/>
        <v>515</v>
      </c>
      <c r="L1213" s="111"/>
      <c r="P1213" s="147">
        <v>51530</v>
      </c>
      <c r="Q1213" s="148" t="s">
        <v>3199</v>
      </c>
    </row>
    <row r="1214" spans="7:17" ht="24.75" customHeight="1" x14ac:dyDescent="0.25">
      <c r="G1214" s="87">
        <f t="shared" si="99"/>
        <v>0</v>
      </c>
      <c r="H1214" s="87">
        <v>1214</v>
      </c>
      <c r="I1214" s="91" t="s">
        <v>1207</v>
      </c>
      <c r="J1214" s="92" t="s">
        <v>1208</v>
      </c>
      <c r="K1214" s="87" t="str">
        <f t="shared" si="100"/>
        <v>516</v>
      </c>
      <c r="L1214" s="111"/>
      <c r="P1214" s="143" t="s">
        <v>1207</v>
      </c>
      <c r="Q1214" s="144" t="s">
        <v>1208</v>
      </c>
    </row>
    <row r="1215" spans="7:17" ht="24.75" customHeight="1" x14ac:dyDescent="0.25">
      <c r="G1215" s="87">
        <f t="shared" si="99"/>
        <v>0</v>
      </c>
      <c r="H1215" s="87">
        <v>1215</v>
      </c>
      <c r="I1215" s="91" t="s">
        <v>3200</v>
      </c>
      <c r="J1215" s="92" t="s">
        <v>3201</v>
      </c>
      <c r="K1215" s="87" t="str">
        <f t="shared" si="100"/>
        <v>516</v>
      </c>
      <c r="L1215" s="111"/>
      <c r="P1215" s="145" t="s">
        <v>3200</v>
      </c>
      <c r="Q1215" s="146" t="s">
        <v>3201</v>
      </c>
    </row>
    <row r="1216" spans="7:17" ht="24.75" customHeight="1" x14ac:dyDescent="0.25">
      <c r="G1216" s="87">
        <f t="shared" si="99"/>
        <v>0</v>
      </c>
      <c r="H1216" s="87">
        <v>1216</v>
      </c>
      <c r="I1216" s="91">
        <v>51610</v>
      </c>
      <c r="J1216" s="92" t="s">
        <v>3201</v>
      </c>
      <c r="K1216" s="87" t="str">
        <f t="shared" si="100"/>
        <v>516</v>
      </c>
      <c r="L1216" s="111"/>
      <c r="P1216" s="147">
        <v>51610</v>
      </c>
      <c r="Q1216" s="148" t="s">
        <v>3201</v>
      </c>
    </row>
    <row r="1217" spans="7:17" ht="24.75" customHeight="1" x14ac:dyDescent="0.25">
      <c r="G1217" s="87">
        <f t="shared" si="99"/>
        <v>0</v>
      </c>
      <c r="H1217" s="87">
        <v>1217</v>
      </c>
      <c r="I1217" s="91" t="s">
        <v>3202</v>
      </c>
      <c r="J1217" s="92" t="s">
        <v>3203</v>
      </c>
      <c r="K1217" s="87" t="str">
        <f t="shared" si="100"/>
        <v>516</v>
      </c>
      <c r="L1217" s="111"/>
      <c r="P1217" s="145" t="s">
        <v>3202</v>
      </c>
      <c r="Q1217" s="146" t="s">
        <v>3203</v>
      </c>
    </row>
    <row r="1218" spans="7:17" ht="24.75" customHeight="1" x14ac:dyDescent="0.25">
      <c r="G1218" s="87">
        <f t="shared" ref="G1218:G1281" si="101">IF(ISERR(SEARCH($G$1,J1218)),0,1)</f>
        <v>0</v>
      </c>
      <c r="H1218" s="87">
        <v>1218</v>
      </c>
      <c r="I1218" s="91">
        <v>51620</v>
      </c>
      <c r="J1218" s="92" t="s">
        <v>3203</v>
      </c>
      <c r="K1218" s="87" t="str">
        <f t="shared" si="100"/>
        <v>516</v>
      </c>
      <c r="L1218" s="111"/>
      <c r="P1218" s="147">
        <v>51620</v>
      </c>
      <c r="Q1218" s="148" t="s">
        <v>3203</v>
      </c>
    </row>
    <row r="1219" spans="7:17" ht="24.75" customHeight="1" x14ac:dyDescent="0.25">
      <c r="G1219" s="87">
        <f t="shared" si="101"/>
        <v>0</v>
      </c>
      <c r="H1219" s="87">
        <v>1219</v>
      </c>
      <c r="I1219" s="91">
        <v>5163</v>
      </c>
      <c r="J1219" s="92" t="s">
        <v>3204</v>
      </c>
      <c r="K1219" s="87" t="str">
        <f t="shared" ref="K1219:K1282" si="102">IF(LEN(LEFT(I1219,3))&lt;3,"Prosím, zvolte podrobnější úroveň.",LEFT(I1219,3))</f>
        <v>516</v>
      </c>
      <c r="L1219" s="111"/>
      <c r="P1219" s="145">
        <v>5163</v>
      </c>
      <c r="Q1219" s="146" t="s">
        <v>3204</v>
      </c>
    </row>
    <row r="1220" spans="7:17" ht="24.75" customHeight="1" x14ac:dyDescent="0.25">
      <c r="G1220" s="87">
        <f t="shared" si="101"/>
        <v>0</v>
      </c>
      <c r="H1220" s="87">
        <v>1220</v>
      </c>
      <c r="I1220" s="91">
        <v>51630</v>
      </c>
      <c r="J1220" s="92" t="s">
        <v>3205</v>
      </c>
      <c r="K1220" s="87" t="str">
        <f t="shared" si="102"/>
        <v>516</v>
      </c>
      <c r="L1220" s="111"/>
      <c r="P1220" s="147">
        <v>51630</v>
      </c>
      <c r="Q1220" s="148" t="s">
        <v>3205</v>
      </c>
    </row>
    <row r="1221" spans="7:17" ht="24.75" customHeight="1" x14ac:dyDescent="0.25">
      <c r="G1221" s="87">
        <f t="shared" si="101"/>
        <v>0</v>
      </c>
      <c r="H1221" s="87">
        <v>1221</v>
      </c>
      <c r="I1221" s="91" t="s">
        <v>3206</v>
      </c>
      <c r="J1221" s="92" t="s">
        <v>3207</v>
      </c>
      <c r="K1221" s="87" t="str">
        <f t="shared" si="102"/>
        <v>516</v>
      </c>
      <c r="L1221" s="111"/>
      <c r="P1221" s="145" t="s">
        <v>3206</v>
      </c>
      <c r="Q1221" s="146" t="s">
        <v>3207</v>
      </c>
    </row>
    <row r="1222" spans="7:17" ht="24.75" customHeight="1" x14ac:dyDescent="0.25">
      <c r="G1222" s="87">
        <f t="shared" si="101"/>
        <v>0</v>
      </c>
      <c r="H1222" s="87">
        <v>1222</v>
      </c>
      <c r="I1222" s="91">
        <v>51641</v>
      </c>
      <c r="J1222" s="92" t="s">
        <v>3208</v>
      </c>
      <c r="K1222" s="87" t="str">
        <f t="shared" si="102"/>
        <v>516</v>
      </c>
      <c r="L1222" s="111"/>
      <c r="P1222" s="147">
        <v>51641</v>
      </c>
      <c r="Q1222" s="148" t="s">
        <v>3208</v>
      </c>
    </row>
    <row r="1223" spans="7:17" ht="24.75" customHeight="1" x14ac:dyDescent="0.25">
      <c r="G1223" s="87">
        <f t="shared" si="101"/>
        <v>0</v>
      </c>
      <c r="H1223" s="87">
        <v>1223</v>
      </c>
      <c r="I1223" s="91">
        <v>51642</v>
      </c>
      <c r="J1223" s="92" t="s">
        <v>3209</v>
      </c>
      <c r="K1223" s="87" t="str">
        <f t="shared" si="102"/>
        <v>516</v>
      </c>
      <c r="L1223" s="111"/>
      <c r="P1223" s="147">
        <v>51642</v>
      </c>
      <c r="Q1223" s="148" t="s">
        <v>3209</v>
      </c>
    </row>
    <row r="1224" spans="7:17" ht="24.75" customHeight="1" x14ac:dyDescent="0.25">
      <c r="G1224" s="87">
        <f t="shared" si="101"/>
        <v>0</v>
      </c>
      <c r="H1224" s="87">
        <v>1224</v>
      </c>
      <c r="I1224" s="91">
        <v>51643</v>
      </c>
      <c r="J1224" s="92" t="s">
        <v>3210</v>
      </c>
      <c r="K1224" s="87" t="str">
        <f t="shared" si="102"/>
        <v>516</v>
      </c>
      <c r="L1224" s="111"/>
      <c r="P1224" s="147">
        <v>51643</v>
      </c>
      <c r="Q1224" s="148" t="s">
        <v>3210</v>
      </c>
    </row>
    <row r="1225" spans="7:17" ht="24.75" customHeight="1" x14ac:dyDescent="0.25">
      <c r="G1225" s="87">
        <f t="shared" si="101"/>
        <v>0</v>
      </c>
      <c r="H1225" s="87">
        <v>1225</v>
      </c>
      <c r="I1225" s="91">
        <v>51644</v>
      </c>
      <c r="J1225" s="92" t="s">
        <v>3211</v>
      </c>
      <c r="K1225" s="87" t="str">
        <f t="shared" si="102"/>
        <v>516</v>
      </c>
      <c r="L1225" s="111"/>
      <c r="P1225" s="147">
        <v>51644</v>
      </c>
      <c r="Q1225" s="148" t="s">
        <v>3211</v>
      </c>
    </row>
    <row r="1226" spans="7:17" ht="24.75" customHeight="1" x14ac:dyDescent="0.25">
      <c r="G1226" s="87">
        <f t="shared" si="101"/>
        <v>0</v>
      </c>
      <c r="H1226" s="87">
        <v>1226</v>
      </c>
      <c r="I1226" s="104">
        <v>51645</v>
      </c>
      <c r="J1226" s="92" t="s">
        <v>3212</v>
      </c>
      <c r="K1226" s="87" t="str">
        <f t="shared" si="102"/>
        <v>516</v>
      </c>
      <c r="L1226" s="111"/>
      <c r="P1226" s="154">
        <v>51645</v>
      </c>
      <c r="Q1226" s="148" t="s">
        <v>3212</v>
      </c>
    </row>
    <row r="1227" spans="7:17" ht="24.75" customHeight="1" x14ac:dyDescent="0.25">
      <c r="G1227" s="87">
        <f t="shared" si="101"/>
        <v>0</v>
      </c>
      <c r="H1227" s="87">
        <v>1227</v>
      </c>
      <c r="I1227" s="91">
        <v>51649</v>
      </c>
      <c r="J1227" s="92" t="s">
        <v>3213</v>
      </c>
      <c r="K1227" s="87" t="str">
        <f t="shared" si="102"/>
        <v>516</v>
      </c>
      <c r="L1227" s="111"/>
      <c r="P1227" s="147">
        <v>51649</v>
      </c>
      <c r="Q1227" s="148" t="s">
        <v>3213</v>
      </c>
    </row>
    <row r="1228" spans="7:17" ht="24.75" customHeight="1" x14ac:dyDescent="0.25">
      <c r="G1228" s="87">
        <f t="shared" si="101"/>
        <v>0</v>
      </c>
      <c r="H1228" s="87">
        <v>1228</v>
      </c>
      <c r="I1228" s="91" t="s">
        <v>3214</v>
      </c>
      <c r="J1228" s="92" t="s">
        <v>3215</v>
      </c>
      <c r="K1228" s="87" t="str">
        <f t="shared" si="102"/>
        <v>516</v>
      </c>
      <c r="L1228" s="111"/>
      <c r="P1228" s="145" t="s">
        <v>3214</v>
      </c>
      <c r="Q1228" s="146" t="s">
        <v>3215</v>
      </c>
    </row>
    <row r="1229" spans="7:17" ht="24.75" customHeight="1" x14ac:dyDescent="0.25">
      <c r="G1229" s="87">
        <f t="shared" si="101"/>
        <v>0</v>
      </c>
      <c r="H1229" s="87">
        <v>1229</v>
      </c>
      <c r="I1229" s="91">
        <v>51650</v>
      </c>
      <c r="J1229" s="92" t="s">
        <v>3215</v>
      </c>
      <c r="K1229" s="87" t="str">
        <f t="shared" si="102"/>
        <v>516</v>
      </c>
      <c r="L1229" s="111"/>
      <c r="P1229" s="147">
        <v>51650</v>
      </c>
      <c r="Q1229" s="148" t="s">
        <v>3215</v>
      </c>
    </row>
    <row r="1230" spans="7:17" ht="24.75" customHeight="1" x14ac:dyDescent="0.25">
      <c r="G1230" s="87">
        <f t="shared" si="101"/>
        <v>0</v>
      </c>
      <c r="H1230" s="87">
        <v>1230</v>
      </c>
      <c r="I1230" s="91" t="s">
        <v>3216</v>
      </c>
      <c r="J1230" s="92" t="s">
        <v>3217</v>
      </c>
      <c r="K1230" s="87" t="str">
        <f t="shared" si="102"/>
        <v>516</v>
      </c>
      <c r="L1230" s="111"/>
      <c r="P1230" s="145" t="s">
        <v>3216</v>
      </c>
      <c r="Q1230" s="146" t="s">
        <v>3217</v>
      </c>
    </row>
    <row r="1231" spans="7:17" ht="24.75" customHeight="1" x14ac:dyDescent="0.25">
      <c r="G1231" s="87">
        <f t="shared" si="101"/>
        <v>0</v>
      </c>
      <c r="H1231" s="87">
        <v>1231</v>
      </c>
      <c r="I1231" s="91">
        <v>51690</v>
      </c>
      <c r="J1231" s="92" t="s">
        <v>3217</v>
      </c>
      <c r="K1231" s="87" t="str">
        <f t="shared" si="102"/>
        <v>516</v>
      </c>
      <c r="L1231" s="111"/>
      <c r="P1231" s="147">
        <v>51690</v>
      </c>
      <c r="Q1231" s="148" t="s">
        <v>3217</v>
      </c>
    </row>
    <row r="1232" spans="7:17" ht="24.75" customHeight="1" x14ac:dyDescent="0.25">
      <c r="G1232" s="87">
        <f t="shared" si="101"/>
        <v>0</v>
      </c>
      <c r="H1232" s="87">
        <v>1232</v>
      </c>
      <c r="I1232" s="91" t="s">
        <v>3218</v>
      </c>
      <c r="J1232" s="92" t="s">
        <v>3219</v>
      </c>
      <c r="K1232" s="87" t="str">
        <f t="shared" si="102"/>
        <v>Prosím, zvolte podrobnější úroveň.</v>
      </c>
      <c r="L1232" s="111"/>
      <c r="P1232" s="141" t="s">
        <v>3218</v>
      </c>
      <c r="Q1232" s="142" t="s">
        <v>3219</v>
      </c>
    </row>
    <row r="1233" spans="7:17" ht="24.75" customHeight="1" x14ac:dyDescent="0.25">
      <c r="G1233" s="87">
        <f t="shared" si="101"/>
        <v>0</v>
      </c>
      <c r="H1233" s="87">
        <v>1233</v>
      </c>
      <c r="I1233" s="91" t="s">
        <v>1209</v>
      </c>
      <c r="J1233" s="92" t="s">
        <v>1210</v>
      </c>
      <c r="K1233" s="87" t="str">
        <f t="shared" si="102"/>
        <v>521</v>
      </c>
      <c r="L1233" s="111"/>
      <c r="P1233" s="143" t="s">
        <v>1209</v>
      </c>
      <c r="Q1233" s="144" t="s">
        <v>1210</v>
      </c>
    </row>
    <row r="1234" spans="7:17" ht="24.75" customHeight="1" x14ac:dyDescent="0.25">
      <c r="G1234" s="87">
        <f t="shared" si="101"/>
        <v>0</v>
      </c>
      <c r="H1234" s="87">
        <v>1234</v>
      </c>
      <c r="I1234" s="91" t="s">
        <v>3220</v>
      </c>
      <c r="J1234" s="92" t="s">
        <v>3221</v>
      </c>
      <c r="K1234" s="87" t="str">
        <f t="shared" si="102"/>
        <v>521</v>
      </c>
      <c r="L1234" s="111"/>
      <c r="P1234" s="145" t="s">
        <v>3220</v>
      </c>
      <c r="Q1234" s="146" t="s">
        <v>3221</v>
      </c>
    </row>
    <row r="1235" spans="7:17" ht="24.75" customHeight="1" x14ac:dyDescent="0.25">
      <c r="G1235" s="87">
        <f t="shared" si="101"/>
        <v>0</v>
      </c>
      <c r="H1235" s="87">
        <v>1235</v>
      </c>
      <c r="I1235" s="91">
        <v>52110</v>
      </c>
      <c r="J1235" s="92" t="s">
        <v>3221</v>
      </c>
      <c r="K1235" s="87" t="str">
        <f t="shared" si="102"/>
        <v>521</v>
      </c>
      <c r="L1235" s="111"/>
      <c r="P1235" s="147">
        <v>52110</v>
      </c>
      <c r="Q1235" s="148" t="s">
        <v>3221</v>
      </c>
    </row>
    <row r="1236" spans="7:17" ht="24.75" customHeight="1" x14ac:dyDescent="0.25">
      <c r="G1236" s="87">
        <f t="shared" si="101"/>
        <v>0</v>
      </c>
      <c r="H1236" s="87">
        <v>1236</v>
      </c>
      <c r="I1236" s="91" t="s">
        <v>3222</v>
      </c>
      <c r="J1236" s="92" t="s">
        <v>3223</v>
      </c>
      <c r="K1236" s="87" t="str">
        <f t="shared" si="102"/>
        <v>521</v>
      </c>
      <c r="L1236" s="111"/>
      <c r="P1236" s="145" t="s">
        <v>3222</v>
      </c>
      <c r="Q1236" s="146" t="s">
        <v>3223</v>
      </c>
    </row>
    <row r="1237" spans="7:17" ht="24.75" customHeight="1" x14ac:dyDescent="0.25">
      <c r="G1237" s="87">
        <f t="shared" si="101"/>
        <v>0</v>
      </c>
      <c r="H1237" s="87">
        <v>1237</v>
      </c>
      <c r="I1237" s="91">
        <v>52120</v>
      </c>
      <c r="J1237" s="92" t="s">
        <v>3223</v>
      </c>
      <c r="K1237" s="87" t="str">
        <f t="shared" si="102"/>
        <v>521</v>
      </c>
      <c r="L1237" s="111"/>
      <c r="P1237" s="147">
        <v>52120</v>
      </c>
      <c r="Q1237" s="148" t="s">
        <v>3223</v>
      </c>
    </row>
    <row r="1238" spans="7:17" ht="24.75" customHeight="1" x14ac:dyDescent="0.25">
      <c r="G1238" s="87">
        <f t="shared" si="101"/>
        <v>0</v>
      </c>
      <c r="H1238" s="87">
        <v>1238</v>
      </c>
      <c r="I1238" s="91" t="s">
        <v>1211</v>
      </c>
      <c r="J1238" s="92" t="s">
        <v>1212</v>
      </c>
      <c r="K1238" s="87" t="str">
        <f t="shared" si="102"/>
        <v>522</v>
      </c>
      <c r="L1238" s="111"/>
      <c r="P1238" s="143" t="s">
        <v>1211</v>
      </c>
      <c r="Q1238" s="144" t="s">
        <v>1212</v>
      </c>
    </row>
    <row r="1239" spans="7:17" ht="24.75" customHeight="1" x14ac:dyDescent="0.25">
      <c r="G1239" s="87">
        <f t="shared" si="101"/>
        <v>0</v>
      </c>
      <c r="H1239" s="87">
        <v>1239</v>
      </c>
      <c r="I1239" s="91" t="s">
        <v>3224</v>
      </c>
      <c r="J1239" s="92" t="s">
        <v>3225</v>
      </c>
      <c r="K1239" s="87" t="str">
        <f t="shared" si="102"/>
        <v>522</v>
      </c>
      <c r="L1239" s="111"/>
      <c r="P1239" s="145" t="s">
        <v>3224</v>
      </c>
      <c r="Q1239" s="146" t="s">
        <v>3225</v>
      </c>
    </row>
    <row r="1240" spans="7:17" ht="24.75" customHeight="1" x14ac:dyDescent="0.25">
      <c r="G1240" s="87">
        <f t="shared" si="101"/>
        <v>0</v>
      </c>
      <c r="H1240" s="87">
        <v>1240</v>
      </c>
      <c r="I1240" s="91">
        <v>52210</v>
      </c>
      <c r="J1240" s="92" t="s">
        <v>3225</v>
      </c>
      <c r="K1240" s="87" t="str">
        <f t="shared" si="102"/>
        <v>522</v>
      </c>
      <c r="L1240" s="111"/>
      <c r="P1240" s="147">
        <v>52210</v>
      </c>
      <c r="Q1240" s="148" t="s">
        <v>3225</v>
      </c>
    </row>
    <row r="1241" spans="7:17" ht="24.75" customHeight="1" x14ac:dyDescent="0.25">
      <c r="G1241" s="87">
        <f t="shared" si="101"/>
        <v>0</v>
      </c>
      <c r="H1241" s="87">
        <v>1241</v>
      </c>
      <c r="I1241" s="91" t="s">
        <v>3226</v>
      </c>
      <c r="J1241" s="92" t="s">
        <v>3227</v>
      </c>
      <c r="K1241" s="87" t="str">
        <f t="shared" si="102"/>
        <v>522</v>
      </c>
      <c r="L1241" s="111"/>
      <c r="P1241" s="145" t="s">
        <v>3226</v>
      </c>
      <c r="Q1241" s="146" t="s">
        <v>3227</v>
      </c>
    </row>
    <row r="1242" spans="7:17" ht="24.75" customHeight="1" x14ac:dyDescent="0.25">
      <c r="G1242" s="87">
        <f t="shared" si="101"/>
        <v>0</v>
      </c>
      <c r="H1242" s="87">
        <v>1242</v>
      </c>
      <c r="I1242" s="91">
        <v>52220</v>
      </c>
      <c r="J1242" s="92" t="s">
        <v>3227</v>
      </c>
      <c r="K1242" s="87" t="str">
        <f t="shared" si="102"/>
        <v>522</v>
      </c>
      <c r="L1242" s="111"/>
      <c r="P1242" s="147">
        <v>52220</v>
      </c>
      <c r="Q1242" s="148" t="s">
        <v>3227</v>
      </c>
    </row>
    <row r="1243" spans="7:17" ht="24.75" customHeight="1" x14ac:dyDescent="0.25">
      <c r="G1243" s="87">
        <f t="shared" si="101"/>
        <v>0</v>
      </c>
      <c r="H1243" s="87">
        <v>1243</v>
      </c>
      <c r="I1243" s="91" t="s">
        <v>3228</v>
      </c>
      <c r="J1243" s="92" t="s">
        <v>3229</v>
      </c>
      <c r="K1243" s="87" t="str">
        <f t="shared" si="102"/>
        <v>522</v>
      </c>
      <c r="L1243" s="111"/>
      <c r="P1243" s="145" t="s">
        <v>3228</v>
      </c>
      <c r="Q1243" s="146" t="s">
        <v>3229</v>
      </c>
    </row>
    <row r="1244" spans="7:17" ht="24.75" customHeight="1" x14ac:dyDescent="0.25">
      <c r="G1244" s="87">
        <f t="shared" si="101"/>
        <v>0</v>
      </c>
      <c r="H1244" s="87">
        <v>1244</v>
      </c>
      <c r="I1244" s="91">
        <v>52231</v>
      </c>
      <c r="J1244" s="92" t="s">
        <v>3230</v>
      </c>
      <c r="K1244" s="87" t="str">
        <f t="shared" si="102"/>
        <v>522</v>
      </c>
      <c r="L1244" s="111"/>
      <c r="P1244" s="147">
        <v>52231</v>
      </c>
      <c r="Q1244" s="148" t="s">
        <v>3230</v>
      </c>
    </row>
    <row r="1245" spans="7:17" ht="24.75" customHeight="1" x14ac:dyDescent="0.25">
      <c r="G1245" s="87">
        <f t="shared" si="101"/>
        <v>0</v>
      </c>
      <c r="H1245" s="87">
        <v>1245</v>
      </c>
      <c r="I1245" s="91">
        <v>52232</v>
      </c>
      <c r="J1245" s="92" t="s">
        <v>3231</v>
      </c>
      <c r="K1245" s="87" t="str">
        <f t="shared" si="102"/>
        <v>522</v>
      </c>
      <c r="L1245" s="111"/>
      <c r="P1245" s="147">
        <v>52232</v>
      </c>
      <c r="Q1245" s="148" t="s">
        <v>3231</v>
      </c>
    </row>
    <row r="1246" spans="7:17" ht="24.75" customHeight="1" x14ac:dyDescent="0.25">
      <c r="G1246" s="87">
        <f t="shared" si="101"/>
        <v>0</v>
      </c>
      <c r="H1246" s="87">
        <v>1246</v>
      </c>
      <c r="I1246" s="91">
        <v>52233</v>
      </c>
      <c r="J1246" s="92" t="s">
        <v>3232</v>
      </c>
      <c r="K1246" s="87" t="str">
        <f t="shared" si="102"/>
        <v>522</v>
      </c>
      <c r="L1246" s="111"/>
      <c r="P1246" s="147">
        <v>52233</v>
      </c>
      <c r="Q1246" s="148" t="s">
        <v>3232</v>
      </c>
    </row>
    <row r="1247" spans="7:17" ht="24.75" customHeight="1" x14ac:dyDescent="0.25">
      <c r="G1247" s="87">
        <f t="shared" si="101"/>
        <v>0</v>
      </c>
      <c r="H1247" s="87">
        <v>1247</v>
      </c>
      <c r="I1247" s="91">
        <v>52234</v>
      </c>
      <c r="J1247" s="92" t="s">
        <v>3233</v>
      </c>
      <c r="K1247" s="87" t="str">
        <f t="shared" si="102"/>
        <v>522</v>
      </c>
      <c r="L1247" s="111"/>
      <c r="P1247" s="147">
        <v>52234</v>
      </c>
      <c r="Q1247" s="148" t="s">
        <v>3233</v>
      </c>
    </row>
    <row r="1248" spans="7:17" ht="24.75" customHeight="1" x14ac:dyDescent="0.25">
      <c r="G1248" s="87">
        <f t="shared" si="101"/>
        <v>0</v>
      </c>
      <c r="H1248" s="87">
        <v>1248</v>
      </c>
      <c r="I1248" s="91">
        <v>52235</v>
      </c>
      <c r="J1248" s="92" t="s">
        <v>3234</v>
      </c>
      <c r="K1248" s="87" t="str">
        <f t="shared" si="102"/>
        <v>522</v>
      </c>
      <c r="L1248" s="111"/>
      <c r="P1248" s="147">
        <v>52235</v>
      </c>
      <c r="Q1248" s="148" t="s">
        <v>3234</v>
      </c>
    </row>
    <row r="1249" spans="7:17" ht="24.75" customHeight="1" x14ac:dyDescent="0.25">
      <c r="G1249" s="87">
        <f t="shared" si="101"/>
        <v>0</v>
      </c>
      <c r="H1249" s="87">
        <v>1249</v>
      </c>
      <c r="I1249" s="91">
        <v>52236</v>
      </c>
      <c r="J1249" s="92" t="s">
        <v>3235</v>
      </c>
      <c r="K1249" s="87" t="str">
        <f t="shared" si="102"/>
        <v>522</v>
      </c>
      <c r="L1249" s="111"/>
      <c r="P1249" s="147">
        <v>52236</v>
      </c>
      <c r="Q1249" s="148" t="s">
        <v>3235</v>
      </c>
    </row>
    <row r="1250" spans="7:17" ht="24.75" customHeight="1" x14ac:dyDescent="0.25">
      <c r="G1250" s="87">
        <f t="shared" si="101"/>
        <v>0</v>
      </c>
      <c r="H1250" s="87">
        <v>1250</v>
      </c>
      <c r="I1250" s="91">
        <v>52237</v>
      </c>
      <c r="J1250" s="92" t="s">
        <v>3236</v>
      </c>
      <c r="K1250" s="87" t="str">
        <f t="shared" si="102"/>
        <v>522</v>
      </c>
      <c r="L1250" s="111"/>
      <c r="P1250" s="147">
        <v>52237</v>
      </c>
      <c r="Q1250" s="148" t="s">
        <v>3236</v>
      </c>
    </row>
    <row r="1251" spans="7:17" ht="24.75" customHeight="1" x14ac:dyDescent="0.25">
      <c r="G1251" s="87">
        <f t="shared" si="101"/>
        <v>0</v>
      </c>
      <c r="H1251" s="87">
        <v>1251</v>
      </c>
      <c r="I1251" s="91">
        <v>52238</v>
      </c>
      <c r="J1251" s="92" t="s">
        <v>3237</v>
      </c>
      <c r="K1251" s="87" t="str">
        <f t="shared" si="102"/>
        <v>522</v>
      </c>
      <c r="L1251" s="111"/>
      <c r="P1251" s="147">
        <v>52238</v>
      </c>
      <c r="Q1251" s="148" t="s">
        <v>3237</v>
      </c>
    </row>
    <row r="1252" spans="7:17" ht="24.75" customHeight="1" x14ac:dyDescent="0.25">
      <c r="G1252" s="87">
        <f t="shared" si="101"/>
        <v>0</v>
      </c>
      <c r="H1252" s="87">
        <v>1252</v>
      </c>
      <c r="I1252" s="91">
        <v>52239</v>
      </c>
      <c r="J1252" s="92" t="s">
        <v>3238</v>
      </c>
      <c r="K1252" s="87" t="str">
        <f t="shared" si="102"/>
        <v>522</v>
      </c>
      <c r="L1252" s="111"/>
      <c r="P1252" s="147">
        <v>52239</v>
      </c>
      <c r="Q1252" s="148" t="s">
        <v>3238</v>
      </c>
    </row>
    <row r="1253" spans="7:17" ht="24.75" customHeight="1" x14ac:dyDescent="0.25">
      <c r="G1253" s="87">
        <f t="shared" si="101"/>
        <v>0</v>
      </c>
      <c r="H1253" s="87">
        <v>1253</v>
      </c>
      <c r="I1253" s="91" t="s">
        <v>1213</v>
      </c>
      <c r="J1253" s="92" t="s">
        <v>1214</v>
      </c>
      <c r="K1253" s="87" t="str">
        <f t="shared" si="102"/>
        <v>523</v>
      </c>
      <c r="L1253" s="111"/>
      <c r="P1253" s="143" t="s">
        <v>1213</v>
      </c>
      <c r="Q1253" s="144" t="s">
        <v>1214</v>
      </c>
    </row>
    <row r="1254" spans="7:17" ht="24.75" customHeight="1" x14ac:dyDescent="0.25">
      <c r="G1254" s="87">
        <f t="shared" si="101"/>
        <v>0</v>
      </c>
      <c r="H1254" s="87">
        <v>1254</v>
      </c>
      <c r="I1254" s="91" t="s">
        <v>3239</v>
      </c>
      <c r="J1254" s="92" t="s">
        <v>1214</v>
      </c>
      <c r="K1254" s="87" t="str">
        <f t="shared" si="102"/>
        <v>523</v>
      </c>
      <c r="L1254" s="111"/>
      <c r="P1254" s="145" t="s">
        <v>3239</v>
      </c>
      <c r="Q1254" s="146" t="s">
        <v>1214</v>
      </c>
    </row>
    <row r="1255" spans="7:17" ht="24.75" customHeight="1" x14ac:dyDescent="0.25">
      <c r="G1255" s="87">
        <f t="shared" si="101"/>
        <v>0</v>
      </c>
      <c r="H1255" s="87">
        <v>1255</v>
      </c>
      <c r="I1255" s="91">
        <v>52301</v>
      </c>
      <c r="J1255" s="92" t="s">
        <v>3240</v>
      </c>
      <c r="K1255" s="87" t="str">
        <f t="shared" si="102"/>
        <v>523</v>
      </c>
      <c r="L1255" s="111"/>
      <c r="P1255" s="147">
        <v>52301</v>
      </c>
      <c r="Q1255" s="148" t="s">
        <v>3240</v>
      </c>
    </row>
    <row r="1256" spans="7:17" ht="24.75" customHeight="1" x14ac:dyDescent="0.25">
      <c r="G1256" s="87">
        <f t="shared" si="101"/>
        <v>0</v>
      </c>
      <c r="H1256" s="87">
        <v>1256</v>
      </c>
      <c r="I1256" s="91">
        <v>52302</v>
      </c>
      <c r="J1256" s="92" t="s">
        <v>3241</v>
      </c>
      <c r="K1256" s="87" t="str">
        <f t="shared" si="102"/>
        <v>523</v>
      </c>
      <c r="L1256" s="111"/>
      <c r="P1256" s="147">
        <v>52302</v>
      </c>
      <c r="Q1256" s="148" t="s">
        <v>3241</v>
      </c>
    </row>
    <row r="1257" spans="7:17" ht="24.75" customHeight="1" x14ac:dyDescent="0.25">
      <c r="G1257" s="87">
        <f t="shared" si="101"/>
        <v>0</v>
      </c>
      <c r="H1257" s="87">
        <v>1257</v>
      </c>
      <c r="I1257" s="91">
        <v>52303</v>
      </c>
      <c r="J1257" s="92" t="s">
        <v>3242</v>
      </c>
      <c r="K1257" s="87" t="str">
        <f t="shared" si="102"/>
        <v>523</v>
      </c>
      <c r="L1257" s="111"/>
      <c r="P1257" s="147">
        <v>52303</v>
      </c>
      <c r="Q1257" s="148" t="s">
        <v>3242</v>
      </c>
    </row>
    <row r="1258" spans="7:17" ht="24.75" customHeight="1" x14ac:dyDescent="0.25">
      <c r="G1258" s="87">
        <f t="shared" si="101"/>
        <v>0</v>
      </c>
      <c r="H1258" s="87">
        <v>1258</v>
      </c>
      <c r="I1258" s="91">
        <v>52304</v>
      </c>
      <c r="J1258" s="92" t="s">
        <v>3243</v>
      </c>
      <c r="K1258" s="87" t="str">
        <f t="shared" si="102"/>
        <v>523</v>
      </c>
      <c r="L1258" s="111"/>
      <c r="P1258" s="147">
        <v>52304</v>
      </c>
      <c r="Q1258" s="148" t="s">
        <v>3243</v>
      </c>
    </row>
    <row r="1259" spans="7:17" ht="24.75" customHeight="1" x14ac:dyDescent="0.25">
      <c r="G1259" s="87">
        <f t="shared" si="101"/>
        <v>0</v>
      </c>
      <c r="H1259" s="87">
        <v>1259</v>
      </c>
      <c r="I1259" s="91">
        <v>52305</v>
      </c>
      <c r="J1259" s="92" t="s">
        <v>3244</v>
      </c>
      <c r="K1259" s="87" t="str">
        <f t="shared" si="102"/>
        <v>523</v>
      </c>
      <c r="L1259" s="111"/>
      <c r="P1259" s="147">
        <v>52305</v>
      </c>
      <c r="Q1259" s="148" t="s">
        <v>3244</v>
      </c>
    </row>
    <row r="1260" spans="7:17" ht="24.75" customHeight="1" x14ac:dyDescent="0.25">
      <c r="G1260" s="87">
        <f t="shared" si="101"/>
        <v>0</v>
      </c>
      <c r="H1260" s="87">
        <v>1260</v>
      </c>
      <c r="I1260" s="91">
        <v>52309</v>
      </c>
      <c r="J1260" s="92" t="s">
        <v>3245</v>
      </c>
      <c r="K1260" s="87" t="str">
        <f t="shared" si="102"/>
        <v>523</v>
      </c>
      <c r="L1260" s="111"/>
      <c r="P1260" s="147">
        <v>52309</v>
      </c>
      <c r="Q1260" s="148" t="s">
        <v>3245</v>
      </c>
    </row>
    <row r="1261" spans="7:17" ht="24.75" customHeight="1" x14ac:dyDescent="0.25">
      <c r="G1261" s="87">
        <f t="shared" si="101"/>
        <v>0</v>
      </c>
      <c r="H1261" s="87">
        <v>1261</v>
      </c>
      <c r="I1261" s="91" t="s">
        <v>1215</v>
      </c>
      <c r="J1261" s="92" t="s">
        <v>1216</v>
      </c>
      <c r="K1261" s="87" t="str">
        <f t="shared" si="102"/>
        <v>524</v>
      </c>
      <c r="L1261" s="111"/>
      <c r="P1261" s="143" t="s">
        <v>1215</v>
      </c>
      <c r="Q1261" s="144" t="s">
        <v>1216</v>
      </c>
    </row>
    <row r="1262" spans="7:17" ht="24.75" customHeight="1" x14ac:dyDescent="0.25">
      <c r="G1262" s="87">
        <f t="shared" si="101"/>
        <v>0</v>
      </c>
      <c r="H1262" s="87">
        <v>1262</v>
      </c>
      <c r="I1262" s="91" t="s">
        <v>3246</v>
      </c>
      <c r="J1262" s="92" t="s">
        <v>3247</v>
      </c>
      <c r="K1262" s="87" t="str">
        <f t="shared" si="102"/>
        <v>524</v>
      </c>
      <c r="L1262" s="111"/>
      <c r="P1262" s="145" t="s">
        <v>3246</v>
      </c>
      <c r="Q1262" s="146" t="s">
        <v>3247</v>
      </c>
    </row>
    <row r="1263" spans="7:17" ht="24.75" customHeight="1" x14ac:dyDescent="0.25">
      <c r="G1263" s="87">
        <f t="shared" si="101"/>
        <v>0</v>
      </c>
      <c r="H1263" s="87">
        <v>1263</v>
      </c>
      <c r="I1263" s="91">
        <v>52410</v>
      </c>
      <c r="J1263" s="92" t="s">
        <v>3247</v>
      </c>
      <c r="K1263" s="87" t="str">
        <f t="shared" si="102"/>
        <v>524</v>
      </c>
      <c r="L1263" s="111"/>
      <c r="P1263" s="147">
        <v>52410</v>
      </c>
      <c r="Q1263" s="148" t="s">
        <v>3247</v>
      </c>
    </row>
    <row r="1264" spans="7:17" ht="24.75" customHeight="1" x14ac:dyDescent="0.25">
      <c r="G1264" s="87">
        <f t="shared" si="101"/>
        <v>0</v>
      </c>
      <c r="H1264" s="87">
        <v>1264</v>
      </c>
      <c r="I1264" s="91" t="s">
        <v>3248</v>
      </c>
      <c r="J1264" s="92" t="s">
        <v>3249</v>
      </c>
      <c r="K1264" s="87" t="str">
        <f t="shared" si="102"/>
        <v>524</v>
      </c>
      <c r="L1264" s="111"/>
      <c r="P1264" s="145" t="s">
        <v>3248</v>
      </c>
      <c r="Q1264" s="146" t="s">
        <v>3249</v>
      </c>
    </row>
    <row r="1265" spans="7:17" ht="24.75" customHeight="1" x14ac:dyDescent="0.25">
      <c r="G1265" s="87">
        <f t="shared" si="101"/>
        <v>0</v>
      </c>
      <c r="H1265" s="87">
        <v>1265</v>
      </c>
      <c r="I1265" s="91">
        <v>52420</v>
      </c>
      <c r="J1265" s="92" t="s">
        <v>3249</v>
      </c>
      <c r="K1265" s="87" t="str">
        <f t="shared" si="102"/>
        <v>524</v>
      </c>
      <c r="L1265" s="111"/>
      <c r="P1265" s="147">
        <v>52420</v>
      </c>
      <c r="Q1265" s="148" t="s">
        <v>3249</v>
      </c>
    </row>
    <row r="1266" spans="7:17" ht="24.75" customHeight="1" x14ac:dyDescent="0.25">
      <c r="G1266" s="87">
        <f t="shared" si="101"/>
        <v>0</v>
      </c>
      <c r="H1266" s="87">
        <v>1266</v>
      </c>
      <c r="I1266" s="91" t="s">
        <v>3250</v>
      </c>
      <c r="J1266" s="92" t="s">
        <v>3251</v>
      </c>
      <c r="K1266" s="87" t="str">
        <f t="shared" si="102"/>
        <v>524</v>
      </c>
      <c r="L1266" s="111"/>
      <c r="P1266" s="145" t="s">
        <v>3250</v>
      </c>
      <c r="Q1266" s="146" t="s">
        <v>3251</v>
      </c>
    </row>
    <row r="1267" spans="7:17" ht="24.75" customHeight="1" x14ac:dyDescent="0.25">
      <c r="G1267" s="87">
        <f t="shared" si="101"/>
        <v>0</v>
      </c>
      <c r="H1267" s="87">
        <v>1267</v>
      </c>
      <c r="I1267" s="91">
        <v>52430</v>
      </c>
      <c r="J1267" s="92" t="s">
        <v>3251</v>
      </c>
      <c r="K1267" s="87" t="str">
        <f t="shared" si="102"/>
        <v>524</v>
      </c>
      <c r="L1267" s="111"/>
      <c r="P1267" s="147">
        <v>52430</v>
      </c>
      <c r="Q1267" s="148" t="s">
        <v>3251</v>
      </c>
    </row>
    <row r="1268" spans="7:17" ht="24.75" customHeight="1" x14ac:dyDescent="0.25">
      <c r="G1268" s="87">
        <f t="shared" si="101"/>
        <v>0</v>
      </c>
      <c r="H1268" s="87">
        <v>1268</v>
      </c>
      <c r="I1268" s="91" t="s">
        <v>3252</v>
      </c>
      <c r="J1268" s="92" t="s">
        <v>3253</v>
      </c>
      <c r="K1268" s="87" t="str">
        <f t="shared" si="102"/>
        <v>524</v>
      </c>
      <c r="L1268" s="111"/>
      <c r="P1268" s="145" t="s">
        <v>3252</v>
      </c>
      <c r="Q1268" s="146" t="s">
        <v>3253</v>
      </c>
    </row>
    <row r="1269" spans="7:17" ht="24.75" customHeight="1" x14ac:dyDescent="0.25">
      <c r="G1269" s="87">
        <f t="shared" si="101"/>
        <v>0</v>
      </c>
      <c r="H1269" s="87">
        <v>1269</v>
      </c>
      <c r="I1269" s="91">
        <v>52440</v>
      </c>
      <c r="J1269" s="92" t="s">
        <v>3253</v>
      </c>
      <c r="K1269" s="87" t="str">
        <f t="shared" si="102"/>
        <v>524</v>
      </c>
      <c r="L1269" s="111"/>
      <c r="P1269" s="147">
        <v>52440</v>
      </c>
      <c r="Q1269" s="148" t="s">
        <v>3253</v>
      </c>
    </row>
    <row r="1270" spans="7:17" ht="24.75" customHeight="1" x14ac:dyDescent="0.25">
      <c r="G1270" s="87">
        <f t="shared" si="101"/>
        <v>0</v>
      </c>
      <c r="H1270" s="87">
        <v>1270</v>
      </c>
      <c r="I1270" s="91" t="s">
        <v>3254</v>
      </c>
      <c r="J1270" s="92" t="s">
        <v>3255</v>
      </c>
      <c r="K1270" s="87" t="str">
        <f t="shared" si="102"/>
        <v>524</v>
      </c>
      <c r="L1270" s="111"/>
      <c r="P1270" s="145" t="s">
        <v>3254</v>
      </c>
      <c r="Q1270" s="146" t="s">
        <v>3255</v>
      </c>
    </row>
    <row r="1271" spans="7:17" ht="24.75" customHeight="1" x14ac:dyDescent="0.25">
      <c r="G1271" s="87">
        <f t="shared" si="101"/>
        <v>0</v>
      </c>
      <c r="H1271" s="87">
        <v>1271</v>
      </c>
      <c r="I1271" s="91">
        <v>52450</v>
      </c>
      <c r="J1271" s="92" t="s">
        <v>3255</v>
      </c>
      <c r="K1271" s="87" t="str">
        <f t="shared" si="102"/>
        <v>524</v>
      </c>
      <c r="L1271" s="111"/>
      <c r="P1271" s="147">
        <v>52450</v>
      </c>
      <c r="Q1271" s="148" t="s">
        <v>3255</v>
      </c>
    </row>
    <row r="1272" spans="7:17" ht="24.75" customHeight="1" x14ac:dyDescent="0.25">
      <c r="G1272" s="87">
        <f t="shared" si="101"/>
        <v>0</v>
      </c>
      <c r="H1272" s="87">
        <v>1272</v>
      </c>
      <c r="I1272" s="91" t="s">
        <v>3256</v>
      </c>
      <c r="J1272" s="92" t="s">
        <v>3257</v>
      </c>
      <c r="K1272" s="87" t="str">
        <f t="shared" si="102"/>
        <v>524</v>
      </c>
      <c r="L1272" s="111"/>
      <c r="P1272" s="145" t="s">
        <v>3256</v>
      </c>
      <c r="Q1272" s="146" t="s">
        <v>3257</v>
      </c>
    </row>
    <row r="1273" spans="7:17" ht="24.75" customHeight="1" x14ac:dyDescent="0.25">
      <c r="G1273" s="87">
        <f t="shared" si="101"/>
        <v>0</v>
      </c>
      <c r="H1273" s="87">
        <v>1273</v>
      </c>
      <c r="I1273" s="91">
        <v>52460</v>
      </c>
      <c r="J1273" s="92" t="s">
        <v>3257</v>
      </c>
      <c r="K1273" s="87" t="str">
        <f t="shared" si="102"/>
        <v>524</v>
      </c>
      <c r="L1273" s="111"/>
      <c r="P1273" s="147">
        <v>52460</v>
      </c>
      <c r="Q1273" s="148" t="s">
        <v>3257</v>
      </c>
    </row>
    <row r="1274" spans="7:17" ht="24.75" customHeight="1" x14ac:dyDescent="0.25">
      <c r="G1274" s="87">
        <f t="shared" si="101"/>
        <v>0</v>
      </c>
      <c r="H1274" s="87">
        <v>1274</v>
      </c>
      <c r="I1274" s="91">
        <v>5249</v>
      </c>
      <c r="J1274" s="92" t="s">
        <v>3258</v>
      </c>
      <c r="K1274" s="87" t="str">
        <f t="shared" si="102"/>
        <v>524</v>
      </c>
      <c r="L1274" s="111"/>
      <c r="P1274" s="145">
        <v>5249</v>
      </c>
      <c r="Q1274" s="146" t="s">
        <v>3258</v>
      </c>
    </row>
    <row r="1275" spans="7:17" ht="24.75" customHeight="1" x14ac:dyDescent="0.25">
      <c r="G1275" s="87">
        <f t="shared" si="101"/>
        <v>0</v>
      </c>
      <c r="H1275" s="87">
        <v>1275</v>
      </c>
      <c r="I1275" s="91">
        <v>52491</v>
      </c>
      <c r="J1275" s="92" t="s">
        <v>3259</v>
      </c>
      <c r="K1275" s="87" t="str">
        <f t="shared" si="102"/>
        <v>524</v>
      </c>
      <c r="L1275" s="111"/>
      <c r="P1275" s="147">
        <v>52491</v>
      </c>
      <c r="Q1275" s="148" t="s">
        <v>3259</v>
      </c>
    </row>
    <row r="1276" spans="7:17" ht="24.75" customHeight="1" x14ac:dyDescent="0.25">
      <c r="G1276" s="87">
        <f t="shared" si="101"/>
        <v>0</v>
      </c>
      <c r="H1276" s="87">
        <v>1276</v>
      </c>
      <c r="I1276" s="91">
        <v>52499</v>
      </c>
      <c r="J1276" s="92" t="s">
        <v>3260</v>
      </c>
      <c r="K1276" s="87" t="str">
        <f t="shared" si="102"/>
        <v>524</v>
      </c>
      <c r="L1276" s="111"/>
      <c r="P1276" s="147">
        <v>52499</v>
      </c>
      <c r="Q1276" s="148" t="s">
        <v>3260</v>
      </c>
    </row>
    <row r="1277" spans="7:17" ht="24.75" customHeight="1" x14ac:dyDescent="0.25">
      <c r="G1277" s="87">
        <f t="shared" si="101"/>
        <v>0</v>
      </c>
      <c r="H1277" s="87">
        <v>1277</v>
      </c>
      <c r="I1277" s="91">
        <v>53</v>
      </c>
      <c r="J1277" s="92" t="s">
        <v>3261</v>
      </c>
      <c r="K1277" s="87" t="str">
        <f t="shared" si="102"/>
        <v>Prosím, zvolte podrobnější úroveň.</v>
      </c>
      <c r="L1277" s="111"/>
      <c r="P1277" s="141">
        <v>53</v>
      </c>
      <c r="Q1277" s="142" t="s">
        <v>3261</v>
      </c>
    </row>
    <row r="1278" spans="7:17" ht="24.75" customHeight="1" x14ac:dyDescent="0.25">
      <c r="G1278" s="87">
        <f t="shared" si="101"/>
        <v>0</v>
      </c>
      <c r="H1278" s="87">
        <v>1278</v>
      </c>
      <c r="I1278" s="91" t="s">
        <v>1217</v>
      </c>
      <c r="J1278" s="92" t="s">
        <v>1218</v>
      </c>
      <c r="K1278" s="87" t="str">
        <f t="shared" si="102"/>
        <v>531</v>
      </c>
      <c r="L1278" s="111"/>
      <c r="P1278" s="143" t="s">
        <v>1217</v>
      </c>
      <c r="Q1278" s="144" t="s">
        <v>1218</v>
      </c>
    </row>
    <row r="1279" spans="7:17" ht="24.75" customHeight="1" x14ac:dyDescent="0.25">
      <c r="G1279" s="87">
        <f t="shared" si="101"/>
        <v>0</v>
      </c>
      <c r="H1279" s="87">
        <v>1279</v>
      </c>
      <c r="I1279" s="91" t="s">
        <v>3262</v>
      </c>
      <c r="J1279" s="109" t="s">
        <v>3263</v>
      </c>
      <c r="K1279" s="87" t="str">
        <f t="shared" si="102"/>
        <v>531</v>
      </c>
      <c r="L1279" s="111"/>
      <c r="P1279" s="145" t="s">
        <v>3262</v>
      </c>
      <c r="Q1279" s="159" t="s">
        <v>3263</v>
      </c>
    </row>
    <row r="1280" spans="7:17" ht="24.75" customHeight="1" x14ac:dyDescent="0.25">
      <c r="G1280" s="87">
        <f t="shared" si="101"/>
        <v>0</v>
      </c>
      <c r="H1280" s="87">
        <v>1280</v>
      </c>
      <c r="I1280" s="91">
        <v>53111</v>
      </c>
      <c r="J1280" s="109" t="s">
        <v>3264</v>
      </c>
      <c r="K1280" s="87" t="str">
        <f t="shared" si="102"/>
        <v>531</v>
      </c>
      <c r="L1280" s="111"/>
      <c r="P1280" s="147">
        <v>53111</v>
      </c>
      <c r="Q1280" s="162" t="s">
        <v>3264</v>
      </c>
    </row>
    <row r="1281" spans="7:17" ht="24.75" customHeight="1" x14ac:dyDescent="0.25">
      <c r="G1281" s="87">
        <f t="shared" si="101"/>
        <v>0</v>
      </c>
      <c r="H1281" s="87">
        <v>1281</v>
      </c>
      <c r="I1281" s="91">
        <v>53112</v>
      </c>
      <c r="J1281" s="109" t="s">
        <v>3265</v>
      </c>
      <c r="K1281" s="87" t="str">
        <f t="shared" si="102"/>
        <v>531</v>
      </c>
      <c r="L1281" s="111"/>
      <c r="P1281" s="147">
        <v>53112</v>
      </c>
      <c r="Q1281" s="162" t="s">
        <v>3265</v>
      </c>
    </row>
    <row r="1282" spans="7:17" ht="24.75" customHeight="1" x14ac:dyDescent="0.25">
      <c r="G1282" s="87">
        <f t="shared" ref="G1282:G1345" si="103">IF(ISERR(SEARCH($G$1,J1282)),0,1)</f>
        <v>0</v>
      </c>
      <c r="H1282" s="87">
        <v>1282</v>
      </c>
      <c r="I1282" s="91">
        <v>53119</v>
      </c>
      <c r="J1282" s="109" t="s">
        <v>3266</v>
      </c>
      <c r="K1282" s="87" t="str">
        <f t="shared" si="102"/>
        <v>531</v>
      </c>
      <c r="L1282" s="111"/>
      <c r="P1282" s="147">
        <v>53119</v>
      </c>
      <c r="Q1282" s="162" t="s">
        <v>3266</v>
      </c>
    </row>
    <row r="1283" spans="7:17" ht="24.75" customHeight="1" x14ac:dyDescent="0.25">
      <c r="G1283" s="87">
        <f t="shared" si="103"/>
        <v>0</v>
      </c>
      <c r="H1283" s="87">
        <v>1283</v>
      </c>
      <c r="I1283" s="91" t="s">
        <v>3267</v>
      </c>
      <c r="J1283" s="92" t="s">
        <v>4019</v>
      </c>
      <c r="K1283" s="87" t="str">
        <f t="shared" ref="K1283:K1346" si="104">IF(LEN(LEFT(I1283,3))&lt;3,"Prosím, zvolte podrobnější úroveň.",LEFT(I1283,3))</f>
        <v>531</v>
      </c>
      <c r="L1283" s="111"/>
      <c r="P1283" s="145" t="s">
        <v>3267</v>
      </c>
      <c r="Q1283" s="146" t="s">
        <v>4019</v>
      </c>
    </row>
    <row r="1284" spans="7:17" ht="24.75" customHeight="1" x14ac:dyDescent="0.25">
      <c r="G1284" s="87">
        <f t="shared" si="103"/>
        <v>0</v>
      </c>
      <c r="H1284" s="87">
        <v>1284</v>
      </c>
      <c r="I1284" s="91">
        <v>53121</v>
      </c>
      <c r="J1284" s="105" t="s">
        <v>3268</v>
      </c>
      <c r="K1284" s="87" t="str">
        <f t="shared" si="104"/>
        <v>531</v>
      </c>
      <c r="L1284" s="111"/>
      <c r="P1284" s="147">
        <v>53121</v>
      </c>
      <c r="Q1284" s="157" t="s">
        <v>3268</v>
      </c>
    </row>
    <row r="1285" spans="7:17" ht="24.75" customHeight="1" x14ac:dyDescent="0.25">
      <c r="G1285" s="87">
        <f t="shared" si="103"/>
        <v>0</v>
      </c>
      <c r="H1285" s="87">
        <v>1285</v>
      </c>
      <c r="I1285" s="91">
        <v>53122</v>
      </c>
      <c r="J1285" s="92" t="s">
        <v>3269</v>
      </c>
      <c r="K1285" s="87" t="str">
        <f t="shared" si="104"/>
        <v>531</v>
      </c>
      <c r="L1285" s="111"/>
      <c r="P1285" s="147">
        <v>53122</v>
      </c>
      <c r="Q1285" s="148" t="s">
        <v>3269</v>
      </c>
    </row>
    <row r="1286" spans="7:17" ht="24.75" customHeight="1" x14ac:dyDescent="0.25">
      <c r="G1286" s="87">
        <f t="shared" si="103"/>
        <v>0</v>
      </c>
      <c r="H1286" s="87">
        <v>1286</v>
      </c>
      <c r="I1286" s="104">
        <v>53123</v>
      </c>
      <c r="J1286" s="92" t="s">
        <v>3270</v>
      </c>
      <c r="K1286" s="87" t="str">
        <f t="shared" si="104"/>
        <v>531</v>
      </c>
      <c r="L1286" s="111"/>
      <c r="P1286" s="154">
        <v>53123</v>
      </c>
      <c r="Q1286" s="148" t="s">
        <v>3270</v>
      </c>
    </row>
    <row r="1287" spans="7:17" ht="24.75" customHeight="1" x14ac:dyDescent="0.25">
      <c r="G1287" s="87">
        <f t="shared" si="103"/>
        <v>0</v>
      </c>
      <c r="H1287" s="87">
        <v>1287</v>
      </c>
      <c r="I1287" s="91" t="s">
        <v>1219</v>
      </c>
      <c r="J1287" s="92" t="s">
        <v>1220</v>
      </c>
      <c r="K1287" s="87" t="str">
        <f t="shared" si="104"/>
        <v>532</v>
      </c>
      <c r="L1287" s="111"/>
      <c r="P1287" s="143" t="s">
        <v>1219</v>
      </c>
      <c r="Q1287" s="144" t="s">
        <v>1220</v>
      </c>
    </row>
    <row r="1288" spans="7:17" ht="24.75" customHeight="1" x14ac:dyDescent="0.25">
      <c r="G1288" s="87">
        <f t="shared" si="103"/>
        <v>0</v>
      </c>
      <c r="H1288" s="87">
        <v>1288</v>
      </c>
      <c r="I1288" s="91" t="s">
        <v>3271</v>
      </c>
      <c r="J1288" s="92" t="s">
        <v>3272</v>
      </c>
      <c r="K1288" s="87" t="str">
        <f t="shared" si="104"/>
        <v>532</v>
      </c>
      <c r="L1288" s="111"/>
      <c r="P1288" s="145" t="s">
        <v>3271</v>
      </c>
      <c r="Q1288" s="146" t="s">
        <v>3272</v>
      </c>
    </row>
    <row r="1289" spans="7:17" ht="24.75" customHeight="1" x14ac:dyDescent="0.25">
      <c r="G1289" s="87">
        <f t="shared" si="103"/>
        <v>0</v>
      </c>
      <c r="H1289" s="87">
        <v>1289</v>
      </c>
      <c r="I1289" s="91">
        <v>53211</v>
      </c>
      <c r="J1289" s="92" t="s">
        <v>3273</v>
      </c>
      <c r="K1289" s="87" t="str">
        <f t="shared" si="104"/>
        <v>532</v>
      </c>
      <c r="L1289" s="111"/>
      <c r="P1289" s="147">
        <v>53211</v>
      </c>
      <c r="Q1289" s="148" t="s">
        <v>3273</v>
      </c>
    </row>
    <row r="1290" spans="7:17" ht="24.75" customHeight="1" x14ac:dyDescent="0.25">
      <c r="G1290" s="87">
        <f t="shared" si="103"/>
        <v>0</v>
      </c>
      <c r="H1290" s="87">
        <v>1290</v>
      </c>
      <c r="I1290" s="91">
        <v>53212</v>
      </c>
      <c r="J1290" s="92" t="s">
        <v>3274</v>
      </c>
      <c r="K1290" s="87" t="str">
        <f t="shared" si="104"/>
        <v>532</v>
      </c>
      <c r="L1290" s="111"/>
      <c r="P1290" s="147">
        <v>53212</v>
      </c>
      <c r="Q1290" s="148" t="s">
        <v>3274</v>
      </c>
    </row>
    <row r="1291" spans="7:17" ht="24.75" customHeight="1" x14ac:dyDescent="0.25">
      <c r="G1291" s="87">
        <f t="shared" si="103"/>
        <v>0</v>
      </c>
      <c r="H1291" s="87">
        <v>1291</v>
      </c>
      <c r="I1291" s="91">
        <v>53219</v>
      </c>
      <c r="J1291" s="92" t="s">
        <v>3275</v>
      </c>
      <c r="K1291" s="87" t="str">
        <f t="shared" si="104"/>
        <v>532</v>
      </c>
      <c r="L1291" s="111"/>
      <c r="P1291" s="147">
        <v>53219</v>
      </c>
      <c r="Q1291" s="148" t="s">
        <v>3275</v>
      </c>
    </row>
    <row r="1292" spans="7:17" ht="24.75" customHeight="1" x14ac:dyDescent="0.25">
      <c r="G1292" s="87">
        <f t="shared" si="103"/>
        <v>0</v>
      </c>
      <c r="H1292" s="87">
        <v>1292</v>
      </c>
      <c r="I1292" s="91" t="s">
        <v>3276</v>
      </c>
      <c r="J1292" s="92" t="s">
        <v>3277</v>
      </c>
      <c r="K1292" s="87" t="str">
        <f t="shared" si="104"/>
        <v>532</v>
      </c>
      <c r="L1292" s="111"/>
      <c r="P1292" s="145" t="s">
        <v>3276</v>
      </c>
      <c r="Q1292" s="146" t="s">
        <v>3277</v>
      </c>
    </row>
    <row r="1293" spans="7:17" ht="24.75" customHeight="1" x14ac:dyDescent="0.25">
      <c r="G1293" s="87">
        <f t="shared" si="103"/>
        <v>0</v>
      </c>
      <c r="H1293" s="87">
        <v>1293</v>
      </c>
      <c r="I1293" s="91">
        <v>53221</v>
      </c>
      <c r="J1293" s="92" t="s">
        <v>3278</v>
      </c>
      <c r="K1293" s="87" t="str">
        <f t="shared" si="104"/>
        <v>532</v>
      </c>
      <c r="L1293" s="111"/>
      <c r="P1293" s="147">
        <v>53221</v>
      </c>
      <c r="Q1293" s="148" t="s">
        <v>3278</v>
      </c>
    </row>
    <row r="1294" spans="7:17" ht="24.75" customHeight="1" x14ac:dyDescent="0.25">
      <c r="G1294" s="87">
        <f t="shared" si="103"/>
        <v>0</v>
      </c>
      <c r="H1294" s="87">
        <v>1294</v>
      </c>
      <c r="I1294" s="91">
        <v>53222</v>
      </c>
      <c r="J1294" s="92" t="s">
        <v>3279</v>
      </c>
      <c r="K1294" s="87" t="str">
        <f t="shared" si="104"/>
        <v>532</v>
      </c>
      <c r="L1294" s="111"/>
      <c r="P1294" s="147">
        <v>53222</v>
      </c>
      <c r="Q1294" s="148" t="s">
        <v>3279</v>
      </c>
    </row>
    <row r="1295" spans="7:17" ht="24.75" customHeight="1" x14ac:dyDescent="0.25">
      <c r="G1295" s="87">
        <f t="shared" si="103"/>
        <v>0</v>
      </c>
      <c r="H1295" s="87">
        <v>1295</v>
      </c>
      <c r="I1295" s="91">
        <v>53229</v>
      </c>
      <c r="J1295" s="92" t="s">
        <v>3280</v>
      </c>
      <c r="K1295" s="87" t="str">
        <f t="shared" si="104"/>
        <v>532</v>
      </c>
      <c r="L1295" s="111"/>
      <c r="P1295" s="147">
        <v>53229</v>
      </c>
      <c r="Q1295" s="148" t="s">
        <v>3280</v>
      </c>
    </row>
    <row r="1296" spans="7:17" ht="24.75" customHeight="1" x14ac:dyDescent="0.25">
      <c r="G1296" s="87">
        <f t="shared" si="103"/>
        <v>0</v>
      </c>
      <c r="H1296" s="87">
        <v>1296</v>
      </c>
      <c r="I1296" s="91" t="s">
        <v>3281</v>
      </c>
      <c r="J1296" s="92" t="s">
        <v>3282</v>
      </c>
      <c r="K1296" s="87" t="str">
        <f t="shared" si="104"/>
        <v>532</v>
      </c>
      <c r="L1296" s="111"/>
      <c r="P1296" s="145" t="s">
        <v>3281</v>
      </c>
      <c r="Q1296" s="146" t="s">
        <v>3282</v>
      </c>
    </row>
    <row r="1297" spans="7:17" ht="24.75" customHeight="1" x14ac:dyDescent="0.25">
      <c r="G1297" s="87">
        <f t="shared" si="103"/>
        <v>0</v>
      </c>
      <c r="H1297" s="87">
        <v>1297</v>
      </c>
      <c r="I1297" s="91">
        <v>53291</v>
      </c>
      <c r="J1297" s="92" t="s">
        <v>3283</v>
      </c>
      <c r="K1297" s="87" t="str">
        <f t="shared" si="104"/>
        <v>532</v>
      </c>
      <c r="L1297" s="111"/>
      <c r="P1297" s="147">
        <v>53291</v>
      </c>
      <c r="Q1297" s="148" t="s">
        <v>3283</v>
      </c>
    </row>
    <row r="1298" spans="7:17" ht="24.75" customHeight="1" x14ac:dyDescent="0.25">
      <c r="G1298" s="87">
        <f t="shared" si="103"/>
        <v>0</v>
      </c>
      <c r="H1298" s="87">
        <v>1298</v>
      </c>
      <c r="I1298" s="91">
        <v>53292</v>
      </c>
      <c r="J1298" s="92" t="s">
        <v>3284</v>
      </c>
      <c r="K1298" s="87" t="str">
        <f t="shared" si="104"/>
        <v>532</v>
      </c>
      <c r="L1298" s="111"/>
      <c r="P1298" s="147">
        <v>53292</v>
      </c>
      <c r="Q1298" s="148" t="s">
        <v>3284</v>
      </c>
    </row>
    <row r="1299" spans="7:17" ht="24.75" customHeight="1" x14ac:dyDescent="0.25">
      <c r="G1299" s="87">
        <f t="shared" si="103"/>
        <v>0</v>
      </c>
      <c r="H1299" s="87">
        <v>1299</v>
      </c>
      <c r="I1299" s="91">
        <v>53293</v>
      </c>
      <c r="J1299" s="92" t="s">
        <v>3285</v>
      </c>
      <c r="K1299" s="87" t="str">
        <f t="shared" si="104"/>
        <v>532</v>
      </c>
      <c r="L1299" s="111"/>
      <c r="P1299" s="147">
        <v>53293</v>
      </c>
      <c r="Q1299" s="148" t="s">
        <v>3285</v>
      </c>
    </row>
    <row r="1300" spans="7:17" ht="24.75" customHeight="1" x14ac:dyDescent="0.25">
      <c r="G1300" s="87">
        <f t="shared" si="103"/>
        <v>0</v>
      </c>
      <c r="H1300" s="87">
        <v>1300</v>
      </c>
      <c r="I1300" s="91">
        <v>53294</v>
      </c>
      <c r="J1300" s="115" t="s">
        <v>3286</v>
      </c>
      <c r="K1300" s="87" t="str">
        <f t="shared" si="104"/>
        <v>532</v>
      </c>
      <c r="L1300" s="111"/>
      <c r="P1300" s="147">
        <v>53294</v>
      </c>
      <c r="Q1300" s="170" t="s">
        <v>3286</v>
      </c>
    </row>
    <row r="1301" spans="7:17" ht="24.75" customHeight="1" x14ac:dyDescent="0.25">
      <c r="G1301" s="87">
        <f t="shared" si="103"/>
        <v>0</v>
      </c>
      <c r="H1301" s="87">
        <v>1301</v>
      </c>
      <c r="I1301" s="91">
        <v>53295</v>
      </c>
      <c r="J1301" s="115" t="s">
        <v>3287</v>
      </c>
      <c r="K1301" s="87" t="str">
        <f t="shared" si="104"/>
        <v>532</v>
      </c>
      <c r="L1301" s="111"/>
      <c r="P1301" s="147">
        <v>53295</v>
      </c>
      <c r="Q1301" s="170" t="s">
        <v>3287</v>
      </c>
    </row>
    <row r="1302" spans="7:17" ht="24.75" customHeight="1" x14ac:dyDescent="0.25">
      <c r="G1302" s="87">
        <f t="shared" si="103"/>
        <v>0</v>
      </c>
      <c r="H1302" s="87">
        <v>1302</v>
      </c>
      <c r="I1302" s="91">
        <v>53296</v>
      </c>
      <c r="J1302" s="115" t="s">
        <v>3288</v>
      </c>
      <c r="K1302" s="87" t="str">
        <f t="shared" si="104"/>
        <v>532</v>
      </c>
      <c r="L1302" s="111"/>
      <c r="P1302" s="147">
        <v>53296</v>
      </c>
      <c r="Q1302" s="170" t="s">
        <v>3288</v>
      </c>
    </row>
    <row r="1303" spans="7:17" ht="24.75" customHeight="1" x14ac:dyDescent="0.25">
      <c r="G1303" s="87">
        <f t="shared" si="103"/>
        <v>0</v>
      </c>
      <c r="H1303" s="87">
        <v>1303</v>
      </c>
      <c r="I1303" s="91">
        <v>53299</v>
      </c>
      <c r="J1303" s="92" t="s">
        <v>3289</v>
      </c>
      <c r="K1303" s="87" t="str">
        <f t="shared" si="104"/>
        <v>532</v>
      </c>
      <c r="L1303" s="111"/>
      <c r="P1303" s="147">
        <v>53299</v>
      </c>
      <c r="Q1303" s="148" t="s">
        <v>3289</v>
      </c>
    </row>
    <row r="1304" spans="7:17" ht="24.75" customHeight="1" x14ac:dyDescent="0.25">
      <c r="G1304" s="87">
        <f t="shared" si="103"/>
        <v>0</v>
      </c>
      <c r="H1304" s="87">
        <v>1304</v>
      </c>
      <c r="I1304" s="91" t="s">
        <v>3290</v>
      </c>
      <c r="J1304" s="92" t="s">
        <v>1222</v>
      </c>
      <c r="K1304" s="87" t="str">
        <f t="shared" si="104"/>
        <v>Prosím, zvolte podrobnější úroveň.</v>
      </c>
      <c r="L1304" s="111"/>
      <c r="P1304" s="141" t="s">
        <v>3290</v>
      </c>
      <c r="Q1304" s="142" t="s">
        <v>1222</v>
      </c>
    </row>
    <row r="1305" spans="7:17" ht="24.75" customHeight="1" x14ac:dyDescent="0.25">
      <c r="G1305" s="87">
        <f t="shared" si="103"/>
        <v>0</v>
      </c>
      <c r="H1305" s="87">
        <v>1305</v>
      </c>
      <c r="I1305" s="91" t="s">
        <v>1221</v>
      </c>
      <c r="J1305" s="92" t="s">
        <v>1222</v>
      </c>
      <c r="K1305" s="87" t="str">
        <f t="shared" si="104"/>
        <v>541</v>
      </c>
      <c r="L1305" s="111"/>
      <c r="P1305" s="143" t="s">
        <v>1221</v>
      </c>
      <c r="Q1305" s="144" t="s">
        <v>1222</v>
      </c>
    </row>
    <row r="1306" spans="7:17" ht="24.75" customHeight="1" x14ac:dyDescent="0.25">
      <c r="G1306" s="87">
        <f t="shared" si="103"/>
        <v>0</v>
      </c>
      <c r="H1306" s="87">
        <v>1306</v>
      </c>
      <c r="I1306" s="91" t="s">
        <v>3291</v>
      </c>
      <c r="J1306" s="92" t="s">
        <v>3292</v>
      </c>
      <c r="K1306" s="87" t="str">
        <f t="shared" si="104"/>
        <v>541</v>
      </c>
      <c r="L1306" s="111"/>
      <c r="P1306" s="145" t="s">
        <v>3291</v>
      </c>
      <c r="Q1306" s="146" t="s">
        <v>3292</v>
      </c>
    </row>
    <row r="1307" spans="7:17" ht="24.75" customHeight="1" x14ac:dyDescent="0.25">
      <c r="G1307" s="87">
        <f t="shared" si="103"/>
        <v>0</v>
      </c>
      <c r="H1307" s="87">
        <v>1307</v>
      </c>
      <c r="I1307" s="91">
        <v>54111</v>
      </c>
      <c r="J1307" s="92" t="s">
        <v>3293</v>
      </c>
      <c r="K1307" s="87" t="str">
        <f t="shared" si="104"/>
        <v>541</v>
      </c>
      <c r="L1307" s="111"/>
      <c r="P1307" s="147">
        <v>54111</v>
      </c>
      <c r="Q1307" s="148" t="s">
        <v>3293</v>
      </c>
    </row>
    <row r="1308" spans="7:17" ht="24.75" customHeight="1" x14ac:dyDescent="0.25">
      <c r="G1308" s="87">
        <f t="shared" si="103"/>
        <v>0</v>
      </c>
      <c r="H1308" s="87">
        <v>1308</v>
      </c>
      <c r="I1308" s="91">
        <v>54112</v>
      </c>
      <c r="J1308" s="92" t="s">
        <v>3294</v>
      </c>
      <c r="K1308" s="87" t="str">
        <f t="shared" si="104"/>
        <v>541</v>
      </c>
      <c r="L1308" s="111"/>
      <c r="P1308" s="147">
        <v>54112</v>
      </c>
      <c r="Q1308" s="148" t="s">
        <v>3294</v>
      </c>
    </row>
    <row r="1309" spans="7:17" ht="24.75" customHeight="1" x14ac:dyDescent="0.25">
      <c r="G1309" s="87">
        <f t="shared" si="103"/>
        <v>0</v>
      </c>
      <c r="H1309" s="87">
        <v>1309</v>
      </c>
      <c r="I1309" s="91">
        <v>54113</v>
      </c>
      <c r="J1309" s="92" t="s">
        <v>3295</v>
      </c>
      <c r="K1309" s="87" t="str">
        <f t="shared" si="104"/>
        <v>541</v>
      </c>
      <c r="L1309" s="111"/>
      <c r="P1309" s="147">
        <v>54113</v>
      </c>
      <c r="Q1309" s="148" t="s">
        <v>3295</v>
      </c>
    </row>
    <row r="1310" spans="7:17" ht="24.75" customHeight="1" x14ac:dyDescent="0.25">
      <c r="G1310" s="87">
        <f t="shared" si="103"/>
        <v>0</v>
      </c>
      <c r="H1310" s="87">
        <v>1310</v>
      </c>
      <c r="I1310" s="91">
        <v>54114</v>
      </c>
      <c r="J1310" s="92" t="s">
        <v>3296</v>
      </c>
      <c r="K1310" s="87" t="str">
        <f t="shared" si="104"/>
        <v>541</v>
      </c>
      <c r="L1310" s="111"/>
      <c r="P1310" s="147">
        <v>54114</v>
      </c>
      <c r="Q1310" s="148" t="s">
        <v>3296</v>
      </c>
    </row>
    <row r="1311" spans="7:17" ht="24.75" customHeight="1" x14ac:dyDescent="0.25">
      <c r="G1311" s="87">
        <f t="shared" si="103"/>
        <v>0</v>
      </c>
      <c r="H1311" s="87">
        <v>1311</v>
      </c>
      <c r="I1311" s="91">
        <v>54115</v>
      </c>
      <c r="J1311" s="92" t="s">
        <v>3297</v>
      </c>
      <c r="K1311" s="87" t="str">
        <f t="shared" si="104"/>
        <v>541</v>
      </c>
      <c r="L1311" s="111"/>
      <c r="P1311" s="147">
        <v>54115</v>
      </c>
      <c r="Q1311" s="148" t="s">
        <v>3297</v>
      </c>
    </row>
    <row r="1312" spans="7:17" ht="24.75" customHeight="1" x14ac:dyDescent="0.25">
      <c r="G1312" s="87">
        <f t="shared" si="103"/>
        <v>0</v>
      </c>
      <c r="H1312" s="87">
        <v>1312</v>
      </c>
      <c r="I1312" s="91">
        <v>54116</v>
      </c>
      <c r="J1312" s="92" t="s">
        <v>3298</v>
      </c>
      <c r="K1312" s="87" t="str">
        <f t="shared" si="104"/>
        <v>541</v>
      </c>
      <c r="L1312" s="111"/>
      <c r="P1312" s="147">
        <v>54116</v>
      </c>
      <c r="Q1312" s="148" t="s">
        <v>3298</v>
      </c>
    </row>
    <row r="1313" spans="7:17" ht="24.75" customHeight="1" x14ac:dyDescent="0.25">
      <c r="G1313" s="87">
        <f t="shared" si="103"/>
        <v>0</v>
      </c>
      <c r="H1313" s="87">
        <v>1313</v>
      </c>
      <c r="I1313" s="91">
        <v>54119</v>
      </c>
      <c r="J1313" s="92" t="s">
        <v>3299</v>
      </c>
      <c r="K1313" s="87" t="str">
        <f t="shared" si="104"/>
        <v>541</v>
      </c>
      <c r="L1313" s="111"/>
      <c r="P1313" s="147">
        <v>54119</v>
      </c>
      <c r="Q1313" s="148" t="s">
        <v>3299</v>
      </c>
    </row>
    <row r="1314" spans="7:17" ht="24.75" customHeight="1" x14ac:dyDescent="0.25">
      <c r="G1314" s="87">
        <f t="shared" si="103"/>
        <v>0</v>
      </c>
      <c r="H1314" s="87">
        <v>1314</v>
      </c>
      <c r="I1314" s="91" t="s">
        <v>3300</v>
      </c>
      <c r="J1314" s="92" t="s">
        <v>3301</v>
      </c>
      <c r="K1314" s="87" t="str">
        <f t="shared" si="104"/>
        <v>541</v>
      </c>
      <c r="L1314" s="111"/>
      <c r="P1314" s="145" t="s">
        <v>3300</v>
      </c>
      <c r="Q1314" s="146" t="s">
        <v>3301</v>
      </c>
    </row>
    <row r="1315" spans="7:17" ht="24.75" customHeight="1" x14ac:dyDescent="0.25">
      <c r="G1315" s="87">
        <f t="shared" si="103"/>
        <v>0</v>
      </c>
      <c r="H1315" s="87">
        <v>1315</v>
      </c>
      <c r="I1315" s="91">
        <v>54121</v>
      </c>
      <c r="J1315" s="92" t="s">
        <v>3302</v>
      </c>
      <c r="K1315" s="87" t="str">
        <f t="shared" si="104"/>
        <v>541</v>
      </c>
      <c r="L1315" s="111"/>
      <c r="P1315" s="147">
        <v>54121</v>
      </c>
      <c r="Q1315" s="148" t="s">
        <v>3302</v>
      </c>
    </row>
    <row r="1316" spans="7:17" ht="24.75" customHeight="1" x14ac:dyDescent="0.25">
      <c r="G1316" s="87">
        <f t="shared" si="103"/>
        <v>0</v>
      </c>
      <c r="H1316" s="87">
        <v>1316</v>
      </c>
      <c r="I1316" s="91">
        <v>54122</v>
      </c>
      <c r="J1316" s="92" t="s">
        <v>3303</v>
      </c>
      <c r="K1316" s="87" t="str">
        <f t="shared" si="104"/>
        <v>541</v>
      </c>
      <c r="L1316" s="111"/>
      <c r="P1316" s="147">
        <v>54122</v>
      </c>
      <c r="Q1316" s="148" t="s">
        <v>3303</v>
      </c>
    </row>
    <row r="1317" spans="7:17" ht="24.75" customHeight="1" x14ac:dyDescent="0.25">
      <c r="G1317" s="87">
        <f t="shared" si="103"/>
        <v>0</v>
      </c>
      <c r="H1317" s="87">
        <v>1317</v>
      </c>
      <c r="I1317" s="91">
        <v>54123</v>
      </c>
      <c r="J1317" s="92" t="s">
        <v>3304</v>
      </c>
      <c r="K1317" s="87" t="str">
        <f t="shared" si="104"/>
        <v>541</v>
      </c>
      <c r="L1317" s="111"/>
      <c r="P1317" s="147">
        <v>54123</v>
      </c>
      <c r="Q1317" s="148" t="s">
        <v>3304</v>
      </c>
    </row>
    <row r="1318" spans="7:17" ht="24.75" customHeight="1" x14ac:dyDescent="0.25">
      <c r="G1318" s="87">
        <f t="shared" si="103"/>
        <v>0</v>
      </c>
      <c r="H1318" s="87">
        <v>1318</v>
      </c>
      <c r="I1318" s="91">
        <v>54124</v>
      </c>
      <c r="J1318" s="92" t="s">
        <v>3305</v>
      </c>
      <c r="K1318" s="87" t="str">
        <f t="shared" si="104"/>
        <v>541</v>
      </c>
      <c r="L1318" s="111"/>
      <c r="P1318" s="147">
        <v>54124</v>
      </c>
      <c r="Q1318" s="148" t="s">
        <v>3305</v>
      </c>
    </row>
    <row r="1319" spans="7:17" ht="24.75" customHeight="1" x14ac:dyDescent="0.25">
      <c r="G1319" s="87">
        <f t="shared" si="103"/>
        <v>0</v>
      </c>
      <c r="H1319" s="87">
        <v>1319</v>
      </c>
      <c r="I1319" s="91">
        <v>54125</v>
      </c>
      <c r="J1319" s="92" t="s">
        <v>3306</v>
      </c>
      <c r="K1319" s="87" t="str">
        <f t="shared" si="104"/>
        <v>541</v>
      </c>
      <c r="L1319" s="111"/>
      <c r="P1319" s="147">
        <v>54125</v>
      </c>
      <c r="Q1319" s="148" t="s">
        <v>3306</v>
      </c>
    </row>
    <row r="1320" spans="7:17" ht="24.75" customHeight="1" x14ac:dyDescent="0.25">
      <c r="G1320" s="87">
        <f t="shared" si="103"/>
        <v>0</v>
      </c>
      <c r="H1320" s="87">
        <v>1320</v>
      </c>
      <c r="I1320" s="91" t="s">
        <v>3307</v>
      </c>
      <c r="J1320" s="92" t="s">
        <v>3308</v>
      </c>
      <c r="K1320" s="87" t="str">
        <f t="shared" si="104"/>
        <v>541</v>
      </c>
      <c r="L1320" s="111"/>
      <c r="P1320" s="145" t="s">
        <v>3307</v>
      </c>
      <c r="Q1320" s="146" t="s">
        <v>3308</v>
      </c>
    </row>
    <row r="1321" spans="7:17" ht="24.75" customHeight="1" x14ac:dyDescent="0.25">
      <c r="G1321" s="87">
        <f t="shared" si="103"/>
        <v>0</v>
      </c>
      <c r="H1321" s="87">
        <v>1321</v>
      </c>
      <c r="I1321" s="91">
        <v>54131</v>
      </c>
      <c r="J1321" s="110" t="s">
        <v>3309</v>
      </c>
      <c r="K1321" s="87" t="str">
        <f t="shared" si="104"/>
        <v>541</v>
      </c>
      <c r="L1321" s="111"/>
      <c r="P1321" s="147">
        <v>54131</v>
      </c>
      <c r="Q1321" s="160" t="s">
        <v>3309</v>
      </c>
    </row>
    <row r="1322" spans="7:17" ht="24.75" customHeight="1" x14ac:dyDescent="0.25">
      <c r="G1322" s="87">
        <f t="shared" si="103"/>
        <v>0</v>
      </c>
      <c r="H1322" s="87">
        <v>1322</v>
      </c>
      <c r="I1322" s="91">
        <v>54132</v>
      </c>
      <c r="J1322" s="110" t="s">
        <v>3310</v>
      </c>
      <c r="K1322" s="87" t="str">
        <f t="shared" si="104"/>
        <v>541</v>
      </c>
      <c r="L1322" s="111"/>
      <c r="P1322" s="147">
        <v>54132</v>
      </c>
      <c r="Q1322" s="160" t="s">
        <v>3310</v>
      </c>
    </row>
    <row r="1323" spans="7:17" ht="24.75" customHeight="1" x14ac:dyDescent="0.25">
      <c r="G1323" s="87">
        <f t="shared" si="103"/>
        <v>0</v>
      </c>
      <c r="H1323" s="87">
        <v>1323</v>
      </c>
      <c r="I1323" s="91">
        <v>54133</v>
      </c>
      <c r="J1323" s="110" t="s">
        <v>3311</v>
      </c>
      <c r="K1323" s="87" t="str">
        <f t="shared" si="104"/>
        <v>541</v>
      </c>
      <c r="L1323" s="111"/>
      <c r="P1323" s="147">
        <v>54133</v>
      </c>
      <c r="Q1323" s="160" t="s">
        <v>3311</v>
      </c>
    </row>
    <row r="1324" spans="7:17" ht="24.75" customHeight="1" x14ac:dyDescent="0.25">
      <c r="G1324" s="87">
        <f t="shared" si="103"/>
        <v>0</v>
      </c>
      <c r="H1324" s="87">
        <v>1324</v>
      </c>
      <c r="I1324" s="91">
        <v>54134</v>
      </c>
      <c r="J1324" s="110" t="s">
        <v>3312</v>
      </c>
      <c r="K1324" s="87" t="str">
        <f t="shared" si="104"/>
        <v>541</v>
      </c>
      <c r="L1324" s="111"/>
      <c r="P1324" s="147">
        <v>54134</v>
      </c>
      <c r="Q1324" s="160" t="s">
        <v>3312</v>
      </c>
    </row>
    <row r="1325" spans="7:17" ht="24.75" customHeight="1" x14ac:dyDescent="0.25">
      <c r="G1325" s="87">
        <f t="shared" si="103"/>
        <v>0</v>
      </c>
      <c r="H1325" s="87">
        <v>1325</v>
      </c>
      <c r="I1325" s="91">
        <v>54135</v>
      </c>
      <c r="J1325" s="110" t="s">
        <v>3313</v>
      </c>
      <c r="K1325" s="87" t="str">
        <f t="shared" si="104"/>
        <v>541</v>
      </c>
      <c r="L1325" s="111"/>
      <c r="P1325" s="147">
        <v>54135</v>
      </c>
      <c r="Q1325" s="160" t="s">
        <v>3313</v>
      </c>
    </row>
    <row r="1326" spans="7:17" ht="24.75" customHeight="1" x14ac:dyDescent="0.25">
      <c r="G1326" s="87">
        <f t="shared" si="103"/>
        <v>0</v>
      </c>
      <c r="H1326" s="87">
        <v>1326</v>
      </c>
      <c r="I1326" s="91">
        <v>54136</v>
      </c>
      <c r="J1326" s="110" t="s">
        <v>3314</v>
      </c>
      <c r="K1326" s="87" t="str">
        <f t="shared" si="104"/>
        <v>541</v>
      </c>
      <c r="L1326" s="111"/>
      <c r="P1326" s="147">
        <v>54136</v>
      </c>
      <c r="Q1326" s="160" t="s">
        <v>3314</v>
      </c>
    </row>
    <row r="1327" spans="7:17" ht="24.75" customHeight="1" x14ac:dyDescent="0.25">
      <c r="G1327" s="87">
        <f t="shared" si="103"/>
        <v>0</v>
      </c>
      <c r="H1327" s="87">
        <v>1327</v>
      </c>
      <c r="I1327" s="91">
        <v>54137</v>
      </c>
      <c r="J1327" s="110" t="s">
        <v>3315</v>
      </c>
      <c r="K1327" s="87" t="str">
        <f t="shared" si="104"/>
        <v>541</v>
      </c>
      <c r="L1327" s="111"/>
      <c r="P1327" s="147">
        <v>54137</v>
      </c>
      <c r="Q1327" s="160" t="s">
        <v>3315</v>
      </c>
    </row>
    <row r="1328" spans="7:17" ht="24.75" customHeight="1" x14ac:dyDescent="0.25">
      <c r="G1328" s="87">
        <f t="shared" si="103"/>
        <v>0</v>
      </c>
      <c r="H1328" s="87">
        <v>1328</v>
      </c>
      <c r="I1328" s="91">
        <v>54138</v>
      </c>
      <c r="J1328" s="110" t="s">
        <v>3316</v>
      </c>
      <c r="K1328" s="87" t="str">
        <f t="shared" si="104"/>
        <v>541</v>
      </c>
      <c r="L1328" s="111"/>
      <c r="P1328" s="147">
        <v>54138</v>
      </c>
      <c r="Q1328" s="160" t="s">
        <v>3316</v>
      </c>
    </row>
    <row r="1329" spans="7:17" ht="24.75" customHeight="1" x14ac:dyDescent="0.25">
      <c r="G1329" s="87">
        <f t="shared" si="103"/>
        <v>0</v>
      </c>
      <c r="H1329" s="87">
        <v>1329</v>
      </c>
      <c r="I1329" s="91">
        <v>54139</v>
      </c>
      <c r="J1329" s="110" t="s">
        <v>3317</v>
      </c>
      <c r="K1329" s="87" t="str">
        <f t="shared" si="104"/>
        <v>541</v>
      </c>
      <c r="L1329" s="111"/>
      <c r="P1329" s="147">
        <v>54139</v>
      </c>
      <c r="Q1329" s="160" t="s">
        <v>3317</v>
      </c>
    </row>
    <row r="1330" spans="7:17" ht="24.75" customHeight="1" x14ac:dyDescent="0.25">
      <c r="G1330" s="87">
        <f t="shared" si="103"/>
        <v>0</v>
      </c>
      <c r="H1330" s="87">
        <v>1330</v>
      </c>
      <c r="I1330" s="91" t="s">
        <v>3318</v>
      </c>
      <c r="J1330" s="92" t="s">
        <v>3319</v>
      </c>
      <c r="K1330" s="87" t="str">
        <f t="shared" si="104"/>
        <v>541</v>
      </c>
      <c r="L1330" s="111"/>
      <c r="P1330" s="145" t="s">
        <v>3318</v>
      </c>
      <c r="Q1330" s="146" t="s">
        <v>3319</v>
      </c>
    </row>
    <row r="1331" spans="7:17" ht="24.75" customHeight="1" x14ac:dyDescent="0.25">
      <c r="G1331" s="87">
        <f t="shared" si="103"/>
        <v>0</v>
      </c>
      <c r="H1331" s="87">
        <v>1331</v>
      </c>
      <c r="I1331" s="91">
        <v>54141</v>
      </c>
      <c r="J1331" s="92" t="s">
        <v>3320</v>
      </c>
      <c r="K1331" s="87" t="str">
        <f t="shared" si="104"/>
        <v>541</v>
      </c>
      <c r="L1331" s="111"/>
      <c r="P1331" s="147">
        <v>54141</v>
      </c>
      <c r="Q1331" s="148" t="s">
        <v>3320</v>
      </c>
    </row>
    <row r="1332" spans="7:17" ht="24.75" customHeight="1" x14ac:dyDescent="0.25">
      <c r="G1332" s="87">
        <f t="shared" si="103"/>
        <v>0</v>
      </c>
      <c r="H1332" s="87">
        <v>1332</v>
      </c>
      <c r="I1332" s="91">
        <v>54142</v>
      </c>
      <c r="J1332" s="92" t="s">
        <v>3321</v>
      </c>
      <c r="K1332" s="87" t="str">
        <f t="shared" si="104"/>
        <v>541</v>
      </c>
      <c r="L1332" s="111"/>
      <c r="P1332" s="147">
        <v>54142</v>
      </c>
      <c r="Q1332" s="148" t="s">
        <v>3321</v>
      </c>
    </row>
    <row r="1333" spans="7:17" ht="24.75" customHeight="1" x14ac:dyDescent="0.25">
      <c r="G1333" s="87">
        <f t="shared" si="103"/>
        <v>0</v>
      </c>
      <c r="H1333" s="87">
        <v>1333</v>
      </c>
      <c r="I1333" s="91">
        <v>54143</v>
      </c>
      <c r="J1333" s="92" t="s">
        <v>3322</v>
      </c>
      <c r="K1333" s="87" t="str">
        <f t="shared" si="104"/>
        <v>541</v>
      </c>
      <c r="L1333" s="111"/>
      <c r="P1333" s="147">
        <v>54143</v>
      </c>
      <c r="Q1333" s="148" t="s">
        <v>3322</v>
      </c>
    </row>
    <row r="1334" spans="7:17" ht="24.75" customHeight="1" x14ac:dyDescent="0.25">
      <c r="G1334" s="87">
        <f t="shared" si="103"/>
        <v>0</v>
      </c>
      <c r="H1334" s="87">
        <v>1334</v>
      </c>
      <c r="I1334" s="91">
        <v>54144</v>
      </c>
      <c r="J1334" s="92" t="s">
        <v>3323</v>
      </c>
      <c r="K1334" s="87" t="str">
        <f t="shared" si="104"/>
        <v>541</v>
      </c>
      <c r="L1334" s="111"/>
      <c r="P1334" s="147">
        <v>54144</v>
      </c>
      <c r="Q1334" s="148" t="s">
        <v>3323</v>
      </c>
    </row>
    <row r="1335" spans="7:17" ht="24.75" customHeight="1" x14ac:dyDescent="0.25">
      <c r="G1335" s="87">
        <f t="shared" si="103"/>
        <v>0</v>
      </c>
      <c r="H1335" s="87">
        <v>1335</v>
      </c>
      <c r="I1335" s="91">
        <v>54149</v>
      </c>
      <c r="J1335" s="92" t="s">
        <v>3324</v>
      </c>
      <c r="K1335" s="87" t="str">
        <f t="shared" si="104"/>
        <v>541</v>
      </c>
      <c r="L1335" s="111"/>
      <c r="P1335" s="147">
        <v>54149</v>
      </c>
      <c r="Q1335" s="148" t="s">
        <v>3324</v>
      </c>
    </row>
    <row r="1336" spans="7:17" ht="24.75" customHeight="1" x14ac:dyDescent="0.25">
      <c r="G1336" s="87">
        <f t="shared" si="103"/>
        <v>0</v>
      </c>
      <c r="H1336" s="87">
        <v>1336</v>
      </c>
      <c r="I1336" s="91" t="s">
        <v>3325</v>
      </c>
      <c r="J1336" s="92" t="s">
        <v>3326</v>
      </c>
      <c r="K1336" s="87" t="str">
        <f t="shared" si="104"/>
        <v>541</v>
      </c>
      <c r="L1336" s="111"/>
      <c r="P1336" s="145" t="s">
        <v>3325</v>
      </c>
      <c r="Q1336" s="146" t="s">
        <v>3326</v>
      </c>
    </row>
    <row r="1337" spans="7:17" ht="24.75" customHeight="1" x14ac:dyDescent="0.25">
      <c r="G1337" s="87">
        <f t="shared" si="103"/>
        <v>0</v>
      </c>
      <c r="H1337" s="87">
        <v>1337</v>
      </c>
      <c r="I1337" s="91">
        <v>54191</v>
      </c>
      <c r="J1337" s="92" t="s">
        <v>3327</v>
      </c>
      <c r="K1337" s="87" t="str">
        <f t="shared" si="104"/>
        <v>541</v>
      </c>
      <c r="L1337" s="111"/>
      <c r="P1337" s="147">
        <v>54191</v>
      </c>
      <c r="Q1337" s="148" t="s">
        <v>3327</v>
      </c>
    </row>
    <row r="1338" spans="7:17" ht="24.75" customHeight="1" x14ac:dyDescent="0.25">
      <c r="G1338" s="87">
        <f t="shared" si="103"/>
        <v>0</v>
      </c>
      <c r="H1338" s="87">
        <v>1338</v>
      </c>
      <c r="I1338" s="91">
        <v>54192</v>
      </c>
      <c r="J1338" s="92" t="s">
        <v>3328</v>
      </c>
      <c r="K1338" s="87" t="str">
        <f t="shared" si="104"/>
        <v>541</v>
      </c>
      <c r="L1338" s="111"/>
      <c r="P1338" s="147">
        <v>54192</v>
      </c>
      <c r="Q1338" s="148" t="s">
        <v>3328</v>
      </c>
    </row>
    <row r="1339" spans="7:17" ht="24.75" customHeight="1" x14ac:dyDescent="0.25">
      <c r="G1339" s="87">
        <f t="shared" si="103"/>
        <v>0</v>
      </c>
      <c r="H1339" s="87">
        <v>1339</v>
      </c>
      <c r="I1339" s="91">
        <v>54193</v>
      </c>
      <c r="J1339" s="92" t="s">
        <v>3329</v>
      </c>
      <c r="K1339" s="87" t="str">
        <f t="shared" si="104"/>
        <v>541</v>
      </c>
      <c r="L1339" s="111"/>
      <c r="P1339" s="147">
        <v>54193</v>
      </c>
      <c r="Q1339" s="148" t="s">
        <v>3329</v>
      </c>
    </row>
    <row r="1340" spans="7:17" ht="24.75" customHeight="1" x14ac:dyDescent="0.25">
      <c r="G1340" s="87">
        <f t="shared" si="103"/>
        <v>0</v>
      </c>
      <c r="H1340" s="87">
        <v>1340</v>
      </c>
      <c r="I1340" s="91">
        <v>54194</v>
      </c>
      <c r="J1340" s="92" t="s">
        <v>3330</v>
      </c>
      <c r="K1340" s="87" t="str">
        <f t="shared" si="104"/>
        <v>541</v>
      </c>
      <c r="L1340" s="111"/>
      <c r="P1340" s="147">
        <v>54194</v>
      </c>
      <c r="Q1340" s="148" t="s">
        <v>3330</v>
      </c>
    </row>
    <row r="1341" spans="7:17" ht="24.75" customHeight="1" x14ac:dyDescent="0.25">
      <c r="G1341" s="87">
        <f t="shared" si="103"/>
        <v>0</v>
      </c>
      <c r="H1341" s="87">
        <v>1341</v>
      </c>
      <c r="I1341" s="91">
        <v>54199</v>
      </c>
      <c r="J1341" s="92" t="s">
        <v>3331</v>
      </c>
      <c r="K1341" s="87" t="str">
        <f t="shared" si="104"/>
        <v>541</v>
      </c>
      <c r="L1341" s="111"/>
      <c r="P1341" s="147">
        <v>54199</v>
      </c>
      <c r="Q1341" s="148" t="s">
        <v>3331</v>
      </c>
    </row>
    <row r="1342" spans="7:17" ht="24.75" customHeight="1" x14ac:dyDescent="0.25">
      <c r="G1342" s="87">
        <f t="shared" si="103"/>
        <v>0</v>
      </c>
      <c r="H1342" s="87">
        <v>1342</v>
      </c>
      <c r="I1342" s="91" t="s">
        <v>3332</v>
      </c>
      <c r="J1342" s="92" t="s">
        <v>3333</v>
      </c>
      <c r="K1342" s="87" t="str">
        <f t="shared" si="104"/>
        <v>Prosím, zvolte podrobnější úroveň.</v>
      </c>
      <c r="L1342" s="111"/>
      <c r="P1342" s="139" t="s">
        <v>3332</v>
      </c>
      <c r="Q1342" s="140" t="s">
        <v>3333</v>
      </c>
    </row>
    <row r="1343" spans="7:17" ht="24.75" customHeight="1" x14ac:dyDescent="0.25">
      <c r="G1343" s="87">
        <f t="shared" si="103"/>
        <v>0</v>
      </c>
      <c r="H1343" s="87">
        <v>1343</v>
      </c>
      <c r="I1343" s="91" t="s">
        <v>3334</v>
      </c>
      <c r="J1343" s="92" t="s">
        <v>3335</v>
      </c>
      <c r="K1343" s="87" t="str">
        <f t="shared" si="104"/>
        <v>Prosím, zvolte podrobnější úroveň.</v>
      </c>
      <c r="L1343" s="111"/>
      <c r="P1343" s="141" t="s">
        <v>3334</v>
      </c>
      <c r="Q1343" s="142" t="s">
        <v>3335</v>
      </c>
    </row>
    <row r="1344" spans="7:17" ht="24.75" customHeight="1" x14ac:dyDescent="0.25">
      <c r="G1344" s="87">
        <f t="shared" si="103"/>
        <v>0</v>
      </c>
      <c r="H1344" s="87">
        <v>1344</v>
      </c>
      <c r="I1344" s="91" t="s">
        <v>1223</v>
      </c>
      <c r="J1344" s="92" t="s">
        <v>1224</v>
      </c>
      <c r="K1344" s="87" t="str">
        <f t="shared" si="104"/>
        <v>611</v>
      </c>
      <c r="L1344" s="111"/>
      <c r="P1344" s="143" t="s">
        <v>1223</v>
      </c>
      <c r="Q1344" s="144" t="s">
        <v>1224</v>
      </c>
    </row>
    <row r="1345" spans="7:17" ht="24.75" customHeight="1" x14ac:dyDescent="0.25">
      <c r="G1345" s="87">
        <f t="shared" si="103"/>
        <v>0</v>
      </c>
      <c r="H1345" s="87">
        <v>1345</v>
      </c>
      <c r="I1345" s="91" t="s">
        <v>3336</v>
      </c>
      <c r="J1345" s="92" t="s">
        <v>3337</v>
      </c>
      <c r="K1345" s="87" t="str">
        <f t="shared" si="104"/>
        <v>611</v>
      </c>
      <c r="L1345" s="111"/>
      <c r="P1345" s="145" t="s">
        <v>3336</v>
      </c>
      <c r="Q1345" s="146" t="s">
        <v>3337</v>
      </c>
    </row>
    <row r="1346" spans="7:17" ht="24.75" customHeight="1" x14ac:dyDescent="0.25">
      <c r="G1346" s="87">
        <f t="shared" ref="G1346:G1409" si="105">IF(ISERR(SEARCH($G$1,J1346)),0,1)</f>
        <v>0</v>
      </c>
      <c r="H1346" s="87">
        <v>1346</v>
      </c>
      <c r="I1346" s="91">
        <v>61110</v>
      </c>
      <c r="J1346" s="92" t="s">
        <v>3337</v>
      </c>
      <c r="K1346" s="87" t="str">
        <f t="shared" si="104"/>
        <v>611</v>
      </c>
      <c r="L1346" s="111"/>
      <c r="P1346" s="147">
        <v>61110</v>
      </c>
      <c r="Q1346" s="148" t="s">
        <v>3337</v>
      </c>
    </row>
    <row r="1347" spans="7:17" ht="24.75" customHeight="1" x14ac:dyDescent="0.25">
      <c r="G1347" s="87">
        <f t="shared" si="105"/>
        <v>0</v>
      </c>
      <c r="H1347" s="87">
        <v>1347</v>
      </c>
      <c r="I1347" s="91" t="s">
        <v>3338</v>
      </c>
      <c r="J1347" s="92" t="s">
        <v>3339</v>
      </c>
      <c r="K1347" s="87" t="str">
        <f t="shared" ref="K1347:K1410" si="106">IF(LEN(LEFT(I1347,3))&lt;3,"Prosím, zvolte podrobnější úroveň.",LEFT(I1347,3))</f>
        <v>611</v>
      </c>
      <c r="L1347" s="111"/>
      <c r="P1347" s="145" t="s">
        <v>3338</v>
      </c>
      <c r="Q1347" s="146" t="s">
        <v>3339</v>
      </c>
    </row>
    <row r="1348" spans="7:17" ht="24.75" customHeight="1" x14ac:dyDescent="0.25">
      <c r="G1348" s="87">
        <f t="shared" si="105"/>
        <v>0</v>
      </c>
      <c r="H1348" s="87">
        <v>1348</v>
      </c>
      <c r="I1348" s="91">
        <v>61120</v>
      </c>
      <c r="J1348" s="92" t="s">
        <v>3339</v>
      </c>
      <c r="K1348" s="87" t="str">
        <f t="shared" si="106"/>
        <v>611</v>
      </c>
      <c r="L1348" s="111"/>
      <c r="P1348" s="147">
        <v>61120</v>
      </c>
      <c r="Q1348" s="148" t="s">
        <v>3339</v>
      </c>
    </row>
    <row r="1349" spans="7:17" ht="24.75" customHeight="1" x14ac:dyDescent="0.25">
      <c r="G1349" s="87">
        <f t="shared" si="105"/>
        <v>0</v>
      </c>
      <c r="H1349" s="87">
        <v>1349</v>
      </c>
      <c r="I1349" s="91" t="s">
        <v>3340</v>
      </c>
      <c r="J1349" s="92" t="s">
        <v>3341</v>
      </c>
      <c r="K1349" s="87" t="str">
        <f t="shared" si="106"/>
        <v>611</v>
      </c>
      <c r="L1349" s="111"/>
      <c r="P1349" s="145" t="s">
        <v>3340</v>
      </c>
      <c r="Q1349" s="146" t="s">
        <v>3341</v>
      </c>
    </row>
    <row r="1350" spans="7:17" ht="24.75" customHeight="1" x14ac:dyDescent="0.25">
      <c r="G1350" s="87">
        <f t="shared" si="105"/>
        <v>0</v>
      </c>
      <c r="H1350" s="87">
        <v>1350</v>
      </c>
      <c r="I1350" s="91">
        <v>61131</v>
      </c>
      <c r="J1350" s="92" t="s">
        <v>3342</v>
      </c>
      <c r="K1350" s="87" t="str">
        <f t="shared" si="106"/>
        <v>611</v>
      </c>
      <c r="L1350" s="111"/>
      <c r="P1350" s="147">
        <v>61131</v>
      </c>
      <c r="Q1350" s="148" t="s">
        <v>3342</v>
      </c>
    </row>
    <row r="1351" spans="7:17" ht="24.75" customHeight="1" x14ac:dyDescent="0.25">
      <c r="G1351" s="87">
        <f t="shared" si="105"/>
        <v>0</v>
      </c>
      <c r="H1351" s="87">
        <v>1351</v>
      </c>
      <c r="I1351" s="91">
        <v>61132</v>
      </c>
      <c r="J1351" s="92" t="s">
        <v>3343</v>
      </c>
      <c r="K1351" s="87" t="str">
        <f t="shared" si="106"/>
        <v>611</v>
      </c>
      <c r="L1351" s="111"/>
      <c r="P1351" s="147">
        <v>61132</v>
      </c>
      <c r="Q1351" s="148" t="s">
        <v>3343</v>
      </c>
    </row>
    <row r="1352" spans="7:17" ht="24.75" customHeight="1" x14ac:dyDescent="0.25">
      <c r="G1352" s="87">
        <f t="shared" si="105"/>
        <v>0</v>
      </c>
      <c r="H1352" s="87">
        <v>1352</v>
      </c>
      <c r="I1352" s="91">
        <v>61133</v>
      </c>
      <c r="J1352" s="92" t="s">
        <v>3344</v>
      </c>
      <c r="K1352" s="87" t="str">
        <f t="shared" si="106"/>
        <v>611</v>
      </c>
      <c r="L1352" s="111"/>
      <c r="P1352" s="147">
        <v>61133</v>
      </c>
      <c r="Q1352" s="148" t="s">
        <v>3344</v>
      </c>
    </row>
    <row r="1353" spans="7:17" ht="24.75" customHeight="1" x14ac:dyDescent="0.25">
      <c r="G1353" s="87">
        <f t="shared" si="105"/>
        <v>0</v>
      </c>
      <c r="H1353" s="87">
        <v>1353</v>
      </c>
      <c r="I1353" s="91">
        <v>61134</v>
      </c>
      <c r="J1353" s="92" t="s">
        <v>3345</v>
      </c>
      <c r="K1353" s="87" t="str">
        <f t="shared" si="106"/>
        <v>611</v>
      </c>
      <c r="L1353" s="111"/>
      <c r="P1353" s="147">
        <v>61134</v>
      </c>
      <c r="Q1353" s="148" t="s">
        <v>3345</v>
      </c>
    </row>
    <row r="1354" spans="7:17" ht="24.75" customHeight="1" x14ac:dyDescent="0.25">
      <c r="G1354" s="87">
        <f t="shared" si="105"/>
        <v>0</v>
      </c>
      <c r="H1354" s="87">
        <v>1354</v>
      </c>
      <c r="I1354" s="91">
        <v>61135</v>
      </c>
      <c r="J1354" s="92" t="s">
        <v>3346</v>
      </c>
      <c r="K1354" s="87" t="str">
        <f t="shared" si="106"/>
        <v>611</v>
      </c>
      <c r="L1354" s="111"/>
      <c r="P1354" s="147">
        <v>61135</v>
      </c>
      <c r="Q1354" s="148" t="s">
        <v>3346</v>
      </c>
    </row>
    <row r="1355" spans="7:17" ht="24.75" customHeight="1" x14ac:dyDescent="0.25">
      <c r="G1355" s="87">
        <f t="shared" si="105"/>
        <v>0</v>
      </c>
      <c r="H1355" s="87">
        <v>1355</v>
      </c>
      <c r="I1355" s="91">
        <v>61136</v>
      </c>
      <c r="J1355" s="92" t="s">
        <v>3347</v>
      </c>
      <c r="K1355" s="87" t="str">
        <f t="shared" si="106"/>
        <v>611</v>
      </c>
      <c r="L1355" s="111"/>
      <c r="P1355" s="147">
        <v>61136</v>
      </c>
      <c r="Q1355" s="148" t="s">
        <v>3347</v>
      </c>
    </row>
    <row r="1356" spans="7:17" ht="24.75" customHeight="1" x14ac:dyDescent="0.25">
      <c r="G1356" s="87">
        <f t="shared" si="105"/>
        <v>0</v>
      </c>
      <c r="H1356" s="87">
        <v>1356</v>
      </c>
      <c r="I1356" s="91">
        <v>61139</v>
      </c>
      <c r="J1356" s="92" t="s">
        <v>3348</v>
      </c>
      <c r="K1356" s="87" t="str">
        <f t="shared" si="106"/>
        <v>611</v>
      </c>
      <c r="L1356" s="111"/>
      <c r="P1356" s="147">
        <v>61139</v>
      </c>
      <c r="Q1356" s="148" t="s">
        <v>3348</v>
      </c>
    </row>
    <row r="1357" spans="7:17" ht="24.75" customHeight="1" x14ac:dyDescent="0.25">
      <c r="G1357" s="87">
        <f t="shared" si="105"/>
        <v>0</v>
      </c>
      <c r="H1357" s="87">
        <v>1357</v>
      </c>
      <c r="I1357" s="91" t="s">
        <v>3349</v>
      </c>
      <c r="J1357" s="92" t="s">
        <v>3350</v>
      </c>
      <c r="K1357" s="87" t="str">
        <f t="shared" si="106"/>
        <v>611</v>
      </c>
      <c r="L1357" s="111"/>
      <c r="P1357" s="145" t="s">
        <v>3349</v>
      </c>
      <c r="Q1357" s="146" t="s">
        <v>3350</v>
      </c>
    </row>
    <row r="1358" spans="7:17" ht="24.75" customHeight="1" x14ac:dyDescent="0.25">
      <c r="G1358" s="87">
        <f t="shared" si="105"/>
        <v>0</v>
      </c>
      <c r="H1358" s="87">
        <v>1358</v>
      </c>
      <c r="I1358" s="91">
        <v>61140</v>
      </c>
      <c r="J1358" s="92" t="s">
        <v>3350</v>
      </c>
      <c r="K1358" s="87" t="str">
        <f t="shared" si="106"/>
        <v>611</v>
      </c>
      <c r="L1358" s="111"/>
      <c r="P1358" s="147">
        <v>61140</v>
      </c>
      <c r="Q1358" s="148" t="s">
        <v>3350</v>
      </c>
    </row>
    <row r="1359" spans="7:17" ht="24.75" customHeight="1" x14ac:dyDescent="0.25">
      <c r="G1359" s="87">
        <f t="shared" si="105"/>
        <v>0</v>
      </c>
      <c r="H1359" s="87">
        <v>1359</v>
      </c>
      <c r="I1359" s="91">
        <v>612</v>
      </c>
      <c r="J1359" s="92" t="s">
        <v>1225</v>
      </c>
      <c r="K1359" s="87" t="str">
        <f t="shared" si="106"/>
        <v>612</v>
      </c>
      <c r="L1359" s="111"/>
      <c r="P1359" s="143">
        <v>612</v>
      </c>
      <c r="Q1359" s="144" t="s">
        <v>1225</v>
      </c>
    </row>
    <row r="1360" spans="7:17" ht="24.75" customHeight="1" x14ac:dyDescent="0.25">
      <c r="G1360" s="87">
        <f t="shared" si="105"/>
        <v>0</v>
      </c>
      <c r="H1360" s="87">
        <v>1360</v>
      </c>
      <c r="I1360" s="91">
        <v>6121</v>
      </c>
      <c r="J1360" s="92" t="s">
        <v>3351</v>
      </c>
      <c r="K1360" s="87" t="str">
        <f t="shared" si="106"/>
        <v>612</v>
      </c>
      <c r="L1360" s="111"/>
      <c r="P1360" s="145">
        <v>6121</v>
      </c>
      <c r="Q1360" s="146" t="s">
        <v>3351</v>
      </c>
    </row>
    <row r="1361" spans="7:17" ht="24.75" customHeight="1" x14ac:dyDescent="0.25">
      <c r="G1361" s="87">
        <f t="shared" si="105"/>
        <v>0</v>
      </c>
      <c r="H1361" s="87">
        <v>1361</v>
      </c>
      <c r="I1361" s="91">
        <v>61211</v>
      </c>
      <c r="J1361" s="92" t="s">
        <v>3352</v>
      </c>
      <c r="K1361" s="87" t="str">
        <f t="shared" si="106"/>
        <v>612</v>
      </c>
      <c r="L1361" s="111"/>
      <c r="P1361" s="147">
        <v>61211</v>
      </c>
      <c r="Q1361" s="148" t="s">
        <v>3352</v>
      </c>
    </row>
    <row r="1362" spans="7:17" ht="24.75" customHeight="1" x14ac:dyDescent="0.25">
      <c r="G1362" s="87">
        <f t="shared" si="105"/>
        <v>0</v>
      </c>
      <c r="H1362" s="87">
        <v>1362</v>
      </c>
      <c r="I1362" s="91">
        <v>61212</v>
      </c>
      <c r="J1362" s="92" t="s">
        <v>3353</v>
      </c>
      <c r="K1362" s="87" t="str">
        <f t="shared" si="106"/>
        <v>612</v>
      </c>
      <c r="L1362" s="111"/>
      <c r="P1362" s="147">
        <v>61212</v>
      </c>
      <c r="Q1362" s="148" t="s">
        <v>3353</v>
      </c>
    </row>
    <row r="1363" spans="7:17" ht="24.75" customHeight="1" x14ac:dyDescent="0.25">
      <c r="G1363" s="87">
        <f t="shared" si="105"/>
        <v>0</v>
      </c>
      <c r="H1363" s="87">
        <v>1363</v>
      </c>
      <c r="I1363" s="91">
        <v>61213</v>
      </c>
      <c r="J1363" s="92" t="s">
        <v>3354</v>
      </c>
      <c r="K1363" s="87" t="str">
        <f t="shared" si="106"/>
        <v>612</v>
      </c>
      <c r="L1363" s="111"/>
      <c r="P1363" s="147">
        <v>61213</v>
      </c>
      <c r="Q1363" s="148" t="s">
        <v>3354</v>
      </c>
    </row>
    <row r="1364" spans="7:17" ht="24.75" customHeight="1" x14ac:dyDescent="0.25">
      <c r="G1364" s="87">
        <f t="shared" si="105"/>
        <v>0</v>
      </c>
      <c r="H1364" s="87">
        <v>1364</v>
      </c>
      <c r="I1364" s="91">
        <v>61214</v>
      </c>
      <c r="J1364" s="92" t="s">
        <v>3355</v>
      </c>
      <c r="K1364" s="87" t="str">
        <f t="shared" si="106"/>
        <v>612</v>
      </c>
      <c r="L1364" s="111"/>
      <c r="P1364" s="147">
        <v>61214</v>
      </c>
      <c r="Q1364" s="148" t="s">
        <v>3355</v>
      </c>
    </row>
    <row r="1365" spans="7:17" ht="24.75" customHeight="1" x14ac:dyDescent="0.25">
      <c r="G1365" s="87">
        <f t="shared" si="105"/>
        <v>0</v>
      </c>
      <c r="H1365" s="87">
        <v>1365</v>
      </c>
      <c r="I1365" s="91">
        <v>61219</v>
      </c>
      <c r="J1365" s="92" t="s">
        <v>3356</v>
      </c>
      <c r="K1365" s="87" t="str">
        <f t="shared" si="106"/>
        <v>612</v>
      </c>
      <c r="L1365" s="111"/>
      <c r="P1365" s="147">
        <v>61219</v>
      </c>
      <c r="Q1365" s="148" t="s">
        <v>3356</v>
      </c>
    </row>
    <row r="1366" spans="7:17" ht="24.75" customHeight="1" x14ac:dyDescent="0.25">
      <c r="G1366" s="87">
        <f t="shared" si="105"/>
        <v>0</v>
      </c>
      <c r="H1366" s="87">
        <v>1366</v>
      </c>
      <c r="I1366" s="91" t="s">
        <v>3357</v>
      </c>
      <c r="J1366" s="92" t="s">
        <v>3358</v>
      </c>
      <c r="K1366" s="87" t="str">
        <f t="shared" si="106"/>
        <v>612</v>
      </c>
      <c r="L1366" s="111"/>
      <c r="P1366" s="145" t="s">
        <v>3357</v>
      </c>
      <c r="Q1366" s="146" t="s">
        <v>3358</v>
      </c>
    </row>
    <row r="1367" spans="7:17" ht="24.75" customHeight="1" x14ac:dyDescent="0.25">
      <c r="G1367" s="87">
        <f t="shared" si="105"/>
        <v>0</v>
      </c>
      <c r="H1367" s="87">
        <v>1367</v>
      </c>
      <c r="I1367" s="91">
        <v>61220</v>
      </c>
      <c r="J1367" s="92" t="s">
        <v>3358</v>
      </c>
      <c r="K1367" s="87" t="str">
        <f t="shared" si="106"/>
        <v>612</v>
      </c>
      <c r="L1367" s="111"/>
      <c r="P1367" s="147">
        <v>61220</v>
      </c>
      <c r="Q1367" s="148" t="s">
        <v>3358</v>
      </c>
    </row>
    <row r="1368" spans="7:17" ht="24.75" customHeight="1" x14ac:dyDescent="0.25">
      <c r="G1368" s="87">
        <f t="shared" si="105"/>
        <v>0</v>
      </c>
      <c r="H1368" s="87">
        <v>1368</v>
      </c>
      <c r="I1368" s="91" t="s">
        <v>3359</v>
      </c>
      <c r="J1368" s="92" t="s">
        <v>3360</v>
      </c>
      <c r="K1368" s="87" t="str">
        <f t="shared" si="106"/>
        <v>612</v>
      </c>
      <c r="L1368" s="111"/>
      <c r="P1368" s="145" t="s">
        <v>3359</v>
      </c>
      <c r="Q1368" s="146" t="s">
        <v>3360</v>
      </c>
    </row>
    <row r="1369" spans="7:17" ht="24.75" customHeight="1" x14ac:dyDescent="0.25">
      <c r="G1369" s="87">
        <f t="shared" si="105"/>
        <v>0</v>
      </c>
      <c r="H1369" s="87">
        <v>1369</v>
      </c>
      <c r="I1369" s="91">
        <v>61230</v>
      </c>
      <c r="J1369" s="92" t="s">
        <v>3360</v>
      </c>
      <c r="K1369" s="87" t="str">
        <f t="shared" si="106"/>
        <v>612</v>
      </c>
      <c r="L1369" s="111"/>
      <c r="P1369" s="147">
        <v>61230</v>
      </c>
      <c r="Q1369" s="148" t="s">
        <v>3360</v>
      </c>
    </row>
    <row r="1370" spans="7:17" ht="24.75" customHeight="1" x14ac:dyDescent="0.25">
      <c r="G1370" s="87">
        <f t="shared" si="105"/>
        <v>0</v>
      </c>
      <c r="H1370" s="87">
        <v>1370</v>
      </c>
      <c r="I1370" s="91">
        <v>6129</v>
      </c>
      <c r="J1370" s="92" t="s">
        <v>3361</v>
      </c>
      <c r="K1370" s="87" t="str">
        <f t="shared" si="106"/>
        <v>612</v>
      </c>
      <c r="L1370" s="111"/>
      <c r="P1370" s="145">
        <v>6129</v>
      </c>
      <c r="Q1370" s="146" t="s">
        <v>3361</v>
      </c>
    </row>
    <row r="1371" spans="7:17" ht="24.75" customHeight="1" x14ac:dyDescent="0.25">
      <c r="G1371" s="87">
        <f t="shared" si="105"/>
        <v>0</v>
      </c>
      <c r="H1371" s="87">
        <v>1371</v>
      </c>
      <c r="I1371" s="91">
        <v>61290</v>
      </c>
      <c r="J1371" s="92" t="s">
        <v>3361</v>
      </c>
      <c r="K1371" s="87" t="str">
        <f t="shared" si="106"/>
        <v>612</v>
      </c>
      <c r="L1371" s="111"/>
      <c r="P1371" s="147">
        <v>61290</v>
      </c>
      <c r="Q1371" s="148" t="s">
        <v>3361</v>
      </c>
    </row>
    <row r="1372" spans="7:17" ht="24.75" customHeight="1" x14ac:dyDescent="0.25">
      <c r="G1372" s="87">
        <f t="shared" si="105"/>
        <v>0</v>
      </c>
      <c r="H1372" s="87">
        <v>1372</v>
      </c>
      <c r="I1372" s="91" t="s">
        <v>1226</v>
      </c>
      <c r="J1372" s="92" t="s">
        <v>3362</v>
      </c>
      <c r="K1372" s="87" t="str">
        <f t="shared" si="106"/>
        <v>613</v>
      </c>
      <c r="L1372" s="111"/>
      <c r="P1372" s="143" t="s">
        <v>1226</v>
      </c>
      <c r="Q1372" s="144" t="s">
        <v>3362</v>
      </c>
    </row>
    <row r="1373" spans="7:17" ht="24.75" customHeight="1" x14ac:dyDescent="0.25">
      <c r="G1373" s="87">
        <f t="shared" si="105"/>
        <v>0</v>
      </c>
      <c r="H1373" s="87">
        <v>1373</v>
      </c>
      <c r="I1373" s="91" t="s">
        <v>3363</v>
      </c>
      <c r="J1373" s="92" t="s">
        <v>1227</v>
      </c>
      <c r="K1373" s="87" t="str">
        <f t="shared" si="106"/>
        <v>613</v>
      </c>
      <c r="L1373" s="111"/>
      <c r="P1373" s="145" t="s">
        <v>3363</v>
      </c>
      <c r="Q1373" s="146" t="s">
        <v>1227</v>
      </c>
    </row>
    <row r="1374" spans="7:17" ht="24.75" customHeight="1" x14ac:dyDescent="0.25">
      <c r="G1374" s="87">
        <f t="shared" si="105"/>
        <v>0</v>
      </c>
      <c r="H1374" s="87">
        <v>1374</v>
      </c>
      <c r="I1374" s="91">
        <v>61300</v>
      </c>
      <c r="J1374" s="92" t="s">
        <v>1227</v>
      </c>
      <c r="K1374" s="87" t="str">
        <f t="shared" si="106"/>
        <v>613</v>
      </c>
      <c r="L1374" s="111"/>
      <c r="P1374" s="147">
        <v>61300</v>
      </c>
      <c r="Q1374" s="148" t="s">
        <v>1227</v>
      </c>
    </row>
    <row r="1375" spans="7:17" ht="24.75" customHeight="1" x14ac:dyDescent="0.25">
      <c r="G1375" s="87">
        <f t="shared" si="105"/>
        <v>0</v>
      </c>
      <c r="H1375" s="87">
        <v>1375</v>
      </c>
      <c r="I1375" s="91" t="s">
        <v>3364</v>
      </c>
      <c r="J1375" s="92" t="s">
        <v>3365</v>
      </c>
      <c r="K1375" s="87" t="str">
        <f t="shared" si="106"/>
        <v>Prosím, zvolte podrobnější úroveň.</v>
      </c>
      <c r="L1375" s="111"/>
      <c r="P1375" s="141" t="s">
        <v>3364</v>
      </c>
      <c r="Q1375" s="142" t="s">
        <v>3365</v>
      </c>
    </row>
    <row r="1376" spans="7:17" ht="24.75" customHeight="1" x14ac:dyDescent="0.25">
      <c r="G1376" s="87">
        <f t="shared" si="105"/>
        <v>0</v>
      </c>
      <c r="H1376" s="87">
        <v>1376</v>
      </c>
      <c r="I1376" s="91" t="s">
        <v>1228</v>
      </c>
      <c r="J1376" s="92" t="s">
        <v>1229</v>
      </c>
      <c r="K1376" s="87" t="str">
        <f t="shared" si="106"/>
        <v>621</v>
      </c>
      <c r="L1376" s="111"/>
      <c r="P1376" s="143" t="s">
        <v>1228</v>
      </c>
      <c r="Q1376" s="144" t="s">
        <v>1229</v>
      </c>
    </row>
    <row r="1377" spans="7:17" ht="24.75" customHeight="1" x14ac:dyDescent="0.25">
      <c r="G1377" s="87">
        <f t="shared" si="105"/>
        <v>0</v>
      </c>
      <c r="H1377" s="87">
        <v>1377</v>
      </c>
      <c r="I1377" s="91" t="s">
        <v>3366</v>
      </c>
      <c r="J1377" s="92" t="s">
        <v>3367</v>
      </c>
      <c r="K1377" s="87" t="str">
        <f t="shared" si="106"/>
        <v>621</v>
      </c>
      <c r="L1377" s="111"/>
      <c r="P1377" s="145" t="s">
        <v>3366</v>
      </c>
      <c r="Q1377" s="146" t="s">
        <v>3367</v>
      </c>
    </row>
    <row r="1378" spans="7:17" ht="24.75" customHeight="1" x14ac:dyDescent="0.25">
      <c r="G1378" s="87">
        <f t="shared" si="105"/>
        <v>0</v>
      </c>
      <c r="H1378" s="87">
        <v>1378</v>
      </c>
      <c r="I1378" s="91">
        <v>62101</v>
      </c>
      <c r="J1378" s="92" t="s">
        <v>3368</v>
      </c>
      <c r="K1378" s="87" t="str">
        <f t="shared" si="106"/>
        <v>621</v>
      </c>
      <c r="L1378" s="111"/>
      <c r="P1378" s="147">
        <v>62101</v>
      </c>
      <c r="Q1378" s="148" t="s">
        <v>3368</v>
      </c>
    </row>
    <row r="1379" spans="7:17" ht="24.75" customHeight="1" x14ac:dyDescent="0.25">
      <c r="G1379" s="87">
        <f t="shared" si="105"/>
        <v>0</v>
      </c>
      <c r="H1379" s="87">
        <v>1379</v>
      </c>
      <c r="I1379" s="91">
        <v>62102</v>
      </c>
      <c r="J1379" s="92" t="s">
        <v>3369</v>
      </c>
      <c r="K1379" s="87" t="str">
        <f t="shared" si="106"/>
        <v>621</v>
      </c>
      <c r="L1379" s="111"/>
      <c r="P1379" s="147">
        <v>62102</v>
      </c>
      <c r="Q1379" s="148" t="s">
        <v>3369</v>
      </c>
    </row>
    <row r="1380" spans="7:17" ht="24.75" customHeight="1" x14ac:dyDescent="0.25">
      <c r="G1380" s="87">
        <f t="shared" si="105"/>
        <v>0</v>
      </c>
      <c r="H1380" s="87">
        <v>1380</v>
      </c>
      <c r="I1380" s="91">
        <v>62109</v>
      </c>
      <c r="J1380" s="92" t="s">
        <v>3370</v>
      </c>
      <c r="K1380" s="87" t="str">
        <f t="shared" si="106"/>
        <v>621</v>
      </c>
      <c r="L1380" s="111"/>
      <c r="P1380" s="147">
        <v>62109</v>
      </c>
      <c r="Q1380" s="148" t="s">
        <v>3370</v>
      </c>
    </row>
    <row r="1381" spans="7:17" ht="24.75" customHeight="1" x14ac:dyDescent="0.25">
      <c r="G1381" s="87">
        <f t="shared" si="105"/>
        <v>0</v>
      </c>
      <c r="H1381" s="87">
        <v>1381</v>
      </c>
      <c r="I1381" s="91" t="s">
        <v>1230</v>
      </c>
      <c r="J1381" s="92" t="s">
        <v>1231</v>
      </c>
      <c r="K1381" s="87" t="str">
        <f t="shared" si="106"/>
        <v>622</v>
      </c>
      <c r="L1381" s="111"/>
      <c r="P1381" s="143" t="s">
        <v>1230</v>
      </c>
      <c r="Q1381" s="144" t="s">
        <v>1231</v>
      </c>
    </row>
    <row r="1382" spans="7:17" ht="24.75" customHeight="1" x14ac:dyDescent="0.25">
      <c r="G1382" s="87">
        <f t="shared" si="105"/>
        <v>0</v>
      </c>
      <c r="H1382" s="87">
        <v>1382</v>
      </c>
      <c r="I1382" s="91" t="s">
        <v>3371</v>
      </c>
      <c r="J1382" s="92" t="s">
        <v>3372</v>
      </c>
      <c r="K1382" s="87" t="str">
        <f t="shared" si="106"/>
        <v>622</v>
      </c>
      <c r="L1382" s="111"/>
      <c r="P1382" s="145" t="s">
        <v>3371</v>
      </c>
      <c r="Q1382" s="146" t="s">
        <v>3372</v>
      </c>
    </row>
    <row r="1383" spans="7:17" ht="24.75" customHeight="1" x14ac:dyDescent="0.25">
      <c r="G1383" s="87">
        <f t="shared" si="105"/>
        <v>0</v>
      </c>
      <c r="H1383" s="87">
        <v>1383</v>
      </c>
      <c r="I1383" s="91">
        <v>62210</v>
      </c>
      <c r="J1383" s="92" t="s">
        <v>3372</v>
      </c>
      <c r="K1383" s="87" t="str">
        <f t="shared" si="106"/>
        <v>622</v>
      </c>
      <c r="L1383" s="111"/>
      <c r="P1383" s="147">
        <v>62210</v>
      </c>
      <c r="Q1383" s="148" t="s">
        <v>3372</v>
      </c>
    </row>
    <row r="1384" spans="7:17" ht="24.75" customHeight="1" x14ac:dyDescent="0.25">
      <c r="G1384" s="87">
        <f t="shared" si="105"/>
        <v>0</v>
      </c>
      <c r="H1384" s="87">
        <v>1384</v>
      </c>
      <c r="I1384" s="91" t="s">
        <v>3373</v>
      </c>
      <c r="J1384" s="92" t="s">
        <v>3374</v>
      </c>
      <c r="K1384" s="87" t="str">
        <f t="shared" si="106"/>
        <v>622</v>
      </c>
      <c r="L1384" s="111"/>
      <c r="P1384" s="145" t="s">
        <v>3373</v>
      </c>
      <c r="Q1384" s="146" t="s">
        <v>3374</v>
      </c>
    </row>
    <row r="1385" spans="7:17" ht="24.75" customHeight="1" x14ac:dyDescent="0.25">
      <c r="G1385" s="87">
        <f t="shared" si="105"/>
        <v>0</v>
      </c>
      <c r="H1385" s="87">
        <v>1385</v>
      </c>
      <c r="I1385" s="91">
        <v>62220</v>
      </c>
      <c r="J1385" s="92" t="s">
        <v>3374</v>
      </c>
      <c r="K1385" s="87" t="str">
        <f t="shared" si="106"/>
        <v>622</v>
      </c>
      <c r="L1385" s="111"/>
      <c r="P1385" s="147">
        <v>62220</v>
      </c>
      <c r="Q1385" s="148" t="s">
        <v>3374</v>
      </c>
    </row>
    <row r="1386" spans="7:17" ht="24.75" customHeight="1" x14ac:dyDescent="0.25">
      <c r="G1386" s="87">
        <f t="shared" si="105"/>
        <v>0</v>
      </c>
      <c r="H1386" s="87">
        <v>1386</v>
      </c>
      <c r="I1386" s="91" t="s">
        <v>3375</v>
      </c>
      <c r="J1386" s="92" t="s">
        <v>3376</v>
      </c>
      <c r="K1386" s="87" t="str">
        <f t="shared" si="106"/>
        <v>622</v>
      </c>
      <c r="L1386" s="111"/>
      <c r="P1386" s="145" t="s">
        <v>3375</v>
      </c>
      <c r="Q1386" s="146" t="s">
        <v>3376</v>
      </c>
    </row>
    <row r="1387" spans="7:17" ht="24.75" customHeight="1" x14ac:dyDescent="0.25">
      <c r="G1387" s="87">
        <f t="shared" si="105"/>
        <v>0</v>
      </c>
      <c r="H1387" s="87">
        <v>1387</v>
      </c>
      <c r="I1387" s="91">
        <v>62230</v>
      </c>
      <c r="J1387" s="92" t="s">
        <v>3376</v>
      </c>
      <c r="K1387" s="87" t="str">
        <f t="shared" si="106"/>
        <v>622</v>
      </c>
      <c r="L1387" s="111"/>
      <c r="P1387" s="147">
        <v>62230</v>
      </c>
      <c r="Q1387" s="148" t="s">
        <v>3376</v>
      </c>
    </row>
    <row r="1388" spans="7:17" ht="24.75" customHeight="1" x14ac:dyDescent="0.25">
      <c r="G1388" s="87">
        <f t="shared" si="105"/>
        <v>0</v>
      </c>
      <c r="H1388" s="87">
        <v>1388</v>
      </c>
      <c r="I1388" s="91" t="s">
        <v>3377</v>
      </c>
      <c r="J1388" s="92" t="s">
        <v>3378</v>
      </c>
      <c r="K1388" s="87" t="str">
        <f t="shared" si="106"/>
        <v>622</v>
      </c>
      <c r="L1388" s="111"/>
      <c r="P1388" s="145" t="s">
        <v>3377</v>
      </c>
      <c r="Q1388" s="146" t="s">
        <v>3378</v>
      </c>
    </row>
    <row r="1389" spans="7:17" ht="24.75" customHeight="1" x14ac:dyDescent="0.25">
      <c r="G1389" s="87">
        <f t="shared" si="105"/>
        <v>0</v>
      </c>
      <c r="H1389" s="87">
        <v>1389</v>
      </c>
      <c r="I1389" s="91">
        <v>62240</v>
      </c>
      <c r="J1389" s="92" t="s">
        <v>3378</v>
      </c>
      <c r="K1389" s="87" t="str">
        <f t="shared" si="106"/>
        <v>622</v>
      </c>
      <c r="L1389" s="111"/>
      <c r="P1389" s="147">
        <v>62240</v>
      </c>
      <c r="Q1389" s="148" t="s">
        <v>3378</v>
      </c>
    </row>
    <row r="1390" spans="7:17" ht="24.75" customHeight="1" x14ac:dyDescent="0.25">
      <c r="G1390" s="87">
        <f t="shared" si="105"/>
        <v>0</v>
      </c>
      <c r="H1390" s="87">
        <v>1390</v>
      </c>
      <c r="I1390" s="91" t="s">
        <v>3379</v>
      </c>
      <c r="J1390" s="92" t="s">
        <v>3380</v>
      </c>
      <c r="K1390" s="87" t="str">
        <f t="shared" si="106"/>
        <v>Prosím, zvolte podrobnější úroveň.</v>
      </c>
      <c r="L1390" s="111"/>
      <c r="P1390" s="141" t="s">
        <v>3379</v>
      </c>
      <c r="Q1390" s="142" t="s">
        <v>3380</v>
      </c>
    </row>
    <row r="1391" spans="7:17" ht="24.75" customHeight="1" x14ac:dyDescent="0.25">
      <c r="G1391" s="87">
        <f t="shared" si="105"/>
        <v>0</v>
      </c>
      <c r="H1391" s="87">
        <v>1391</v>
      </c>
      <c r="I1391" s="91" t="s">
        <v>1232</v>
      </c>
      <c r="J1391" s="92" t="s">
        <v>1233</v>
      </c>
      <c r="K1391" s="87" t="str">
        <f t="shared" si="106"/>
        <v>631</v>
      </c>
      <c r="L1391" s="111"/>
      <c r="P1391" s="143" t="s">
        <v>1232</v>
      </c>
      <c r="Q1391" s="144" t="s">
        <v>1233</v>
      </c>
    </row>
    <row r="1392" spans="7:17" ht="24.75" customHeight="1" x14ac:dyDescent="0.25">
      <c r="G1392" s="87">
        <f t="shared" si="105"/>
        <v>0</v>
      </c>
      <c r="H1392" s="87">
        <v>1392</v>
      </c>
      <c r="I1392" s="91" t="s">
        <v>3381</v>
      </c>
      <c r="J1392" s="92" t="s">
        <v>1233</v>
      </c>
      <c r="K1392" s="87" t="str">
        <f t="shared" si="106"/>
        <v>631</v>
      </c>
      <c r="L1392" s="111"/>
      <c r="P1392" s="145" t="s">
        <v>3381</v>
      </c>
      <c r="Q1392" s="146" t="s">
        <v>1233</v>
      </c>
    </row>
    <row r="1393" spans="7:17" ht="24.75" customHeight="1" x14ac:dyDescent="0.25">
      <c r="G1393" s="87">
        <f t="shared" si="105"/>
        <v>0</v>
      </c>
      <c r="H1393" s="87">
        <v>1393</v>
      </c>
      <c r="I1393" s="91">
        <v>63100</v>
      </c>
      <c r="J1393" s="92" t="s">
        <v>1233</v>
      </c>
      <c r="K1393" s="87" t="str">
        <f t="shared" si="106"/>
        <v>631</v>
      </c>
      <c r="L1393" s="111"/>
      <c r="P1393" s="147">
        <v>63100</v>
      </c>
      <c r="Q1393" s="148" t="s">
        <v>1233</v>
      </c>
    </row>
    <row r="1394" spans="7:17" ht="24.75" customHeight="1" x14ac:dyDescent="0.25">
      <c r="G1394" s="87">
        <f t="shared" si="105"/>
        <v>0</v>
      </c>
      <c r="H1394" s="87">
        <v>1394</v>
      </c>
      <c r="I1394" s="91" t="s">
        <v>1234</v>
      </c>
      <c r="J1394" s="92" t="s">
        <v>1235</v>
      </c>
      <c r="K1394" s="87" t="str">
        <f t="shared" si="106"/>
        <v>632</v>
      </c>
      <c r="L1394" s="111"/>
      <c r="P1394" s="143" t="s">
        <v>1234</v>
      </c>
      <c r="Q1394" s="144" t="s">
        <v>1235</v>
      </c>
    </row>
    <row r="1395" spans="7:17" ht="24.75" customHeight="1" x14ac:dyDescent="0.25">
      <c r="G1395" s="87">
        <f t="shared" si="105"/>
        <v>0</v>
      </c>
      <c r="H1395" s="87">
        <v>1395</v>
      </c>
      <c r="I1395" s="91" t="s">
        <v>3382</v>
      </c>
      <c r="J1395" s="92" t="s">
        <v>1235</v>
      </c>
      <c r="K1395" s="87" t="str">
        <f t="shared" si="106"/>
        <v>632</v>
      </c>
      <c r="L1395" s="111"/>
      <c r="P1395" s="145" t="s">
        <v>3382</v>
      </c>
      <c r="Q1395" s="146" t="s">
        <v>1235</v>
      </c>
    </row>
    <row r="1396" spans="7:17" ht="24.75" customHeight="1" x14ac:dyDescent="0.25">
      <c r="G1396" s="87">
        <f t="shared" si="105"/>
        <v>0</v>
      </c>
      <c r="H1396" s="87">
        <v>1396</v>
      </c>
      <c r="I1396" s="91">
        <v>63200</v>
      </c>
      <c r="J1396" s="92" t="s">
        <v>1235</v>
      </c>
      <c r="K1396" s="87" t="str">
        <f t="shared" si="106"/>
        <v>632</v>
      </c>
      <c r="L1396" s="111"/>
      <c r="P1396" s="147">
        <v>63200</v>
      </c>
      <c r="Q1396" s="148" t="s">
        <v>1235</v>
      </c>
    </row>
    <row r="1397" spans="7:17" ht="24.75" customHeight="1" x14ac:dyDescent="0.25">
      <c r="G1397" s="87">
        <f t="shared" si="105"/>
        <v>0</v>
      </c>
      <c r="H1397" s="87">
        <v>1397</v>
      </c>
      <c r="I1397" s="91" t="s">
        <v>1236</v>
      </c>
      <c r="J1397" s="92" t="s">
        <v>1237</v>
      </c>
      <c r="K1397" s="87" t="str">
        <f t="shared" si="106"/>
        <v>633</v>
      </c>
      <c r="L1397" s="111"/>
      <c r="P1397" s="143" t="s">
        <v>1236</v>
      </c>
      <c r="Q1397" s="144" t="s">
        <v>1237</v>
      </c>
    </row>
    <row r="1398" spans="7:17" ht="24.75" customHeight="1" x14ac:dyDescent="0.25">
      <c r="G1398" s="87">
        <f t="shared" si="105"/>
        <v>0</v>
      </c>
      <c r="H1398" s="87">
        <v>1398</v>
      </c>
      <c r="I1398" s="91" t="s">
        <v>3383</v>
      </c>
      <c r="J1398" s="92" t="s">
        <v>1237</v>
      </c>
      <c r="K1398" s="87" t="str">
        <f t="shared" si="106"/>
        <v>633</v>
      </c>
      <c r="L1398" s="111"/>
      <c r="P1398" s="145" t="s">
        <v>3383</v>
      </c>
      <c r="Q1398" s="146" t="s">
        <v>1237</v>
      </c>
    </row>
    <row r="1399" spans="7:17" ht="24.75" customHeight="1" x14ac:dyDescent="0.25">
      <c r="G1399" s="87">
        <f t="shared" si="105"/>
        <v>0</v>
      </c>
      <c r="H1399" s="87">
        <v>1399</v>
      </c>
      <c r="I1399" s="91">
        <v>63300</v>
      </c>
      <c r="J1399" s="92" t="s">
        <v>1237</v>
      </c>
      <c r="K1399" s="87" t="str">
        <f t="shared" si="106"/>
        <v>633</v>
      </c>
      <c r="L1399" s="111"/>
      <c r="P1399" s="147">
        <v>63300</v>
      </c>
      <c r="Q1399" s="148" t="s">
        <v>1237</v>
      </c>
    </row>
    <row r="1400" spans="7:17" ht="24.75" customHeight="1" x14ac:dyDescent="0.25">
      <c r="G1400" s="87">
        <f t="shared" si="105"/>
        <v>0</v>
      </c>
      <c r="H1400" s="87">
        <v>1400</v>
      </c>
      <c r="I1400" s="91" t="s">
        <v>1238</v>
      </c>
      <c r="J1400" s="92" t="s">
        <v>1239</v>
      </c>
      <c r="K1400" s="87" t="str">
        <f t="shared" si="106"/>
        <v>634</v>
      </c>
      <c r="L1400" s="111"/>
      <c r="P1400" s="143" t="s">
        <v>1238</v>
      </c>
      <c r="Q1400" s="144" t="s">
        <v>1239</v>
      </c>
    </row>
    <row r="1401" spans="7:17" ht="24.75" customHeight="1" x14ac:dyDescent="0.25">
      <c r="G1401" s="87">
        <f t="shared" si="105"/>
        <v>0</v>
      </c>
      <c r="H1401" s="87">
        <v>1401</v>
      </c>
      <c r="I1401" s="91" t="s">
        <v>3384</v>
      </c>
      <c r="J1401" s="92" t="s">
        <v>1239</v>
      </c>
      <c r="K1401" s="87" t="str">
        <f t="shared" si="106"/>
        <v>634</v>
      </c>
      <c r="L1401" s="111"/>
      <c r="P1401" s="145" t="s">
        <v>3384</v>
      </c>
      <c r="Q1401" s="146" t="s">
        <v>1239</v>
      </c>
    </row>
    <row r="1402" spans="7:17" ht="24.75" customHeight="1" x14ac:dyDescent="0.25">
      <c r="G1402" s="87">
        <f t="shared" si="105"/>
        <v>0</v>
      </c>
      <c r="H1402" s="87">
        <v>1402</v>
      </c>
      <c r="I1402" s="91">
        <v>63400</v>
      </c>
      <c r="J1402" s="92" t="s">
        <v>1239</v>
      </c>
      <c r="K1402" s="87" t="str">
        <f t="shared" si="106"/>
        <v>634</v>
      </c>
      <c r="L1402" s="111"/>
      <c r="P1402" s="147">
        <v>63400</v>
      </c>
      <c r="Q1402" s="148" t="s">
        <v>1239</v>
      </c>
    </row>
    <row r="1403" spans="7:17" ht="24.75" customHeight="1" x14ac:dyDescent="0.25">
      <c r="G1403" s="87">
        <f t="shared" si="105"/>
        <v>0</v>
      </c>
      <c r="H1403" s="87">
        <v>1403</v>
      </c>
      <c r="I1403" s="91" t="s">
        <v>3385</v>
      </c>
      <c r="J1403" s="92" t="s">
        <v>3386</v>
      </c>
      <c r="K1403" s="87" t="str">
        <f t="shared" si="106"/>
        <v>Prosím, zvolte podrobnější úroveň.</v>
      </c>
      <c r="L1403" s="111"/>
      <c r="P1403" s="139" t="s">
        <v>3385</v>
      </c>
      <c r="Q1403" s="140" t="s">
        <v>3386</v>
      </c>
    </row>
    <row r="1404" spans="7:17" ht="24.75" customHeight="1" x14ac:dyDescent="0.25">
      <c r="G1404" s="87">
        <f t="shared" si="105"/>
        <v>0</v>
      </c>
      <c r="H1404" s="87">
        <v>1404</v>
      </c>
      <c r="I1404" s="91" t="s">
        <v>3387</v>
      </c>
      <c r="J1404" s="92" t="s">
        <v>3388</v>
      </c>
      <c r="K1404" s="87" t="str">
        <f t="shared" si="106"/>
        <v>Prosím, zvolte podrobnější úroveň.</v>
      </c>
      <c r="L1404" s="111"/>
      <c r="P1404" s="141" t="s">
        <v>3387</v>
      </c>
      <c r="Q1404" s="142" t="s">
        <v>3388</v>
      </c>
    </row>
    <row r="1405" spans="7:17" ht="24.75" customHeight="1" x14ac:dyDescent="0.25">
      <c r="G1405" s="87">
        <f t="shared" si="105"/>
        <v>0</v>
      </c>
      <c r="H1405" s="87">
        <v>1405</v>
      </c>
      <c r="I1405" s="91" t="s">
        <v>1240</v>
      </c>
      <c r="J1405" s="92" t="s">
        <v>1241</v>
      </c>
      <c r="K1405" s="87" t="str">
        <f t="shared" si="106"/>
        <v>711</v>
      </c>
      <c r="L1405" s="111"/>
      <c r="P1405" s="143" t="s">
        <v>1240</v>
      </c>
      <c r="Q1405" s="144" t="s">
        <v>1241</v>
      </c>
    </row>
    <row r="1406" spans="7:17" ht="24.75" customHeight="1" x14ac:dyDescent="0.25">
      <c r="G1406" s="87">
        <f t="shared" si="105"/>
        <v>0</v>
      </c>
      <c r="H1406" s="87">
        <v>1406</v>
      </c>
      <c r="I1406" s="91" t="s">
        <v>3389</v>
      </c>
      <c r="J1406" s="92" t="s">
        <v>3390</v>
      </c>
      <c r="K1406" s="87" t="str">
        <f t="shared" si="106"/>
        <v>711</v>
      </c>
      <c r="L1406" s="111"/>
      <c r="P1406" s="145" t="s">
        <v>3389</v>
      </c>
      <c r="Q1406" s="146" t="s">
        <v>3390</v>
      </c>
    </row>
    <row r="1407" spans="7:17" ht="24.75" customHeight="1" x14ac:dyDescent="0.25">
      <c r="G1407" s="87">
        <f t="shared" si="105"/>
        <v>0</v>
      </c>
      <c r="H1407" s="87">
        <v>1407</v>
      </c>
      <c r="I1407" s="91">
        <v>71110</v>
      </c>
      <c r="J1407" s="92" t="s">
        <v>3390</v>
      </c>
      <c r="K1407" s="87" t="str">
        <f t="shared" si="106"/>
        <v>711</v>
      </c>
      <c r="L1407" s="111"/>
      <c r="P1407" s="147">
        <v>71110</v>
      </c>
      <c r="Q1407" s="148" t="s">
        <v>3390</v>
      </c>
    </row>
    <row r="1408" spans="7:17" ht="24.75" customHeight="1" x14ac:dyDescent="0.25">
      <c r="G1408" s="87">
        <f t="shared" si="105"/>
        <v>0</v>
      </c>
      <c r="H1408" s="87">
        <v>1408</v>
      </c>
      <c r="I1408" s="91" t="s">
        <v>3391</v>
      </c>
      <c r="J1408" s="92" t="s">
        <v>3392</v>
      </c>
      <c r="K1408" s="87" t="str">
        <f t="shared" si="106"/>
        <v>711</v>
      </c>
      <c r="L1408" s="111"/>
      <c r="P1408" s="145" t="s">
        <v>3391</v>
      </c>
      <c r="Q1408" s="146" t="s">
        <v>3392</v>
      </c>
    </row>
    <row r="1409" spans="7:17" ht="24.75" customHeight="1" x14ac:dyDescent="0.25">
      <c r="G1409" s="87">
        <f t="shared" si="105"/>
        <v>0</v>
      </c>
      <c r="H1409" s="87">
        <v>1409</v>
      </c>
      <c r="I1409" s="91">
        <v>71121</v>
      </c>
      <c r="J1409" s="92" t="s">
        <v>3393</v>
      </c>
      <c r="K1409" s="87" t="str">
        <f t="shared" si="106"/>
        <v>711</v>
      </c>
      <c r="L1409" s="111"/>
      <c r="P1409" s="147">
        <v>71121</v>
      </c>
      <c r="Q1409" s="148" t="s">
        <v>3393</v>
      </c>
    </row>
    <row r="1410" spans="7:17" ht="24.75" customHeight="1" x14ac:dyDescent="0.25">
      <c r="G1410" s="87">
        <f t="shared" ref="G1410:G1473" si="107">IF(ISERR(SEARCH($G$1,J1410)),0,1)</f>
        <v>0</v>
      </c>
      <c r="H1410" s="87">
        <v>1410</v>
      </c>
      <c r="I1410" s="91">
        <v>71122</v>
      </c>
      <c r="J1410" s="92" t="s">
        <v>3394</v>
      </c>
      <c r="K1410" s="87" t="str">
        <f t="shared" si="106"/>
        <v>711</v>
      </c>
      <c r="L1410" s="111"/>
      <c r="P1410" s="147">
        <v>71122</v>
      </c>
      <c r="Q1410" s="148" t="s">
        <v>3394</v>
      </c>
    </row>
    <row r="1411" spans="7:17" ht="24.75" customHeight="1" x14ac:dyDescent="0.25">
      <c r="G1411" s="87">
        <f t="shared" si="107"/>
        <v>0</v>
      </c>
      <c r="H1411" s="87">
        <v>1411</v>
      </c>
      <c r="I1411" s="91">
        <v>71123</v>
      </c>
      <c r="J1411" s="92" t="s">
        <v>3395</v>
      </c>
      <c r="K1411" s="87" t="str">
        <f t="shared" ref="K1411:K1474" si="108">IF(LEN(LEFT(I1411,3))&lt;3,"Prosím, zvolte podrobnější úroveň.",LEFT(I1411,3))</f>
        <v>711</v>
      </c>
      <c r="L1411" s="111"/>
      <c r="P1411" s="147">
        <v>71123</v>
      </c>
      <c r="Q1411" s="148" t="s">
        <v>3395</v>
      </c>
    </row>
    <row r="1412" spans="7:17" ht="24.75" customHeight="1" x14ac:dyDescent="0.25">
      <c r="G1412" s="87">
        <f t="shared" si="107"/>
        <v>0</v>
      </c>
      <c r="H1412" s="87">
        <v>1412</v>
      </c>
      <c r="I1412" s="91">
        <v>71124</v>
      </c>
      <c r="J1412" s="92" t="s">
        <v>3396</v>
      </c>
      <c r="K1412" s="87" t="str">
        <f t="shared" si="108"/>
        <v>711</v>
      </c>
      <c r="L1412" s="111"/>
      <c r="P1412" s="147">
        <v>71124</v>
      </c>
      <c r="Q1412" s="148" t="s">
        <v>3396</v>
      </c>
    </row>
    <row r="1413" spans="7:17" ht="24.75" customHeight="1" x14ac:dyDescent="0.25">
      <c r="G1413" s="87">
        <f t="shared" si="107"/>
        <v>0</v>
      </c>
      <c r="H1413" s="87">
        <v>1413</v>
      </c>
      <c r="I1413" s="91" t="s">
        <v>3397</v>
      </c>
      <c r="J1413" s="92" t="s">
        <v>3398</v>
      </c>
      <c r="K1413" s="87" t="str">
        <f t="shared" si="108"/>
        <v>711</v>
      </c>
      <c r="L1413" s="111"/>
      <c r="P1413" s="145" t="s">
        <v>3397</v>
      </c>
      <c r="Q1413" s="146" t="s">
        <v>3398</v>
      </c>
    </row>
    <row r="1414" spans="7:17" ht="24.75" customHeight="1" x14ac:dyDescent="0.25">
      <c r="G1414" s="87">
        <f t="shared" si="107"/>
        <v>0</v>
      </c>
      <c r="H1414" s="87">
        <v>1414</v>
      </c>
      <c r="I1414" s="91">
        <v>71130</v>
      </c>
      <c r="J1414" s="92" t="s">
        <v>3399</v>
      </c>
      <c r="K1414" s="87" t="str">
        <f t="shared" si="108"/>
        <v>711</v>
      </c>
      <c r="L1414" s="111"/>
      <c r="P1414" s="147">
        <v>71130</v>
      </c>
      <c r="Q1414" s="148" t="s">
        <v>3399</v>
      </c>
    </row>
    <row r="1415" spans="7:17" ht="24.75" customHeight="1" x14ac:dyDescent="0.25">
      <c r="G1415" s="87">
        <f t="shared" si="107"/>
        <v>0</v>
      </c>
      <c r="H1415" s="87">
        <v>1415</v>
      </c>
      <c r="I1415" s="91" t="s">
        <v>3400</v>
      </c>
      <c r="J1415" s="92" t="s">
        <v>3401</v>
      </c>
      <c r="K1415" s="87" t="str">
        <f t="shared" si="108"/>
        <v>711</v>
      </c>
      <c r="L1415" s="111"/>
      <c r="P1415" s="145" t="s">
        <v>3400</v>
      </c>
      <c r="Q1415" s="146" t="s">
        <v>3401</v>
      </c>
    </row>
    <row r="1416" spans="7:17" ht="24.75" customHeight="1" x14ac:dyDescent="0.25">
      <c r="G1416" s="87">
        <f t="shared" si="107"/>
        <v>0</v>
      </c>
      <c r="H1416" s="87">
        <v>1416</v>
      </c>
      <c r="I1416" s="91">
        <v>71140</v>
      </c>
      <c r="J1416" s="92" t="s">
        <v>3401</v>
      </c>
      <c r="K1416" s="87" t="str">
        <f t="shared" si="108"/>
        <v>711</v>
      </c>
      <c r="L1416" s="111"/>
      <c r="P1416" s="147">
        <v>71140</v>
      </c>
      <c r="Q1416" s="148" t="s">
        <v>3401</v>
      </c>
    </row>
    <row r="1417" spans="7:17" ht="24.75" customHeight="1" x14ac:dyDescent="0.25">
      <c r="G1417" s="87">
        <f t="shared" si="107"/>
        <v>0</v>
      </c>
      <c r="H1417" s="87">
        <v>1417</v>
      </c>
      <c r="I1417" s="91" t="s">
        <v>3402</v>
      </c>
      <c r="J1417" s="92" t="s">
        <v>3403</v>
      </c>
      <c r="K1417" s="87" t="str">
        <f t="shared" si="108"/>
        <v>711</v>
      </c>
      <c r="L1417" s="111"/>
      <c r="P1417" s="145" t="s">
        <v>3402</v>
      </c>
      <c r="Q1417" s="146" t="s">
        <v>3403</v>
      </c>
    </row>
    <row r="1418" spans="7:17" ht="24.75" customHeight="1" x14ac:dyDescent="0.25">
      <c r="G1418" s="87">
        <f t="shared" si="107"/>
        <v>0</v>
      </c>
      <c r="H1418" s="87">
        <v>1418</v>
      </c>
      <c r="I1418" s="91">
        <v>71151</v>
      </c>
      <c r="J1418" s="92" t="s">
        <v>3404</v>
      </c>
      <c r="K1418" s="87" t="str">
        <f t="shared" si="108"/>
        <v>711</v>
      </c>
      <c r="L1418" s="111"/>
      <c r="P1418" s="147">
        <v>71151</v>
      </c>
      <c r="Q1418" s="148" t="s">
        <v>3404</v>
      </c>
    </row>
    <row r="1419" spans="7:17" ht="24.75" customHeight="1" x14ac:dyDescent="0.25">
      <c r="G1419" s="87">
        <f t="shared" si="107"/>
        <v>0</v>
      </c>
      <c r="H1419" s="87">
        <v>1419</v>
      </c>
      <c r="I1419" s="91">
        <v>71152</v>
      </c>
      <c r="J1419" s="92" t="s">
        <v>3405</v>
      </c>
      <c r="K1419" s="87" t="str">
        <f t="shared" si="108"/>
        <v>711</v>
      </c>
      <c r="L1419" s="111"/>
      <c r="P1419" s="147">
        <v>71152</v>
      </c>
      <c r="Q1419" s="148" t="s">
        <v>3405</v>
      </c>
    </row>
    <row r="1420" spans="7:17" ht="24.75" customHeight="1" x14ac:dyDescent="0.25">
      <c r="G1420" s="87">
        <f t="shared" si="107"/>
        <v>0</v>
      </c>
      <c r="H1420" s="87">
        <v>1420</v>
      </c>
      <c r="I1420" s="91">
        <v>7119</v>
      </c>
      <c r="J1420" s="92" t="s">
        <v>3406</v>
      </c>
      <c r="K1420" s="87" t="str">
        <f t="shared" si="108"/>
        <v>711</v>
      </c>
      <c r="L1420" s="111"/>
      <c r="P1420" s="145">
        <v>7119</v>
      </c>
      <c r="Q1420" s="146" t="s">
        <v>3406</v>
      </c>
    </row>
    <row r="1421" spans="7:17" ht="24.75" customHeight="1" x14ac:dyDescent="0.25">
      <c r="G1421" s="87">
        <f t="shared" si="107"/>
        <v>0</v>
      </c>
      <c r="H1421" s="87">
        <v>1421</v>
      </c>
      <c r="I1421" s="91">
        <v>71191</v>
      </c>
      <c r="J1421" s="92" t="s">
        <v>3407</v>
      </c>
      <c r="K1421" s="87" t="str">
        <f t="shared" si="108"/>
        <v>711</v>
      </c>
      <c r="L1421" s="111"/>
      <c r="P1421" s="147">
        <v>71191</v>
      </c>
      <c r="Q1421" s="148" t="s">
        <v>3407</v>
      </c>
    </row>
    <row r="1422" spans="7:17" ht="24.75" customHeight="1" x14ac:dyDescent="0.25">
      <c r="G1422" s="87">
        <f t="shared" si="107"/>
        <v>0</v>
      </c>
      <c r="H1422" s="87">
        <v>1422</v>
      </c>
      <c r="I1422" s="91">
        <v>71192</v>
      </c>
      <c r="J1422" s="92" t="s">
        <v>3408</v>
      </c>
      <c r="K1422" s="87" t="str">
        <f t="shared" si="108"/>
        <v>711</v>
      </c>
      <c r="L1422" s="111"/>
      <c r="P1422" s="147">
        <v>71192</v>
      </c>
      <c r="Q1422" s="148" t="s">
        <v>3408</v>
      </c>
    </row>
    <row r="1423" spans="7:17" ht="24.75" customHeight="1" x14ac:dyDescent="0.25">
      <c r="G1423" s="87">
        <f t="shared" si="107"/>
        <v>0</v>
      </c>
      <c r="H1423" s="87">
        <v>1423</v>
      </c>
      <c r="I1423" s="91">
        <v>71193</v>
      </c>
      <c r="J1423" s="92" t="s">
        <v>3409</v>
      </c>
      <c r="K1423" s="87" t="str">
        <f t="shared" si="108"/>
        <v>711</v>
      </c>
      <c r="L1423" s="111"/>
      <c r="P1423" s="147">
        <v>71193</v>
      </c>
      <c r="Q1423" s="148" t="s">
        <v>3409</v>
      </c>
    </row>
    <row r="1424" spans="7:17" ht="24.75" customHeight="1" x14ac:dyDescent="0.25">
      <c r="G1424" s="87">
        <f t="shared" si="107"/>
        <v>0</v>
      </c>
      <c r="H1424" s="87">
        <v>1424</v>
      </c>
      <c r="I1424" s="91">
        <v>71194</v>
      </c>
      <c r="J1424" s="92" t="s">
        <v>3410</v>
      </c>
      <c r="K1424" s="87" t="str">
        <f t="shared" si="108"/>
        <v>711</v>
      </c>
      <c r="L1424" s="111"/>
      <c r="P1424" s="147">
        <v>71194</v>
      </c>
      <c r="Q1424" s="148" t="s">
        <v>3410</v>
      </c>
    </row>
    <row r="1425" spans="7:17" ht="24.75" customHeight="1" x14ac:dyDescent="0.25">
      <c r="G1425" s="87">
        <f t="shared" si="107"/>
        <v>0</v>
      </c>
      <c r="H1425" s="87">
        <v>1425</v>
      </c>
      <c r="I1425" s="104">
        <v>71195</v>
      </c>
      <c r="J1425" s="92" t="s">
        <v>3411</v>
      </c>
      <c r="K1425" s="87" t="str">
        <f t="shared" si="108"/>
        <v>711</v>
      </c>
      <c r="L1425" s="111"/>
      <c r="P1425" s="154">
        <v>71195</v>
      </c>
      <c r="Q1425" s="148" t="s">
        <v>3411</v>
      </c>
    </row>
    <row r="1426" spans="7:17" ht="24.75" customHeight="1" x14ac:dyDescent="0.25">
      <c r="G1426" s="87">
        <f t="shared" si="107"/>
        <v>0</v>
      </c>
      <c r="H1426" s="87">
        <v>1426</v>
      </c>
      <c r="I1426" s="91">
        <v>71199</v>
      </c>
      <c r="J1426" s="92" t="s">
        <v>3412</v>
      </c>
      <c r="K1426" s="87" t="str">
        <f t="shared" si="108"/>
        <v>711</v>
      </c>
      <c r="L1426" s="111"/>
      <c r="P1426" s="147">
        <v>71199</v>
      </c>
      <c r="Q1426" s="148" t="s">
        <v>3412</v>
      </c>
    </row>
    <row r="1427" spans="7:17" ht="24.75" customHeight="1" x14ac:dyDescent="0.25">
      <c r="G1427" s="87">
        <f t="shared" si="107"/>
        <v>0</v>
      </c>
      <c r="H1427" s="87">
        <v>1427</v>
      </c>
      <c r="I1427" s="91" t="s">
        <v>1242</v>
      </c>
      <c r="J1427" s="92" t="s">
        <v>1243</v>
      </c>
      <c r="K1427" s="87" t="str">
        <f t="shared" si="108"/>
        <v>712</v>
      </c>
      <c r="L1427" s="111"/>
      <c r="P1427" s="143" t="s">
        <v>1242</v>
      </c>
      <c r="Q1427" s="144" t="s">
        <v>1243</v>
      </c>
    </row>
    <row r="1428" spans="7:17" ht="24.75" customHeight="1" x14ac:dyDescent="0.25">
      <c r="G1428" s="87">
        <f t="shared" si="107"/>
        <v>0</v>
      </c>
      <c r="H1428" s="87">
        <v>1428</v>
      </c>
      <c r="I1428" s="91" t="s">
        <v>3413</v>
      </c>
      <c r="J1428" s="92" t="s">
        <v>3414</v>
      </c>
      <c r="K1428" s="87" t="str">
        <f t="shared" si="108"/>
        <v>712</v>
      </c>
      <c r="L1428" s="111"/>
      <c r="P1428" s="145" t="s">
        <v>3413</v>
      </c>
      <c r="Q1428" s="146" t="s">
        <v>3414</v>
      </c>
    </row>
    <row r="1429" spans="7:17" ht="24.75" customHeight="1" x14ac:dyDescent="0.25">
      <c r="G1429" s="87">
        <f t="shared" si="107"/>
        <v>0</v>
      </c>
      <c r="H1429" s="87">
        <v>1429</v>
      </c>
      <c r="I1429" s="91">
        <v>71210</v>
      </c>
      <c r="J1429" s="92" t="s">
        <v>3414</v>
      </c>
      <c r="K1429" s="87" t="str">
        <f t="shared" si="108"/>
        <v>712</v>
      </c>
      <c r="L1429" s="111"/>
      <c r="P1429" s="147">
        <v>71210</v>
      </c>
      <c r="Q1429" s="148" t="s">
        <v>3414</v>
      </c>
    </row>
    <row r="1430" spans="7:17" ht="24.75" customHeight="1" x14ac:dyDescent="0.25">
      <c r="G1430" s="87">
        <f t="shared" si="107"/>
        <v>0</v>
      </c>
      <c r="H1430" s="87">
        <v>1430</v>
      </c>
      <c r="I1430" s="91" t="s">
        <v>3415</v>
      </c>
      <c r="J1430" s="92" t="s">
        <v>3416</v>
      </c>
      <c r="K1430" s="87" t="str">
        <f t="shared" si="108"/>
        <v>712</v>
      </c>
      <c r="L1430" s="111"/>
      <c r="P1430" s="145" t="s">
        <v>3415</v>
      </c>
      <c r="Q1430" s="146" t="s">
        <v>3416</v>
      </c>
    </row>
    <row r="1431" spans="7:17" ht="24.75" customHeight="1" x14ac:dyDescent="0.25">
      <c r="G1431" s="87">
        <f t="shared" si="107"/>
        <v>0</v>
      </c>
      <c r="H1431" s="87">
        <v>1431</v>
      </c>
      <c r="I1431" s="91">
        <v>71221</v>
      </c>
      <c r="J1431" s="92" t="s">
        <v>3417</v>
      </c>
      <c r="K1431" s="87" t="str">
        <f t="shared" si="108"/>
        <v>712</v>
      </c>
      <c r="L1431" s="111"/>
      <c r="P1431" s="147">
        <v>71221</v>
      </c>
      <c r="Q1431" s="148" t="s">
        <v>3417</v>
      </c>
    </row>
    <row r="1432" spans="7:17" ht="24.75" customHeight="1" x14ac:dyDescent="0.25">
      <c r="G1432" s="87">
        <f t="shared" si="107"/>
        <v>0</v>
      </c>
      <c r="H1432" s="87">
        <v>1432</v>
      </c>
      <c r="I1432" s="91">
        <v>71222</v>
      </c>
      <c r="J1432" s="92" t="s">
        <v>3418</v>
      </c>
      <c r="K1432" s="87" t="str">
        <f t="shared" si="108"/>
        <v>712</v>
      </c>
      <c r="L1432" s="111"/>
      <c r="P1432" s="147">
        <v>71222</v>
      </c>
      <c r="Q1432" s="148" t="s">
        <v>3418</v>
      </c>
    </row>
    <row r="1433" spans="7:17" ht="24.75" customHeight="1" x14ac:dyDescent="0.25">
      <c r="G1433" s="87">
        <f t="shared" si="107"/>
        <v>0</v>
      </c>
      <c r="H1433" s="87">
        <v>1433</v>
      </c>
      <c r="I1433" s="91">
        <v>71223</v>
      </c>
      <c r="J1433" s="92" t="s">
        <v>3419</v>
      </c>
      <c r="K1433" s="87" t="str">
        <f t="shared" si="108"/>
        <v>712</v>
      </c>
      <c r="L1433" s="111"/>
      <c r="P1433" s="147">
        <v>71223</v>
      </c>
      <c r="Q1433" s="148" t="s">
        <v>3419</v>
      </c>
    </row>
    <row r="1434" spans="7:17" ht="24.75" customHeight="1" x14ac:dyDescent="0.25">
      <c r="G1434" s="87">
        <f t="shared" si="107"/>
        <v>0</v>
      </c>
      <c r="H1434" s="87">
        <v>1434</v>
      </c>
      <c r="I1434" s="91" t="s">
        <v>3420</v>
      </c>
      <c r="J1434" s="92" t="s">
        <v>3421</v>
      </c>
      <c r="K1434" s="87" t="str">
        <f t="shared" si="108"/>
        <v>712</v>
      </c>
      <c r="L1434" s="111"/>
      <c r="P1434" s="145" t="s">
        <v>3420</v>
      </c>
      <c r="Q1434" s="146" t="s">
        <v>3421</v>
      </c>
    </row>
    <row r="1435" spans="7:17" ht="24.75" customHeight="1" x14ac:dyDescent="0.25">
      <c r="G1435" s="87">
        <f t="shared" si="107"/>
        <v>0</v>
      </c>
      <c r="H1435" s="87">
        <v>1435</v>
      </c>
      <c r="I1435" s="91">
        <v>71231</v>
      </c>
      <c r="J1435" s="92" t="s">
        <v>3422</v>
      </c>
      <c r="K1435" s="87" t="str">
        <f t="shared" si="108"/>
        <v>712</v>
      </c>
      <c r="L1435" s="111"/>
      <c r="P1435" s="147">
        <v>71231</v>
      </c>
      <c r="Q1435" s="148" t="s">
        <v>3422</v>
      </c>
    </row>
    <row r="1436" spans="7:17" ht="24.75" customHeight="1" x14ac:dyDescent="0.25">
      <c r="G1436" s="87">
        <f t="shared" si="107"/>
        <v>0</v>
      </c>
      <c r="H1436" s="87">
        <v>1436</v>
      </c>
      <c r="I1436" s="91">
        <v>71232</v>
      </c>
      <c r="J1436" s="92" t="s">
        <v>3423</v>
      </c>
      <c r="K1436" s="87" t="str">
        <f t="shared" si="108"/>
        <v>712</v>
      </c>
      <c r="L1436" s="111"/>
      <c r="P1436" s="147">
        <v>71232</v>
      </c>
      <c r="Q1436" s="148" t="s">
        <v>3423</v>
      </c>
    </row>
    <row r="1437" spans="7:17" ht="24.75" customHeight="1" x14ac:dyDescent="0.25">
      <c r="G1437" s="87">
        <f t="shared" si="107"/>
        <v>0</v>
      </c>
      <c r="H1437" s="87">
        <v>1437</v>
      </c>
      <c r="I1437" s="91" t="s">
        <v>3424</v>
      </c>
      <c r="J1437" s="92" t="s">
        <v>3425</v>
      </c>
      <c r="K1437" s="87" t="str">
        <f t="shared" si="108"/>
        <v>712</v>
      </c>
      <c r="L1437" s="111"/>
      <c r="P1437" s="145" t="s">
        <v>3424</v>
      </c>
      <c r="Q1437" s="146" t="s">
        <v>3425</v>
      </c>
    </row>
    <row r="1438" spans="7:17" ht="24.75" customHeight="1" x14ac:dyDescent="0.25">
      <c r="G1438" s="87">
        <f t="shared" si="107"/>
        <v>0</v>
      </c>
      <c r="H1438" s="87">
        <v>1438</v>
      </c>
      <c r="I1438" s="91">
        <v>71240</v>
      </c>
      <c r="J1438" s="92" t="s">
        <v>3425</v>
      </c>
      <c r="K1438" s="87" t="str">
        <f t="shared" si="108"/>
        <v>712</v>
      </c>
      <c r="L1438" s="111"/>
      <c r="P1438" s="147">
        <v>71240</v>
      </c>
      <c r="Q1438" s="148" t="s">
        <v>3425</v>
      </c>
    </row>
    <row r="1439" spans="7:17" ht="24.75" customHeight="1" x14ac:dyDescent="0.25">
      <c r="G1439" s="87">
        <f t="shared" si="107"/>
        <v>0</v>
      </c>
      <c r="H1439" s="87">
        <v>1439</v>
      </c>
      <c r="I1439" s="91" t="s">
        <v>3426</v>
      </c>
      <c r="J1439" s="92" t="s">
        <v>3427</v>
      </c>
      <c r="K1439" s="87" t="str">
        <f t="shared" si="108"/>
        <v>712</v>
      </c>
      <c r="L1439" s="111"/>
      <c r="P1439" s="145" t="s">
        <v>3426</v>
      </c>
      <c r="Q1439" s="146" t="s">
        <v>3427</v>
      </c>
    </row>
    <row r="1440" spans="7:17" ht="24.75" customHeight="1" x14ac:dyDescent="0.25">
      <c r="G1440" s="87">
        <f t="shared" si="107"/>
        <v>0</v>
      </c>
      <c r="H1440" s="87">
        <v>1440</v>
      </c>
      <c r="I1440" s="91">
        <v>71250</v>
      </c>
      <c r="J1440" s="92" t="s">
        <v>3427</v>
      </c>
      <c r="K1440" s="87" t="str">
        <f t="shared" si="108"/>
        <v>712</v>
      </c>
      <c r="L1440" s="111"/>
      <c r="P1440" s="147">
        <v>71250</v>
      </c>
      <c r="Q1440" s="148" t="s">
        <v>3427</v>
      </c>
    </row>
    <row r="1441" spans="7:17" ht="24.75" customHeight="1" x14ac:dyDescent="0.25">
      <c r="G1441" s="87">
        <f t="shared" si="107"/>
        <v>0</v>
      </c>
      <c r="H1441" s="87">
        <v>1441</v>
      </c>
      <c r="I1441" s="91" t="s">
        <v>3428</v>
      </c>
      <c r="J1441" s="92" t="s">
        <v>3429</v>
      </c>
      <c r="K1441" s="87" t="str">
        <f t="shared" si="108"/>
        <v>712</v>
      </c>
      <c r="L1441" s="111"/>
      <c r="P1441" s="145" t="s">
        <v>3428</v>
      </c>
      <c r="Q1441" s="146" t="s">
        <v>3429</v>
      </c>
    </row>
    <row r="1442" spans="7:17" ht="24.75" customHeight="1" x14ac:dyDescent="0.25">
      <c r="G1442" s="87">
        <f t="shared" si="107"/>
        <v>0</v>
      </c>
      <c r="H1442" s="87">
        <v>1442</v>
      </c>
      <c r="I1442" s="91">
        <v>71261</v>
      </c>
      <c r="J1442" s="92" t="s">
        <v>3430</v>
      </c>
      <c r="K1442" s="87" t="str">
        <f t="shared" si="108"/>
        <v>712</v>
      </c>
      <c r="L1442" s="111"/>
      <c r="P1442" s="147">
        <v>71261</v>
      </c>
      <c r="Q1442" s="148" t="s">
        <v>3430</v>
      </c>
    </row>
    <row r="1443" spans="7:17" ht="24.75" customHeight="1" x14ac:dyDescent="0.25">
      <c r="G1443" s="87">
        <f t="shared" si="107"/>
        <v>0</v>
      </c>
      <c r="H1443" s="87">
        <v>1443</v>
      </c>
      <c r="I1443" s="91">
        <v>71262</v>
      </c>
      <c r="J1443" s="92" t="s">
        <v>3431</v>
      </c>
      <c r="K1443" s="87" t="str">
        <f t="shared" si="108"/>
        <v>712</v>
      </c>
      <c r="L1443" s="111"/>
      <c r="P1443" s="147">
        <v>71262</v>
      </c>
      <c r="Q1443" s="148" t="s">
        <v>3431</v>
      </c>
    </row>
    <row r="1444" spans="7:17" ht="24.75" customHeight="1" x14ac:dyDescent="0.25">
      <c r="G1444" s="87">
        <f t="shared" si="107"/>
        <v>0</v>
      </c>
      <c r="H1444" s="87">
        <v>1444</v>
      </c>
      <c r="I1444" s="91">
        <v>71263</v>
      </c>
      <c r="J1444" s="92" t="s">
        <v>3432</v>
      </c>
      <c r="K1444" s="87" t="str">
        <f t="shared" si="108"/>
        <v>712</v>
      </c>
      <c r="L1444" s="111"/>
      <c r="P1444" s="147">
        <v>71263</v>
      </c>
      <c r="Q1444" s="148" t="s">
        <v>3432</v>
      </c>
    </row>
    <row r="1445" spans="7:17" ht="24.75" customHeight="1" x14ac:dyDescent="0.25">
      <c r="G1445" s="87">
        <f t="shared" si="107"/>
        <v>0</v>
      </c>
      <c r="H1445" s="87">
        <v>1445</v>
      </c>
      <c r="I1445" s="91">
        <v>71264</v>
      </c>
      <c r="J1445" s="92" t="s">
        <v>3433</v>
      </c>
      <c r="K1445" s="87" t="str">
        <f t="shared" si="108"/>
        <v>712</v>
      </c>
      <c r="L1445" s="111"/>
      <c r="P1445" s="147">
        <v>71264</v>
      </c>
      <c r="Q1445" s="148" t="s">
        <v>3433</v>
      </c>
    </row>
    <row r="1446" spans="7:17" ht="24.75" customHeight="1" x14ac:dyDescent="0.25">
      <c r="G1446" s="87">
        <f t="shared" si="107"/>
        <v>0</v>
      </c>
      <c r="H1446" s="87">
        <v>1446</v>
      </c>
      <c r="I1446" s="91">
        <v>71265</v>
      </c>
      <c r="J1446" s="92" t="s">
        <v>3434</v>
      </c>
      <c r="K1446" s="87" t="str">
        <f t="shared" si="108"/>
        <v>712</v>
      </c>
      <c r="L1446" s="111"/>
      <c r="P1446" s="147">
        <v>71265</v>
      </c>
      <c r="Q1446" s="148" t="s">
        <v>3434</v>
      </c>
    </row>
    <row r="1447" spans="7:17" ht="24.75" customHeight="1" x14ac:dyDescent="0.25">
      <c r="G1447" s="87">
        <f t="shared" si="107"/>
        <v>0</v>
      </c>
      <c r="H1447" s="87">
        <v>1447</v>
      </c>
      <c r="I1447" s="91">
        <v>71266</v>
      </c>
      <c r="J1447" s="92" t="s">
        <v>3435</v>
      </c>
      <c r="K1447" s="87" t="str">
        <f t="shared" si="108"/>
        <v>712</v>
      </c>
      <c r="L1447" s="111"/>
      <c r="P1447" s="147">
        <v>71266</v>
      </c>
      <c r="Q1447" s="148" t="s">
        <v>3435</v>
      </c>
    </row>
    <row r="1448" spans="7:17" ht="24.75" customHeight="1" x14ac:dyDescent="0.25">
      <c r="G1448" s="87">
        <f t="shared" si="107"/>
        <v>0</v>
      </c>
      <c r="H1448" s="87">
        <v>1448</v>
      </c>
      <c r="I1448" s="91">
        <v>71267</v>
      </c>
      <c r="J1448" s="92" t="s">
        <v>3436</v>
      </c>
      <c r="K1448" s="87" t="str">
        <f t="shared" si="108"/>
        <v>712</v>
      </c>
      <c r="L1448" s="111"/>
      <c r="P1448" s="147">
        <v>71267</v>
      </c>
      <c r="Q1448" s="148" t="s">
        <v>3436</v>
      </c>
    </row>
    <row r="1449" spans="7:17" ht="24.75" customHeight="1" x14ac:dyDescent="0.25">
      <c r="G1449" s="87">
        <f t="shared" si="107"/>
        <v>0</v>
      </c>
      <c r="H1449" s="87">
        <v>1449</v>
      </c>
      <c r="I1449" s="91" t="s">
        <v>3437</v>
      </c>
      <c r="J1449" s="92" t="s">
        <v>3438</v>
      </c>
      <c r="K1449" s="87" t="str">
        <f t="shared" si="108"/>
        <v>712</v>
      </c>
      <c r="L1449" s="111"/>
      <c r="P1449" s="145" t="s">
        <v>3437</v>
      </c>
      <c r="Q1449" s="146" t="s">
        <v>3438</v>
      </c>
    </row>
    <row r="1450" spans="7:17" ht="24.75" customHeight="1" x14ac:dyDescent="0.25">
      <c r="G1450" s="87">
        <f t="shared" si="107"/>
        <v>0</v>
      </c>
      <c r="H1450" s="87">
        <v>1450</v>
      </c>
      <c r="I1450" s="91">
        <v>71270</v>
      </c>
      <c r="J1450" s="92" t="s">
        <v>3438</v>
      </c>
      <c r="K1450" s="87" t="str">
        <f t="shared" si="108"/>
        <v>712</v>
      </c>
      <c r="L1450" s="111"/>
      <c r="P1450" s="147">
        <v>71270</v>
      </c>
      <c r="Q1450" s="148" t="s">
        <v>3438</v>
      </c>
    </row>
    <row r="1451" spans="7:17" ht="24.75" customHeight="1" x14ac:dyDescent="0.25">
      <c r="G1451" s="87">
        <f t="shared" si="107"/>
        <v>0</v>
      </c>
      <c r="H1451" s="87">
        <v>1451</v>
      </c>
      <c r="I1451" s="104" t="s">
        <v>1244</v>
      </c>
      <c r="J1451" s="92" t="s">
        <v>1245</v>
      </c>
      <c r="K1451" s="87" t="str">
        <f t="shared" si="108"/>
        <v>713</v>
      </c>
      <c r="L1451" s="111"/>
      <c r="P1451" s="171" t="s">
        <v>1244</v>
      </c>
      <c r="Q1451" s="144" t="s">
        <v>1245</v>
      </c>
    </row>
    <row r="1452" spans="7:17" ht="24.75" customHeight="1" x14ac:dyDescent="0.25">
      <c r="G1452" s="87">
        <f t="shared" si="107"/>
        <v>0</v>
      </c>
      <c r="H1452" s="87">
        <v>1452</v>
      </c>
      <c r="I1452" s="91" t="s">
        <v>3439</v>
      </c>
      <c r="J1452" s="92" t="s">
        <v>3440</v>
      </c>
      <c r="K1452" s="87" t="str">
        <f t="shared" si="108"/>
        <v>713</v>
      </c>
      <c r="L1452" s="111"/>
      <c r="P1452" s="145" t="s">
        <v>3439</v>
      </c>
      <c r="Q1452" s="146" t="s">
        <v>3440</v>
      </c>
    </row>
    <row r="1453" spans="7:17" ht="24.75" customHeight="1" x14ac:dyDescent="0.25">
      <c r="G1453" s="87">
        <f t="shared" si="107"/>
        <v>0</v>
      </c>
      <c r="H1453" s="87">
        <v>1453</v>
      </c>
      <c r="I1453" s="91">
        <v>71311</v>
      </c>
      <c r="J1453" s="92" t="s">
        <v>3441</v>
      </c>
      <c r="K1453" s="87" t="str">
        <f t="shared" si="108"/>
        <v>713</v>
      </c>
      <c r="L1453" s="111"/>
      <c r="P1453" s="147">
        <v>71311</v>
      </c>
      <c r="Q1453" s="148" t="s">
        <v>3441</v>
      </c>
    </row>
    <row r="1454" spans="7:17" ht="24.75" customHeight="1" x14ac:dyDescent="0.25">
      <c r="G1454" s="87">
        <f t="shared" si="107"/>
        <v>0</v>
      </c>
      <c r="H1454" s="87">
        <v>1454</v>
      </c>
      <c r="I1454" s="91">
        <v>71312</v>
      </c>
      <c r="J1454" s="92" t="s">
        <v>3442</v>
      </c>
      <c r="K1454" s="87" t="str">
        <f t="shared" si="108"/>
        <v>713</v>
      </c>
      <c r="L1454" s="111"/>
      <c r="P1454" s="147">
        <v>71312</v>
      </c>
      <c r="Q1454" s="148" t="s">
        <v>3442</v>
      </c>
    </row>
    <row r="1455" spans="7:17" ht="24.75" customHeight="1" x14ac:dyDescent="0.25">
      <c r="G1455" s="87">
        <f t="shared" si="107"/>
        <v>0</v>
      </c>
      <c r="H1455" s="87">
        <v>1455</v>
      </c>
      <c r="I1455" s="91">
        <v>71313</v>
      </c>
      <c r="J1455" s="92" t="s">
        <v>3443</v>
      </c>
      <c r="K1455" s="87" t="str">
        <f t="shared" si="108"/>
        <v>713</v>
      </c>
      <c r="L1455" s="111"/>
      <c r="P1455" s="147">
        <v>71313</v>
      </c>
      <c r="Q1455" s="148" t="s">
        <v>3443</v>
      </c>
    </row>
    <row r="1456" spans="7:17" ht="24.75" customHeight="1" x14ac:dyDescent="0.25">
      <c r="G1456" s="87">
        <f t="shared" si="107"/>
        <v>0</v>
      </c>
      <c r="H1456" s="87">
        <v>1456</v>
      </c>
      <c r="I1456" s="91" t="s">
        <v>3444</v>
      </c>
      <c r="J1456" s="92" t="s">
        <v>3445</v>
      </c>
      <c r="K1456" s="87" t="str">
        <f t="shared" si="108"/>
        <v>713</v>
      </c>
      <c r="L1456" s="111"/>
      <c r="P1456" s="145" t="s">
        <v>3444</v>
      </c>
      <c r="Q1456" s="146" t="s">
        <v>3445</v>
      </c>
    </row>
    <row r="1457" spans="7:17" ht="24.75" customHeight="1" x14ac:dyDescent="0.25">
      <c r="G1457" s="87">
        <f t="shared" si="107"/>
        <v>0</v>
      </c>
      <c r="H1457" s="87">
        <v>1457</v>
      </c>
      <c r="I1457" s="91">
        <v>71321</v>
      </c>
      <c r="J1457" s="92" t="s">
        <v>3446</v>
      </c>
      <c r="K1457" s="87" t="str">
        <f t="shared" si="108"/>
        <v>713</v>
      </c>
      <c r="L1457" s="111"/>
      <c r="P1457" s="147">
        <v>71321</v>
      </c>
      <c r="Q1457" s="148" t="s">
        <v>3446</v>
      </c>
    </row>
    <row r="1458" spans="7:17" ht="24.75" customHeight="1" x14ac:dyDescent="0.25">
      <c r="G1458" s="87">
        <f t="shared" si="107"/>
        <v>0</v>
      </c>
      <c r="H1458" s="87">
        <v>1458</v>
      </c>
      <c r="I1458" s="91">
        <v>71322</v>
      </c>
      <c r="J1458" s="92" t="s">
        <v>3447</v>
      </c>
      <c r="K1458" s="87" t="str">
        <f t="shared" si="108"/>
        <v>713</v>
      </c>
      <c r="L1458" s="111"/>
      <c r="P1458" s="147">
        <v>71322</v>
      </c>
      <c r="Q1458" s="148" t="s">
        <v>3447</v>
      </c>
    </row>
    <row r="1459" spans="7:17" ht="24.75" customHeight="1" x14ac:dyDescent="0.25">
      <c r="G1459" s="87">
        <f t="shared" si="107"/>
        <v>0</v>
      </c>
      <c r="H1459" s="87">
        <v>1459</v>
      </c>
      <c r="I1459" s="91">
        <v>71323</v>
      </c>
      <c r="J1459" s="92" t="s">
        <v>3448</v>
      </c>
      <c r="K1459" s="87" t="str">
        <f t="shared" si="108"/>
        <v>713</v>
      </c>
      <c r="L1459" s="111"/>
      <c r="P1459" s="147">
        <v>71323</v>
      </c>
      <c r="Q1459" s="148" t="s">
        <v>3448</v>
      </c>
    </row>
    <row r="1460" spans="7:17" ht="24.75" customHeight="1" x14ac:dyDescent="0.25">
      <c r="G1460" s="87">
        <f t="shared" si="107"/>
        <v>0</v>
      </c>
      <c r="H1460" s="87">
        <v>1460</v>
      </c>
      <c r="I1460" s="91">
        <v>71324</v>
      </c>
      <c r="J1460" s="92" t="s">
        <v>3449</v>
      </c>
      <c r="K1460" s="87" t="str">
        <f t="shared" si="108"/>
        <v>713</v>
      </c>
      <c r="L1460" s="111"/>
      <c r="P1460" s="147">
        <v>71324</v>
      </c>
      <c r="Q1460" s="148" t="s">
        <v>3449</v>
      </c>
    </row>
    <row r="1461" spans="7:17" ht="24.75" customHeight="1" x14ac:dyDescent="0.25">
      <c r="G1461" s="87">
        <f t="shared" si="107"/>
        <v>0</v>
      </c>
      <c r="H1461" s="87">
        <v>1461</v>
      </c>
      <c r="I1461" s="91">
        <v>71329</v>
      </c>
      <c r="J1461" s="92" t="s">
        <v>3450</v>
      </c>
      <c r="K1461" s="87" t="str">
        <f t="shared" si="108"/>
        <v>713</v>
      </c>
      <c r="L1461" s="111"/>
      <c r="P1461" s="147">
        <v>71329</v>
      </c>
      <c r="Q1461" s="148" t="s">
        <v>3450</v>
      </c>
    </row>
    <row r="1462" spans="7:17" ht="24.75" customHeight="1" x14ac:dyDescent="0.25">
      <c r="G1462" s="87">
        <f t="shared" si="107"/>
        <v>0</v>
      </c>
      <c r="H1462" s="87">
        <v>1462</v>
      </c>
      <c r="I1462" s="91" t="s">
        <v>3451</v>
      </c>
      <c r="J1462" s="92" t="s">
        <v>3452</v>
      </c>
      <c r="K1462" s="87" t="str">
        <f t="shared" si="108"/>
        <v>713</v>
      </c>
      <c r="L1462" s="111"/>
      <c r="P1462" s="145" t="s">
        <v>3451</v>
      </c>
      <c r="Q1462" s="146" t="s">
        <v>3452</v>
      </c>
    </row>
    <row r="1463" spans="7:17" ht="24.75" customHeight="1" x14ac:dyDescent="0.25">
      <c r="G1463" s="87">
        <f t="shared" si="107"/>
        <v>0</v>
      </c>
      <c r="H1463" s="87">
        <v>1463</v>
      </c>
      <c r="I1463" s="91">
        <v>71331</v>
      </c>
      <c r="J1463" s="92" t="s">
        <v>3453</v>
      </c>
      <c r="K1463" s="87" t="str">
        <f t="shared" si="108"/>
        <v>713</v>
      </c>
      <c r="L1463" s="111"/>
      <c r="P1463" s="147">
        <v>71331</v>
      </c>
      <c r="Q1463" s="148" t="s">
        <v>3453</v>
      </c>
    </row>
    <row r="1464" spans="7:17" ht="24.75" customHeight="1" x14ac:dyDescent="0.25">
      <c r="G1464" s="87">
        <f t="shared" si="107"/>
        <v>0</v>
      </c>
      <c r="H1464" s="87">
        <v>1464</v>
      </c>
      <c r="I1464" s="91">
        <v>71332</v>
      </c>
      <c r="J1464" s="92" t="s">
        <v>3454</v>
      </c>
      <c r="K1464" s="87" t="str">
        <f t="shared" si="108"/>
        <v>713</v>
      </c>
      <c r="L1464" s="111"/>
      <c r="P1464" s="147">
        <v>71332</v>
      </c>
      <c r="Q1464" s="148" t="s">
        <v>3454</v>
      </c>
    </row>
    <row r="1465" spans="7:17" ht="24.75" customHeight="1" x14ac:dyDescent="0.25">
      <c r="G1465" s="87">
        <f t="shared" si="107"/>
        <v>0</v>
      </c>
      <c r="H1465" s="87">
        <v>1465</v>
      </c>
      <c r="I1465" s="91">
        <v>71339</v>
      </c>
      <c r="J1465" s="92" t="s">
        <v>3455</v>
      </c>
      <c r="K1465" s="87" t="str">
        <f t="shared" si="108"/>
        <v>713</v>
      </c>
      <c r="L1465" s="111"/>
      <c r="P1465" s="147">
        <v>71339</v>
      </c>
      <c r="Q1465" s="148" t="s">
        <v>3455</v>
      </c>
    </row>
    <row r="1466" spans="7:17" ht="24.75" customHeight="1" x14ac:dyDescent="0.25">
      <c r="G1466" s="87">
        <f t="shared" si="107"/>
        <v>0</v>
      </c>
      <c r="H1466" s="87">
        <v>1466</v>
      </c>
      <c r="I1466" s="91" t="s">
        <v>3456</v>
      </c>
      <c r="J1466" s="92" t="s">
        <v>3457</v>
      </c>
      <c r="K1466" s="87" t="str">
        <f t="shared" si="108"/>
        <v>Prosím, zvolte podrobnější úroveň.</v>
      </c>
      <c r="L1466" s="111"/>
      <c r="P1466" s="141" t="s">
        <v>3456</v>
      </c>
      <c r="Q1466" s="142" t="s">
        <v>3457</v>
      </c>
    </row>
    <row r="1467" spans="7:17" ht="24.75" customHeight="1" x14ac:dyDescent="0.25">
      <c r="G1467" s="87">
        <f t="shared" si="107"/>
        <v>0</v>
      </c>
      <c r="H1467" s="87">
        <v>1467</v>
      </c>
      <c r="I1467" s="91" t="s">
        <v>1246</v>
      </c>
      <c r="J1467" s="92" t="s">
        <v>1247</v>
      </c>
      <c r="K1467" s="87" t="str">
        <f t="shared" si="108"/>
        <v>721</v>
      </c>
      <c r="L1467" s="111"/>
      <c r="P1467" s="143" t="s">
        <v>1246</v>
      </c>
      <c r="Q1467" s="144" t="s">
        <v>1247</v>
      </c>
    </row>
    <row r="1468" spans="7:17" ht="24.75" customHeight="1" x14ac:dyDescent="0.25">
      <c r="G1468" s="87">
        <f t="shared" si="107"/>
        <v>0</v>
      </c>
      <c r="H1468" s="87">
        <v>1468</v>
      </c>
      <c r="I1468" s="91" t="s">
        <v>3458</v>
      </c>
      <c r="J1468" s="92" t="s">
        <v>3459</v>
      </c>
      <c r="K1468" s="87" t="str">
        <f t="shared" si="108"/>
        <v>721</v>
      </c>
      <c r="L1468" s="111"/>
      <c r="P1468" s="145" t="s">
        <v>3458</v>
      </c>
      <c r="Q1468" s="146" t="s">
        <v>3459</v>
      </c>
    </row>
    <row r="1469" spans="7:17" ht="24.75" customHeight="1" x14ac:dyDescent="0.25">
      <c r="G1469" s="87">
        <f t="shared" si="107"/>
        <v>0</v>
      </c>
      <c r="H1469" s="87">
        <v>1469</v>
      </c>
      <c r="I1469" s="91">
        <v>72111</v>
      </c>
      <c r="J1469" s="92" t="s">
        <v>3460</v>
      </c>
      <c r="K1469" s="87" t="str">
        <f t="shared" si="108"/>
        <v>721</v>
      </c>
      <c r="L1469" s="111"/>
      <c r="P1469" s="147">
        <v>72111</v>
      </c>
      <c r="Q1469" s="148" t="s">
        <v>3460</v>
      </c>
    </row>
    <row r="1470" spans="7:17" ht="24.75" customHeight="1" x14ac:dyDescent="0.25">
      <c r="G1470" s="87">
        <f t="shared" si="107"/>
        <v>0</v>
      </c>
      <c r="H1470" s="87">
        <v>1470</v>
      </c>
      <c r="I1470" s="91">
        <v>72112</v>
      </c>
      <c r="J1470" s="92" t="s">
        <v>3461</v>
      </c>
      <c r="K1470" s="87" t="str">
        <f t="shared" si="108"/>
        <v>721</v>
      </c>
      <c r="L1470" s="111"/>
      <c r="P1470" s="147">
        <v>72112</v>
      </c>
      <c r="Q1470" s="148" t="s">
        <v>3461</v>
      </c>
    </row>
    <row r="1471" spans="7:17" ht="24.75" customHeight="1" x14ac:dyDescent="0.25">
      <c r="G1471" s="87">
        <f t="shared" si="107"/>
        <v>0</v>
      </c>
      <c r="H1471" s="87">
        <v>1471</v>
      </c>
      <c r="I1471" s="91">
        <v>72113</v>
      </c>
      <c r="J1471" s="92" t="s">
        <v>3462</v>
      </c>
      <c r="K1471" s="87" t="str">
        <f t="shared" si="108"/>
        <v>721</v>
      </c>
      <c r="L1471" s="111"/>
      <c r="P1471" s="147">
        <v>72113</v>
      </c>
      <c r="Q1471" s="148" t="s">
        <v>3462</v>
      </c>
    </row>
    <row r="1472" spans="7:17" ht="24.75" customHeight="1" x14ac:dyDescent="0.25">
      <c r="G1472" s="87">
        <f t="shared" si="107"/>
        <v>0</v>
      </c>
      <c r="H1472" s="87">
        <v>1472</v>
      </c>
      <c r="I1472" s="91" t="s">
        <v>3463</v>
      </c>
      <c r="J1472" s="92" t="s">
        <v>3464</v>
      </c>
      <c r="K1472" s="87" t="str">
        <f t="shared" si="108"/>
        <v>721</v>
      </c>
      <c r="L1472" s="111"/>
      <c r="P1472" s="145" t="s">
        <v>3463</v>
      </c>
      <c r="Q1472" s="146" t="s">
        <v>3464</v>
      </c>
    </row>
    <row r="1473" spans="7:17" ht="24.75" customHeight="1" x14ac:dyDescent="0.25">
      <c r="G1473" s="87">
        <f t="shared" si="107"/>
        <v>0</v>
      </c>
      <c r="H1473" s="87">
        <v>1473</v>
      </c>
      <c r="I1473" s="91">
        <v>72121</v>
      </c>
      <c r="J1473" s="92" t="s">
        <v>3465</v>
      </c>
      <c r="K1473" s="87" t="str">
        <f t="shared" si="108"/>
        <v>721</v>
      </c>
      <c r="L1473" s="111"/>
      <c r="P1473" s="147">
        <v>72121</v>
      </c>
      <c r="Q1473" s="148" t="s">
        <v>3465</v>
      </c>
    </row>
    <row r="1474" spans="7:17" ht="24.75" customHeight="1" x14ac:dyDescent="0.25">
      <c r="G1474" s="87">
        <f t="shared" ref="G1474:G1537" si="109">IF(ISERR(SEARCH($G$1,J1474)),0,1)</f>
        <v>0</v>
      </c>
      <c r="H1474" s="87">
        <v>1474</v>
      </c>
      <c r="I1474" s="91">
        <v>72122</v>
      </c>
      <c r="J1474" s="92" t="s">
        <v>3466</v>
      </c>
      <c r="K1474" s="87" t="str">
        <f t="shared" si="108"/>
        <v>721</v>
      </c>
      <c r="L1474" s="111"/>
      <c r="P1474" s="147">
        <v>72122</v>
      </c>
      <c r="Q1474" s="148" t="s">
        <v>3466</v>
      </c>
    </row>
    <row r="1475" spans="7:17" ht="24.75" customHeight="1" x14ac:dyDescent="0.25">
      <c r="G1475" s="87">
        <f t="shared" si="109"/>
        <v>0</v>
      </c>
      <c r="H1475" s="87">
        <v>1475</v>
      </c>
      <c r="I1475" s="91">
        <v>72123</v>
      </c>
      <c r="J1475" s="92" t="s">
        <v>3467</v>
      </c>
      <c r="K1475" s="87" t="str">
        <f t="shared" ref="K1475:K1538" si="110">IF(LEN(LEFT(I1475,3))&lt;3,"Prosím, zvolte podrobnější úroveň.",LEFT(I1475,3))</f>
        <v>721</v>
      </c>
      <c r="L1475" s="111"/>
      <c r="P1475" s="147">
        <v>72123</v>
      </c>
      <c r="Q1475" s="148" t="s">
        <v>3467</v>
      </c>
    </row>
    <row r="1476" spans="7:17" ht="24.75" customHeight="1" x14ac:dyDescent="0.25">
      <c r="G1476" s="87">
        <f t="shared" si="109"/>
        <v>0</v>
      </c>
      <c r="H1476" s="87">
        <v>1476</v>
      </c>
      <c r="I1476" s="91" t="s">
        <v>3468</v>
      </c>
      <c r="J1476" s="92" t="s">
        <v>3469</v>
      </c>
      <c r="K1476" s="87" t="str">
        <f t="shared" si="110"/>
        <v>721</v>
      </c>
      <c r="L1476" s="111"/>
      <c r="P1476" s="145" t="s">
        <v>3468</v>
      </c>
      <c r="Q1476" s="146" t="s">
        <v>3469</v>
      </c>
    </row>
    <row r="1477" spans="7:17" ht="24.75" customHeight="1" x14ac:dyDescent="0.25">
      <c r="G1477" s="87">
        <f t="shared" si="109"/>
        <v>0</v>
      </c>
      <c r="H1477" s="87">
        <v>1477</v>
      </c>
      <c r="I1477" s="91">
        <v>72131</v>
      </c>
      <c r="J1477" s="92" t="s">
        <v>3470</v>
      </c>
      <c r="K1477" s="87" t="str">
        <f t="shared" si="110"/>
        <v>721</v>
      </c>
      <c r="L1477" s="111"/>
      <c r="P1477" s="147">
        <v>72131</v>
      </c>
      <c r="Q1477" s="148" t="s">
        <v>3470</v>
      </c>
    </row>
    <row r="1478" spans="7:17" ht="24.75" customHeight="1" x14ac:dyDescent="0.25">
      <c r="G1478" s="87">
        <f t="shared" si="109"/>
        <v>0</v>
      </c>
      <c r="H1478" s="87">
        <v>1478</v>
      </c>
      <c r="I1478" s="91">
        <v>72132</v>
      </c>
      <c r="J1478" s="92" t="s">
        <v>3471</v>
      </c>
      <c r="K1478" s="87" t="str">
        <f t="shared" si="110"/>
        <v>721</v>
      </c>
      <c r="L1478" s="111"/>
      <c r="P1478" s="147">
        <v>72132</v>
      </c>
      <c r="Q1478" s="148" t="s">
        <v>3471</v>
      </c>
    </row>
    <row r="1479" spans="7:17" ht="24.75" customHeight="1" x14ac:dyDescent="0.25">
      <c r="G1479" s="87">
        <f t="shared" si="109"/>
        <v>0</v>
      </c>
      <c r="H1479" s="87">
        <v>1479</v>
      </c>
      <c r="I1479" s="91">
        <v>72133</v>
      </c>
      <c r="J1479" s="92" t="s">
        <v>3472</v>
      </c>
      <c r="K1479" s="87" t="str">
        <f t="shared" si="110"/>
        <v>721</v>
      </c>
      <c r="L1479" s="111"/>
      <c r="P1479" s="147">
        <v>72133</v>
      </c>
      <c r="Q1479" s="148" t="s">
        <v>3472</v>
      </c>
    </row>
    <row r="1480" spans="7:17" ht="24.75" customHeight="1" x14ac:dyDescent="0.25">
      <c r="G1480" s="87">
        <f t="shared" si="109"/>
        <v>0</v>
      </c>
      <c r="H1480" s="87">
        <v>1480</v>
      </c>
      <c r="I1480" s="91">
        <v>72139</v>
      </c>
      <c r="J1480" s="92" t="s">
        <v>3473</v>
      </c>
      <c r="K1480" s="87" t="str">
        <f t="shared" si="110"/>
        <v>721</v>
      </c>
      <c r="L1480" s="111"/>
      <c r="P1480" s="147">
        <v>72139</v>
      </c>
      <c r="Q1480" s="148" t="s">
        <v>3473</v>
      </c>
    </row>
    <row r="1481" spans="7:17" ht="24.75" customHeight="1" x14ac:dyDescent="0.25">
      <c r="G1481" s="87">
        <f t="shared" si="109"/>
        <v>0</v>
      </c>
      <c r="H1481" s="87">
        <v>1481</v>
      </c>
      <c r="I1481" s="91" t="s">
        <v>3474</v>
      </c>
      <c r="J1481" s="92" t="s">
        <v>3475</v>
      </c>
      <c r="K1481" s="87" t="str">
        <f t="shared" si="110"/>
        <v>721</v>
      </c>
      <c r="L1481" s="111"/>
      <c r="P1481" s="145" t="s">
        <v>3474</v>
      </c>
      <c r="Q1481" s="146" t="s">
        <v>3475</v>
      </c>
    </row>
    <row r="1482" spans="7:17" ht="24.75" customHeight="1" x14ac:dyDescent="0.25">
      <c r="G1482" s="87">
        <f t="shared" si="109"/>
        <v>0</v>
      </c>
      <c r="H1482" s="87">
        <v>1482</v>
      </c>
      <c r="I1482" s="91">
        <v>72140</v>
      </c>
      <c r="J1482" s="92" t="s">
        <v>3475</v>
      </c>
      <c r="K1482" s="87" t="str">
        <f t="shared" si="110"/>
        <v>721</v>
      </c>
      <c r="L1482" s="111"/>
      <c r="P1482" s="147">
        <v>72140</v>
      </c>
      <c r="Q1482" s="148" t="s">
        <v>3475</v>
      </c>
    </row>
    <row r="1483" spans="7:17" ht="24.75" customHeight="1" x14ac:dyDescent="0.25">
      <c r="G1483" s="87">
        <f t="shared" si="109"/>
        <v>0</v>
      </c>
      <c r="H1483" s="87">
        <v>1483</v>
      </c>
      <c r="I1483" s="91" t="s">
        <v>3476</v>
      </c>
      <c r="J1483" s="92" t="s">
        <v>3477</v>
      </c>
      <c r="K1483" s="87" t="str">
        <f t="shared" si="110"/>
        <v>721</v>
      </c>
      <c r="L1483" s="111"/>
      <c r="P1483" s="145" t="s">
        <v>3476</v>
      </c>
      <c r="Q1483" s="146" t="s">
        <v>3477</v>
      </c>
    </row>
    <row r="1484" spans="7:17" ht="24.75" customHeight="1" x14ac:dyDescent="0.25">
      <c r="G1484" s="87">
        <f t="shared" si="109"/>
        <v>0</v>
      </c>
      <c r="H1484" s="87">
        <v>1484</v>
      </c>
      <c r="I1484" s="91">
        <v>72150</v>
      </c>
      <c r="J1484" s="92" t="s">
        <v>3477</v>
      </c>
      <c r="K1484" s="87" t="str">
        <f t="shared" si="110"/>
        <v>721</v>
      </c>
      <c r="L1484" s="111"/>
      <c r="P1484" s="147">
        <v>72150</v>
      </c>
      <c r="Q1484" s="148" t="s">
        <v>3477</v>
      </c>
    </row>
    <row r="1485" spans="7:17" ht="24.75" customHeight="1" x14ac:dyDescent="0.25">
      <c r="G1485" s="87">
        <f t="shared" si="109"/>
        <v>0</v>
      </c>
      <c r="H1485" s="87">
        <v>1485</v>
      </c>
      <c r="I1485" s="91" t="s">
        <v>1248</v>
      </c>
      <c r="J1485" s="92" t="s">
        <v>1249</v>
      </c>
      <c r="K1485" s="87" t="str">
        <f t="shared" si="110"/>
        <v>722</v>
      </c>
      <c r="L1485" s="111"/>
      <c r="P1485" s="143" t="s">
        <v>1248</v>
      </c>
      <c r="Q1485" s="144" t="s">
        <v>1249</v>
      </c>
    </row>
    <row r="1486" spans="7:17" ht="24.75" customHeight="1" x14ac:dyDescent="0.25">
      <c r="G1486" s="87">
        <f t="shared" si="109"/>
        <v>0</v>
      </c>
      <c r="H1486" s="87">
        <v>1486</v>
      </c>
      <c r="I1486" s="91" t="s">
        <v>3478</v>
      </c>
      <c r="J1486" s="92" t="s">
        <v>3479</v>
      </c>
      <c r="K1486" s="87" t="str">
        <f t="shared" si="110"/>
        <v>722</v>
      </c>
      <c r="L1486" s="111"/>
      <c r="P1486" s="145" t="s">
        <v>3478</v>
      </c>
      <c r="Q1486" s="146" t="s">
        <v>3479</v>
      </c>
    </row>
    <row r="1487" spans="7:17" ht="24.75" customHeight="1" x14ac:dyDescent="0.25">
      <c r="G1487" s="87">
        <f t="shared" si="109"/>
        <v>0</v>
      </c>
      <c r="H1487" s="87">
        <v>1487</v>
      </c>
      <c r="I1487" s="91">
        <v>72210</v>
      </c>
      <c r="J1487" s="92" t="s">
        <v>3479</v>
      </c>
      <c r="K1487" s="87" t="str">
        <f t="shared" si="110"/>
        <v>722</v>
      </c>
      <c r="L1487" s="111"/>
      <c r="P1487" s="147">
        <v>72210</v>
      </c>
      <c r="Q1487" s="148" t="s">
        <v>3479</v>
      </c>
    </row>
    <row r="1488" spans="7:17" ht="24.75" customHeight="1" x14ac:dyDescent="0.25">
      <c r="G1488" s="87">
        <f t="shared" si="109"/>
        <v>0</v>
      </c>
      <c r="H1488" s="87">
        <v>1488</v>
      </c>
      <c r="I1488" s="91" t="s">
        <v>3480</v>
      </c>
      <c r="J1488" s="92" t="s">
        <v>3481</v>
      </c>
      <c r="K1488" s="87" t="str">
        <f t="shared" si="110"/>
        <v>722</v>
      </c>
      <c r="L1488" s="111"/>
      <c r="P1488" s="145" t="s">
        <v>3480</v>
      </c>
      <c r="Q1488" s="146" t="s">
        <v>3481</v>
      </c>
    </row>
    <row r="1489" spans="7:17" ht="24.75" customHeight="1" x14ac:dyDescent="0.25">
      <c r="G1489" s="87">
        <f t="shared" si="109"/>
        <v>0</v>
      </c>
      <c r="H1489" s="87">
        <v>1489</v>
      </c>
      <c r="I1489" s="91">
        <v>72221</v>
      </c>
      <c r="J1489" s="92" t="s">
        <v>3482</v>
      </c>
      <c r="K1489" s="87" t="str">
        <f t="shared" si="110"/>
        <v>722</v>
      </c>
      <c r="L1489" s="111"/>
      <c r="P1489" s="147">
        <v>72221</v>
      </c>
      <c r="Q1489" s="148" t="s">
        <v>3482</v>
      </c>
    </row>
    <row r="1490" spans="7:17" ht="24.75" customHeight="1" x14ac:dyDescent="0.25">
      <c r="G1490" s="87">
        <f t="shared" si="109"/>
        <v>0</v>
      </c>
      <c r="H1490" s="87">
        <v>1490</v>
      </c>
      <c r="I1490" s="91">
        <v>72222</v>
      </c>
      <c r="J1490" s="92" t="s">
        <v>3483</v>
      </c>
      <c r="K1490" s="87" t="str">
        <f t="shared" si="110"/>
        <v>722</v>
      </c>
      <c r="L1490" s="111"/>
      <c r="P1490" s="147">
        <v>72222</v>
      </c>
      <c r="Q1490" s="148" t="s">
        <v>3483</v>
      </c>
    </row>
    <row r="1491" spans="7:17" ht="24.75" customHeight="1" x14ac:dyDescent="0.25">
      <c r="G1491" s="87">
        <f t="shared" si="109"/>
        <v>0</v>
      </c>
      <c r="H1491" s="87">
        <v>1491</v>
      </c>
      <c r="I1491" s="91">
        <v>72223</v>
      </c>
      <c r="J1491" s="92" t="s">
        <v>3484</v>
      </c>
      <c r="K1491" s="87" t="str">
        <f t="shared" si="110"/>
        <v>722</v>
      </c>
      <c r="L1491" s="111"/>
      <c r="P1491" s="147">
        <v>72223</v>
      </c>
      <c r="Q1491" s="148" t="s">
        <v>3484</v>
      </c>
    </row>
    <row r="1492" spans="7:17" ht="24.75" customHeight="1" x14ac:dyDescent="0.25">
      <c r="G1492" s="87">
        <f t="shared" si="109"/>
        <v>0</v>
      </c>
      <c r="H1492" s="87">
        <v>1492</v>
      </c>
      <c r="I1492" s="91">
        <v>72224</v>
      </c>
      <c r="J1492" s="92" t="s">
        <v>3485</v>
      </c>
      <c r="K1492" s="87" t="str">
        <f t="shared" si="110"/>
        <v>722</v>
      </c>
      <c r="L1492" s="111"/>
      <c r="P1492" s="147">
        <v>72224</v>
      </c>
      <c r="Q1492" s="148" t="s">
        <v>3485</v>
      </c>
    </row>
    <row r="1493" spans="7:17" ht="24.75" customHeight="1" x14ac:dyDescent="0.25">
      <c r="G1493" s="87">
        <f t="shared" si="109"/>
        <v>0</v>
      </c>
      <c r="H1493" s="87">
        <v>1493</v>
      </c>
      <c r="I1493" s="91">
        <v>72225</v>
      </c>
      <c r="J1493" s="92" t="s">
        <v>3486</v>
      </c>
      <c r="K1493" s="87" t="str">
        <f t="shared" si="110"/>
        <v>722</v>
      </c>
      <c r="L1493" s="111"/>
      <c r="P1493" s="147">
        <v>72225</v>
      </c>
      <c r="Q1493" s="148" t="s">
        <v>3486</v>
      </c>
    </row>
    <row r="1494" spans="7:17" ht="24.75" customHeight="1" x14ac:dyDescent="0.25">
      <c r="G1494" s="87">
        <f t="shared" si="109"/>
        <v>0</v>
      </c>
      <c r="H1494" s="87">
        <v>1494</v>
      </c>
      <c r="I1494" s="91">
        <v>72226</v>
      </c>
      <c r="J1494" s="92" t="s">
        <v>3487</v>
      </c>
      <c r="K1494" s="87" t="str">
        <f t="shared" si="110"/>
        <v>722</v>
      </c>
      <c r="L1494" s="111"/>
      <c r="P1494" s="147">
        <v>72226</v>
      </c>
      <c r="Q1494" s="148" t="s">
        <v>3487</v>
      </c>
    </row>
    <row r="1495" spans="7:17" ht="24.75" customHeight="1" x14ac:dyDescent="0.25">
      <c r="G1495" s="87">
        <f t="shared" si="109"/>
        <v>0</v>
      </c>
      <c r="H1495" s="87">
        <v>1495</v>
      </c>
      <c r="I1495" s="91">
        <v>72229</v>
      </c>
      <c r="J1495" s="92" t="s">
        <v>3488</v>
      </c>
      <c r="K1495" s="87" t="str">
        <f t="shared" si="110"/>
        <v>722</v>
      </c>
      <c r="L1495" s="111"/>
      <c r="P1495" s="147">
        <v>72229</v>
      </c>
      <c r="Q1495" s="148" t="s">
        <v>3488</v>
      </c>
    </row>
    <row r="1496" spans="7:17" ht="24.75" customHeight="1" x14ac:dyDescent="0.25">
      <c r="G1496" s="87">
        <f t="shared" si="109"/>
        <v>0</v>
      </c>
      <c r="H1496" s="87">
        <v>1496</v>
      </c>
      <c r="I1496" s="91" t="s">
        <v>3489</v>
      </c>
      <c r="J1496" s="92" t="s">
        <v>3490</v>
      </c>
      <c r="K1496" s="87" t="str">
        <f t="shared" si="110"/>
        <v>722</v>
      </c>
      <c r="L1496" s="111"/>
      <c r="P1496" s="145" t="s">
        <v>3489</v>
      </c>
      <c r="Q1496" s="146" t="s">
        <v>3490</v>
      </c>
    </row>
    <row r="1497" spans="7:17" ht="24.75" customHeight="1" x14ac:dyDescent="0.25">
      <c r="G1497" s="87">
        <f t="shared" si="109"/>
        <v>0</v>
      </c>
      <c r="H1497" s="87">
        <v>1497</v>
      </c>
      <c r="I1497" s="91">
        <v>72231</v>
      </c>
      <c r="J1497" s="92" t="s">
        <v>3491</v>
      </c>
      <c r="K1497" s="87" t="str">
        <f t="shared" si="110"/>
        <v>722</v>
      </c>
      <c r="L1497" s="111"/>
      <c r="P1497" s="147">
        <v>72231</v>
      </c>
      <c r="Q1497" s="148" t="s">
        <v>3491</v>
      </c>
    </row>
    <row r="1498" spans="7:17" ht="24.75" customHeight="1" x14ac:dyDescent="0.25">
      <c r="G1498" s="87">
        <f t="shared" si="109"/>
        <v>0</v>
      </c>
      <c r="H1498" s="87">
        <v>1498</v>
      </c>
      <c r="I1498" s="91">
        <v>72232</v>
      </c>
      <c r="J1498" s="92" t="s">
        <v>3492</v>
      </c>
      <c r="K1498" s="87" t="str">
        <f t="shared" si="110"/>
        <v>722</v>
      </c>
      <c r="L1498" s="111"/>
      <c r="P1498" s="147">
        <v>72232</v>
      </c>
      <c r="Q1498" s="148" t="s">
        <v>3492</v>
      </c>
    </row>
    <row r="1499" spans="7:17" ht="24.75" customHeight="1" x14ac:dyDescent="0.25">
      <c r="G1499" s="87">
        <f t="shared" si="109"/>
        <v>0</v>
      </c>
      <c r="H1499" s="87">
        <v>1499</v>
      </c>
      <c r="I1499" s="91">
        <v>72233</v>
      </c>
      <c r="J1499" s="92" t="s">
        <v>3493</v>
      </c>
      <c r="K1499" s="87" t="str">
        <f t="shared" si="110"/>
        <v>722</v>
      </c>
      <c r="L1499" s="111"/>
      <c r="P1499" s="147">
        <v>72233</v>
      </c>
      <c r="Q1499" s="148" t="s">
        <v>3493</v>
      </c>
    </row>
    <row r="1500" spans="7:17" ht="24.75" customHeight="1" x14ac:dyDescent="0.25">
      <c r="G1500" s="87">
        <f t="shared" si="109"/>
        <v>0</v>
      </c>
      <c r="H1500" s="87">
        <v>1500</v>
      </c>
      <c r="I1500" s="91">
        <v>72234</v>
      </c>
      <c r="J1500" s="92" t="s">
        <v>3494</v>
      </c>
      <c r="K1500" s="87" t="str">
        <f t="shared" si="110"/>
        <v>722</v>
      </c>
      <c r="L1500" s="111"/>
      <c r="P1500" s="147">
        <v>72234</v>
      </c>
      <c r="Q1500" s="148" t="s">
        <v>3494</v>
      </c>
    </row>
    <row r="1501" spans="7:17" ht="24.75" customHeight="1" x14ac:dyDescent="0.25">
      <c r="G1501" s="87">
        <f t="shared" si="109"/>
        <v>0</v>
      </c>
      <c r="H1501" s="87">
        <v>1501</v>
      </c>
      <c r="I1501" s="91">
        <v>72235</v>
      </c>
      <c r="J1501" s="92" t="s">
        <v>3495</v>
      </c>
      <c r="K1501" s="87" t="str">
        <f t="shared" si="110"/>
        <v>722</v>
      </c>
      <c r="L1501" s="111"/>
      <c r="P1501" s="147">
        <v>72235</v>
      </c>
      <c r="Q1501" s="148" t="s">
        <v>3495</v>
      </c>
    </row>
    <row r="1502" spans="7:17" ht="24.75" customHeight="1" x14ac:dyDescent="0.25">
      <c r="G1502" s="87">
        <f t="shared" si="109"/>
        <v>0</v>
      </c>
      <c r="H1502" s="87">
        <v>1502</v>
      </c>
      <c r="I1502" s="91">
        <v>72236</v>
      </c>
      <c r="J1502" s="92" t="s">
        <v>3496</v>
      </c>
      <c r="K1502" s="87" t="str">
        <f t="shared" si="110"/>
        <v>722</v>
      </c>
      <c r="L1502" s="111"/>
      <c r="P1502" s="147">
        <v>72236</v>
      </c>
      <c r="Q1502" s="148" t="s">
        <v>3496</v>
      </c>
    </row>
    <row r="1503" spans="7:17" ht="24.75" customHeight="1" x14ac:dyDescent="0.25">
      <c r="G1503" s="87">
        <f t="shared" si="109"/>
        <v>0</v>
      </c>
      <c r="H1503" s="87">
        <v>1503</v>
      </c>
      <c r="I1503" s="91">
        <v>72237</v>
      </c>
      <c r="J1503" s="92" t="s">
        <v>3497</v>
      </c>
      <c r="K1503" s="87" t="str">
        <f t="shared" si="110"/>
        <v>722</v>
      </c>
      <c r="L1503" s="111"/>
      <c r="P1503" s="147">
        <v>72237</v>
      </c>
      <c r="Q1503" s="148" t="s">
        <v>3497</v>
      </c>
    </row>
    <row r="1504" spans="7:17" ht="24.75" customHeight="1" x14ac:dyDescent="0.25">
      <c r="G1504" s="87">
        <f t="shared" si="109"/>
        <v>0</v>
      </c>
      <c r="H1504" s="87">
        <v>1504</v>
      </c>
      <c r="I1504" s="91">
        <v>72239</v>
      </c>
      <c r="J1504" s="92" t="s">
        <v>3498</v>
      </c>
      <c r="K1504" s="87" t="str">
        <f t="shared" si="110"/>
        <v>722</v>
      </c>
      <c r="L1504" s="111"/>
      <c r="P1504" s="147">
        <v>72239</v>
      </c>
      <c r="Q1504" s="148" t="s">
        <v>3498</v>
      </c>
    </row>
    <row r="1505" spans="7:17" ht="24.75" customHeight="1" x14ac:dyDescent="0.25">
      <c r="G1505" s="87">
        <f t="shared" si="109"/>
        <v>0</v>
      </c>
      <c r="H1505" s="87">
        <v>1505</v>
      </c>
      <c r="I1505" s="91" t="s">
        <v>3499</v>
      </c>
      <c r="J1505" s="92" t="s">
        <v>3500</v>
      </c>
      <c r="K1505" s="87" t="str">
        <f t="shared" si="110"/>
        <v>722</v>
      </c>
      <c r="L1505" s="111"/>
      <c r="P1505" s="145" t="s">
        <v>3499</v>
      </c>
      <c r="Q1505" s="146" t="s">
        <v>3500</v>
      </c>
    </row>
    <row r="1506" spans="7:17" ht="24.75" customHeight="1" x14ac:dyDescent="0.25">
      <c r="G1506" s="87">
        <f t="shared" si="109"/>
        <v>0</v>
      </c>
      <c r="H1506" s="87">
        <v>1506</v>
      </c>
      <c r="I1506" s="91">
        <v>72241</v>
      </c>
      <c r="J1506" s="92" t="s">
        <v>3501</v>
      </c>
      <c r="K1506" s="87" t="str">
        <f t="shared" si="110"/>
        <v>722</v>
      </c>
      <c r="L1506" s="111"/>
      <c r="P1506" s="147">
        <v>72241</v>
      </c>
      <c r="Q1506" s="148" t="s">
        <v>3501</v>
      </c>
    </row>
    <row r="1507" spans="7:17" ht="24.75" customHeight="1" x14ac:dyDescent="0.25">
      <c r="G1507" s="87">
        <f t="shared" si="109"/>
        <v>0</v>
      </c>
      <c r="H1507" s="87">
        <v>1507</v>
      </c>
      <c r="I1507" s="91">
        <v>72242</v>
      </c>
      <c r="J1507" s="92" t="s">
        <v>3502</v>
      </c>
      <c r="K1507" s="87" t="str">
        <f t="shared" si="110"/>
        <v>722</v>
      </c>
      <c r="L1507" s="111"/>
      <c r="P1507" s="147">
        <v>72242</v>
      </c>
      <c r="Q1507" s="148" t="s">
        <v>3502</v>
      </c>
    </row>
    <row r="1508" spans="7:17" ht="24.75" customHeight="1" x14ac:dyDescent="0.25">
      <c r="G1508" s="87">
        <f t="shared" si="109"/>
        <v>0</v>
      </c>
      <c r="H1508" s="87">
        <v>1508</v>
      </c>
      <c r="I1508" s="91">
        <v>72243</v>
      </c>
      <c r="J1508" s="92" t="s">
        <v>3503</v>
      </c>
      <c r="K1508" s="87" t="str">
        <f t="shared" si="110"/>
        <v>722</v>
      </c>
      <c r="L1508" s="111"/>
      <c r="P1508" s="147">
        <v>72243</v>
      </c>
      <c r="Q1508" s="148" t="s">
        <v>3503</v>
      </c>
    </row>
    <row r="1509" spans="7:17" ht="24.75" customHeight="1" x14ac:dyDescent="0.25">
      <c r="G1509" s="87">
        <f t="shared" si="109"/>
        <v>0</v>
      </c>
      <c r="H1509" s="87">
        <v>1509</v>
      </c>
      <c r="I1509" s="91" t="s">
        <v>1250</v>
      </c>
      <c r="J1509" s="92" t="s">
        <v>1251</v>
      </c>
      <c r="K1509" s="87" t="str">
        <f t="shared" si="110"/>
        <v>723</v>
      </c>
      <c r="L1509" s="111"/>
      <c r="P1509" s="143" t="s">
        <v>1250</v>
      </c>
      <c r="Q1509" s="144" t="s">
        <v>1251</v>
      </c>
    </row>
    <row r="1510" spans="7:17" ht="24.75" customHeight="1" x14ac:dyDescent="0.25">
      <c r="G1510" s="87">
        <f t="shared" si="109"/>
        <v>0</v>
      </c>
      <c r="H1510" s="87">
        <v>1510</v>
      </c>
      <c r="I1510" s="91" t="s">
        <v>3504</v>
      </c>
      <c r="J1510" s="92" t="s">
        <v>3505</v>
      </c>
      <c r="K1510" s="87" t="str">
        <f t="shared" si="110"/>
        <v>723</v>
      </c>
      <c r="L1510" s="111"/>
      <c r="P1510" s="145" t="s">
        <v>3504</v>
      </c>
      <c r="Q1510" s="146" t="s">
        <v>3505</v>
      </c>
    </row>
    <row r="1511" spans="7:17" ht="24.75" customHeight="1" x14ac:dyDescent="0.25">
      <c r="G1511" s="87">
        <f t="shared" si="109"/>
        <v>0</v>
      </c>
      <c r="H1511" s="87">
        <v>1511</v>
      </c>
      <c r="I1511" s="91">
        <v>72311</v>
      </c>
      <c r="J1511" s="92" t="s">
        <v>3506</v>
      </c>
      <c r="K1511" s="87" t="str">
        <f t="shared" si="110"/>
        <v>723</v>
      </c>
      <c r="L1511" s="111"/>
      <c r="P1511" s="147">
        <v>72311</v>
      </c>
      <c r="Q1511" s="148" t="s">
        <v>3506</v>
      </c>
    </row>
    <row r="1512" spans="7:17" ht="24.75" customHeight="1" x14ac:dyDescent="0.25">
      <c r="G1512" s="87">
        <f t="shared" si="109"/>
        <v>0</v>
      </c>
      <c r="H1512" s="87">
        <v>1512</v>
      </c>
      <c r="I1512" s="91">
        <v>72312</v>
      </c>
      <c r="J1512" s="92" t="s">
        <v>3507</v>
      </c>
      <c r="K1512" s="87" t="str">
        <f t="shared" si="110"/>
        <v>723</v>
      </c>
      <c r="L1512" s="111"/>
      <c r="P1512" s="147">
        <v>72312</v>
      </c>
      <c r="Q1512" s="148" t="s">
        <v>3507</v>
      </c>
    </row>
    <row r="1513" spans="7:17" ht="24.75" customHeight="1" x14ac:dyDescent="0.25">
      <c r="G1513" s="87">
        <f t="shared" si="109"/>
        <v>0</v>
      </c>
      <c r="H1513" s="87">
        <v>1513</v>
      </c>
      <c r="I1513" s="91">
        <v>72313</v>
      </c>
      <c r="J1513" s="92" t="s">
        <v>3508</v>
      </c>
      <c r="K1513" s="87" t="str">
        <f t="shared" si="110"/>
        <v>723</v>
      </c>
      <c r="L1513" s="111"/>
      <c r="P1513" s="147">
        <v>72313</v>
      </c>
      <c r="Q1513" s="148" t="s">
        <v>3508</v>
      </c>
    </row>
    <row r="1514" spans="7:17" ht="24.75" customHeight="1" x14ac:dyDescent="0.25">
      <c r="G1514" s="87">
        <f t="shared" si="109"/>
        <v>0</v>
      </c>
      <c r="H1514" s="87">
        <v>1514</v>
      </c>
      <c r="I1514" s="91">
        <v>72314</v>
      </c>
      <c r="J1514" s="92" t="s">
        <v>3509</v>
      </c>
      <c r="K1514" s="87" t="str">
        <f t="shared" si="110"/>
        <v>723</v>
      </c>
      <c r="L1514" s="111"/>
      <c r="P1514" s="147">
        <v>72314</v>
      </c>
      <c r="Q1514" s="148" t="s">
        <v>3509</v>
      </c>
    </row>
    <row r="1515" spans="7:17" ht="24.75" customHeight="1" x14ac:dyDescent="0.25">
      <c r="G1515" s="87">
        <f t="shared" si="109"/>
        <v>0</v>
      </c>
      <c r="H1515" s="87">
        <v>1515</v>
      </c>
      <c r="I1515" s="91">
        <v>72319</v>
      </c>
      <c r="J1515" s="92" t="s">
        <v>3510</v>
      </c>
      <c r="K1515" s="87" t="str">
        <f t="shared" si="110"/>
        <v>723</v>
      </c>
      <c r="L1515" s="111"/>
      <c r="P1515" s="147">
        <v>72319</v>
      </c>
      <c r="Q1515" s="148" t="s">
        <v>3510</v>
      </c>
    </row>
    <row r="1516" spans="7:17" ht="24.75" customHeight="1" x14ac:dyDescent="0.25">
      <c r="G1516" s="87">
        <f t="shared" si="109"/>
        <v>0</v>
      </c>
      <c r="H1516" s="87">
        <v>1516</v>
      </c>
      <c r="I1516" s="91" t="s">
        <v>3511</v>
      </c>
      <c r="J1516" s="92" t="s">
        <v>3512</v>
      </c>
      <c r="K1516" s="87" t="str">
        <f t="shared" si="110"/>
        <v>723</v>
      </c>
      <c r="L1516" s="111"/>
      <c r="P1516" s="145" t="s">
        <v>3511</v>
      </c>
      <c r="Q1516" s="146" t="s">
        <v>3512</v>
      </c>
    </row>
    <row r="1517" spans="7:17" ht="24.75" customHeight="1" x14ac:dyDescent="0.25">
      <c r="G1517" s="87">
        <f t="shared" si="109"/>
        <v>0</v>
      </c>
      <c r="H1517" s="87">
        <v>1517</v>
      </c>
      <c r="I1517" s="91">
        <v>72320</v>
      </c>
      <c r="J1517" s="92" t="s">
        <v>3512</v>
      </c>
      <c r="K1517" s="87" t="str">
        <f t="shared" si="110"/>
        <v>723</v>
      </c>
      <c r="L1517" s="111"/>
      <c r="P1517" s="147">
        <v>72320</v>
      </c>
      <c r="Q1517" s="148" t="s">
        <v>3512</v>
      </c>
    </row>
    <row r="1518" spans="7:17" ht="24.75" customHeight="1" x14ac:dyDescent="0.25">
      <c r="G1518" s="87">
        <f t="shared" si="109"/>
        <v>0</v>
      </c>
      <c r="H1518" s="87">
        <v>1518</v>
      </c>
      <c r="I1518" s="91" t="s">
        <v>3513</v>
      </c>
      <c r="J1518" s="92" t="s">
        <v>3514</v>
      </c>
      <c r="K1518" s="87" t="str">
        <f t="shared" si="110"/>
        <v>723</v>
      </c>
      <c r="L1518" s="111"/>
      <c r="P1518" s="145" t="s">
        <v>3513</v>
      </c>
      <c r="Q1518" s="146" t="s">
        <v>3514</v>
      </c>
    </row>
    <row r="1519" spans="7:17" ht="24.75" customHeight="1" x14ac:dyDescent="0.25">
      <c r="G1519" s="87">
        <f t="shared" si="109"/>
        <v>0</v>
      </c>
      <c r="H1519" s="87">
        <v>1519</v>
      </c>
      <c r="I1519" s="91">
        <v>72331</v>
      </c>
      <c r="J1519" s="92" t="s">
        <v>3515</v>
      </c>
      <c r="K1519" s="87" t="str">
        <f t="shared" si="110"/>
        <v>723</v>
      </c>
      <c r="L1519" s="111"/>
      <c r="P1519" s="147">
        <v>72331</v>
      </c>
      <c r="Q1519" s="148" t="s">
        <v>3515</v>
      </c>
    </row>
    <row r="1520" spans="7:17" ht="24.75" customHeight="1" x14ac:dyDescent="0.25">
      <c r="G1520" s="87">
        <f t="shared" si="109"/>
        <v>0</v>
      </c>
      <c r="H1520" s="87">
        <v>1520</v>
      </c>
      <c r="I1520" s="91">
        <v>72332</v>
      </c>
      <c r="J1520" s="92" t="s">
        <v>3516</v>
      </c>
      <c r="K1520" s="87" t="str">
        <f t="shared" si="110"/>
        <v>723</v>
      </c>
      <c r="L1520" s="111"/>
      <c r="P1520" s="147">
        <v>72332</v>
      </c>
      <c r="Q1520" s="148" t="s">
        <v>3516</v>
      </c>
    </row>
    <row r="1521" spans="7:17" ht="24.75" customHeight="1" x14ac:dyDescent="0.25">
      <c r="G1521" s="87">
        <f t="shared" si="109"/>
        <v>0</v>
      </c>
      <c r="H1521" s="87">
        <v>1521</v>
      </c>
      <c r="I1521" s="91">
        <v>72333</v>
      </c>
      <c r="J1521" s="92" t="s">
        <v>3517</v>
      </c>
      <c r="K1521" s="87" t="str">
        <f t="shared" si="110"/>
        <v>723</v>
      </c>
      <c r="L1521" s="111"/>
      <c r="P1521" s="147">
        <v>72333</v>
      </c>
      <c r="Q1521" s="148" t="s">
        <v>3517</v>
      </c>
    </row>
    <row r="1522" spans="7:17" ht="24.75" customHeight="1" x14ac:dyDescent="0.25">
      <c r="G1522" s="87">
        <f t="shared" si="109"/>
        <v>0</v>
      </c>
      <c r="H1522" s="87">
        <v>1522</v>
      </c>
      <c r="I1522" s="91">
        <v>72334</v>
      </c>
      <c r="J1522" s="92" t="s">
        <v>3518</v>
      </c>
      <c r="K1522" s="87" t="str">
        <f t="shared" si="110"/>
        <v>723</v>
      </c>
      <c r="L1522" s="111"/>
      <c r="P1522" s="147">
        <v>72334</v>
      </c>
      <c r="Q1522" s="148" t="s">
        <v>3518</v>
      </c>
    </row>
    <row r="1523" spans="7:17" ht="24.75" customHeight="1" x14ac:dyDescent="0.25">
      <c r="G1523" s="87">
        <f t="shared" si="109"/>
        <v>0</v>
      </c>
      <c r="H1523" s="87">
        <v>1523</v>
      </c>
      <c r="I1523" s="91">
        <v>72335</v>
      </c>
      <c r="J1523" s="92" t="s">
        <v>3519</v>
      </c>
      <c r="K1523" s="87" t="str">
        <f t="shared" si="110"/>
        <v>723</v>
      </c>
      <c r="L1523" s="111"/>
      <c r="P1523" s="147">
        <v>72335</v>
      </c>
      <c r="Q1523" s="148" t="s">
        <v>3519</v>
      </c>
    </row>
    <row r="1524" spans="7:17" ht="24.75" customHeight="1" x14ac:dyDescent="0.25">
      <c r="G1524" s="87">
        <f t="shared" si="109"/>
        <v>0</v>
      </c>
      <c r="H1524" s="87">
        <v>1524</v>
      </c>
      <c r="I1524" s="91">
        <v>72336</v>
      </c>
      <c r="J1524" s="92" t="s">
        <v>3520</v>
      </c>
      <c r="K1524" s="87" t="str">
        <f t="shared" si="110"/>
        <v>723</v>
      </c>
      <c r="L1524" s="111"/>
      <c r="P1524" s="147">
        <v>72336</v>
      </c>
      <c r="Q1524" s="148" t="s">
        <v>3520</v>
      </c>
    </row>
    <row r="1525" spans="7:17" ht="24.75" customHeight="1" x14ac:dyDescent="0.25">
      <c r="G1525" s="87">
        <f t="shared" si="109"/>
        <v>0</v>
      </c>
      <c r="H1525" s="87">
        <v>1525</v>
      </c>
      <c r="I1525" s="91">
        <v>72337</v>
      </c>
      <c r="J1525" s="92" t="s">
        <v>3521</v>
      </c>
      <c r="K1525" s="87" t="str">
        <f t="shared" si="110"/>
        <v>723</v>
      </c>
      <c r="L1525" s="111"/>
      <c r="P1525" s="147">
        <v>72337</v>
      </c>
      <c r="Q1525" s="148" t="s">
        <v>3521</v>
      </c>
    </row>
    <row r="1526" spans="7:17" ht="24.75" customHeight="1" x14ac:dyDescent="0.25">
      <c r="G1526" s="87">
        <f t="shared" si="109"/>
        <v>0</v>
      </c>
      <c r="H1526" s="87">
        <v>1526</v>
      </c>
      <c r="I1526" s="91">
        <v>72339</v>
      </c>
      <c r="J1526" s="92" t="s">
        <v>3522</v>
      </c>
      <c r="K1526" s="87" t="str">
        <f t="shared" si="110"/>
        <v>723</v>
      </c>
      <c r="L1526" s="111"/>
      <c r="P1526" s="147">
        <v>72339</v>
      </c>
      <c r="Q1526" s="148" t="s">
        <v>3522</v>
      </c>
    </row>
    <row r="1527" spans="7:17" ht="24.75" customHeight="1" x14ac:dyDescent="0.25">
      <c r="G1527" s="87">
        <f t="shared" si="109"/>
        <v>0</v>
      </c>
      <c r="H1527" s="87">
        <v>1527</v>
      </c>
      <c r="I1527" s="91" t="s">
        <v>3523</v>
      </c>
      <c r="J1527" s="92" t="s">
        <v>3524</v>
      </c>
      <c r="K1527" s="87" t="str">
        <f t="shared" si="110"/>
        <v>723</v>
      </c>
      <c r="L1527" s="111"/>
      <c r="P1527" s="145" t="s">
        <v>3523</v>
      </c>
      <c r="Q1527" s="146" t="s">
        <v>3524</v>
      </c>
    </row>
    <row r="1528" spans="7:17" ht="24.75" customHeight="1" x14ac:dyDescent="0.25">
      <c r="G1528" s="87">
        <f t="shared" si="109"/>
        <v>0</v>
      </c>
      <c r="H1528" s="87">
        <v>1528</v>
      </c>
      <c r="I1528" s="91">
        <v>72340</v>
      </c>
      <c r="J1528" s="92" t="s">
        <v>3524</v>
      </c>
      <c r="K1528" s="87" t="str">
        <f t="shared" si="110"/>
        <v>723</v>
      </c>
      <c r="L1528" s="111"/>
      <c r="P1528" s="147">
        <v>72340</v>
      </c>
      <c r="Q1528" s="148" t="s">
        <v>3524</v>
      </c>
    </row>
    <row r="1529" spans="7:17" ht="24.75" customHeight="1" x14ac:dyDescent="0.25">
      <c r="G1529" s="87">
        <f t="shared" si="109"/>
        <v>0</v>
      </c>
      <c r="H1529" s="87">
        <v>1529</v>
      </c>
      <c r="I1529" s="91" t="s">
        <v>3525</v>
      </c>
      <c r="J1529" s="92" t="s">
        <v>3526</v>
      </c>
      <c r="K1529" s="87" t="str">
        <f t="shared" si="110"/>
        <v>Prosím, zvolte podrobnější úroveň.</v>
      </c>
      <c r="L1529" s="111"/>
      <c r="P1529" s="141" t="s">
        <v>3525</v>
      </c>
      <c r="Q1529" s="142" t="s">
        <v>3526</v>
      </c>
    </row>
    <row r="1530" spans="7:17" ht="24.75" customHeight="1" x14ac:dyDescent="0.25">
      <c r="G1530" s="87">
        <f t="shared" si="109"/>
        <v>0</v>
      </c>
      <c r="H1530" s="87">
        <v>1530</v>
      </c>
      <c r="I1530" s="91" t="s">
        <v>1252</v>
      </c>
      <c r="J1530" s="92" t="s">
        <v>1253</v>
      </c>
      <c r="K1530" s="87" t="str">
        <f t="shared" si="110"/>
        <v>731</v>
      </c>
      <c r="L1530" s="111"/>
      <c r="P1530" s="143" t="s">
        <v>1252</v>
      </c>
      <c r="Q1530" s="144" t="s">
        <v>1253</v>
      </c>
    </row>
    <row r="1531" spans="7:17" ht="24.75" customHeight="1" x14ac:dyDescent="0.25">
      <c r="G1531" s="87">
        <f t="shared" si="109"/>
        <v>0</v>
      </c>
      <c r="H1531" s="87">
        <v>1531</v>
      </c>
      <c r="I1531" s="91" t="s">
        <v>3527</v>
      </c>
      <c r="J1531" s="92" t="s">
        <v>3528</v>
      </c>
      <c r="K1531" s="87" t="str">
        <f t="shared" si="110"/>
        <v>731</v>
      </c>
      <c r="L1531" s="111"/>
      <c r="P1531" s="145" t="s">
        <v>3527</v>
      </c>
      <c r="Q1531" s="146" t="s">
        <v>3528</v>
      </c>
    </row>
    <row r="1532" spans="7:17" ht="24.75" customHeight="1" x14ac:dyDescent="0.25">
      <c r="G1532" s="87">
        <f t="shared" si="109"/>
        <v>0</v>
      </c>
      <c r="H1532" s="87">
        <v>1532</v>
      </c>
      <c r="I1532" s="91">
        <v>73111</v>
      </c>
      <c r="J1532" s="92" t="s">
        <v>3529</v>
      </c>
      <c r="K1532" s="87" t="str">
        <f t="shared" si="110"/>
        <v>731</v>
      </c>
      <c r="L1532" s="111"/>
      <c r="P1532" s="147">
        <v>73111</v>
      </c>
      <c r="Q1532" s="148" t="s">
        <v>3529</v>
      </c>
    </row>
    <row r="1533" spans="7:17" ht="24.75" customHeight="1" x14ac:dyDescent="0.25">
      <c r="G1533" s="87">
        <f t="shared" si="109"/>
        <v>0</v>
      </c>
      <c r="H1533" s="87">
        <v>1533</v>
      </c>
      <c r="I1533" s="91">
        <v>73112</v>
      </c>
      <c r="J1533" s="92" t="s">
        <v>3530</v>
      </c>
      <c r="K1533" s="87" t="str">
        <f t="shared" si="110"/>
        <v>731</v>
      </c>
      <c r="L1533" s="111"/>
      <c r="P1533" s="147">
        <v>73112</v>
      </c>
      <c r="Q1533" s="148" t="s">
        <v>3530</v>
      </c>
    </row>
    <row r="1534" spans="7:17" ht="24.75" customHeight="1" x14ac:dyDescent="0.25">
      <c r="G1534" s="87">
        <f t="shared" si="109"/>
        <v>0</v>
      </c>
      <c r="H1534" s="87">
        <v>1534</v>
      </c>
      <c r="I1534" s="91">
        <v>73113</v>
      </c>
      <c r="J1534" s="92" t="s">
        <v>3531</v>
      </c>
      <c r="K1534" s="87" t="str">
        <f t="shared" si="110"/>
        <v>731</v>
      </c>
      <c r="L1534" s="111"/>
      <c r="P1534" s="147">
        <v>73113</v>
      </c>
      <c r="Q1534" s="148" t="s">
        <v>3531</v>
      </c>
    </row>
    <row r="1535" spans="7:17" ht="24.75" customHeight="1" x14ac:dyDescent="0.25">
      <c r="G1535" s="87">
        <f t="shared" si="109"/>
        <v>0</v>
      </c>
      <c r="H1535" s="87">
        <v>1535</v>
      </c>
      <c r="I1535" s="91">
        <v>73119</v>
      </c>
      <c r="J1535" s="92" t="s">
        <v>3532</v>
      </c>
      <c r="K1535" s="87" t="str">
        <f t="shared" si="110"/>
        <v>731</v>
      </c>
      <c r="L1535" s="111"/>
      <c r="P1535" s="147">
        <v>73119</v>
      </c>
      <c r="Q1535" s="148" t="s">
        <v>3532</v>
      </c>
    </row>
    <row r="1536" spans="7:17" ht="24.75" customHeight="1" x14ac:dyDescent="0.25">
      <c r="G1536" s="87">
        <f t="shared" si="109"/>
        <v>0</v>
      </c>
      <c r="H1536" s="87">
        <v>1536</v>
      </c>
      <c r="I1536" s="91" t="s">
        <v>3533</v>
      </c>
      <c r="J1536" s="92" t="s">
        <v>3534</v>
      </c>
      <c r="K1536" s="87" t="str">
        <f t="shared" si="110"/>
        <v>731</v>
      </c>
      <c r="L1536" s="111"/>
      <c r="P1536" s="145" t="s">
        <v>3533</v>
      </c>
      <c r="Q1536" s="146" t="s">
        <v>3534</v>
      </c>
    </row>
    <row r="1537" spans="7:17" ht="24.75" customHeight="1" x14ac:dyDescent="0.25">
      <c r="G1537" s="87">
        <f t="shared" si="109"/>
        <v>0</v>
      </c>
      <c r="H1537" s="87">
        <v>1537</v>
      </c>
      <c r="I1537" s="91">
        <v>73121</v>
      </c>
      <c r="J1537" s="92" t="s">
        <v>3535</v>
      </c>
      <c r="K1537" s="87" t="str">
        <f t="shared" si="110"/>
        <v>731</v>
      </c>
      <c r="L1537" s="111"/>
      <c r="P1537" s="147">
        <v>73121</v>
      </c>
      <c r="Q1537" s="148" t="s">
        <v>3535</v>
      </c>
    </row>
    <row r="1538" spans="7:17" ht="24.75" customHeight="1" x14ac:dyDescent="0.25">
      <c r="G1538" s="87">
        <f t="shared" ref="G1538:G1601" si="111">IF(ISERR(SEARCH($G$1,J1538)),0,1)</f>
        <v>0</v>
      </c>
      <c r="H1538" s="87">
        <v>1538</v>
      </c>
      <c r="I1538" s="91">
        <v>73122</v>
      </c>
      <c r="J1538" s="92" t="s">
        <v>3536</v>
      </c>
      <c r="K1538" s="87" t="str">
        <f t="shared" si="110"/>
        <v>731</v>
      </c>
      <c r="L1538" s="111"/>
      <c r="P1538" s="147">
        <v>73122</v>
      </c>
      <c r="Q1538" s="148" t="s">
        <v>3536</v>
      </c>
    </row>
    <row r="1539" spans="7:17" ht="24.75" customHeight="1" x14ac:dyDescent="0.25">
      <c r="G1539" s="87">
        <f t="shared" si="111"/>
        <v>0</v>
      </c>
      <c r="H1539" s="87">
        <v>1539</v>
      </c>
      <c r="I1539" s="91" t="s">
        <v>3537</v>
      </c>
      <c r="J1539" s="92" t="s">
        <v>3538</v>
      </c>
      <c r="K1539" s="87" t="str">
        <f t="shared" ref="K1539:K1602" si="112">IF(LEN(LEFT(I1539,3))&lt;3,"Prosím, zvolte podrobnější úroveň.",LEFT(I1539,3))</f>
        <v>731</v>
      </c>
      <c r="L1539" s="111"/>
      <c r="P1539" s="145" t="s">
        <v>3537</v>
      </c>
      <c r="Q1539" s="146" t="s">
        <v>3538</v>
      </c>
    </row>
    <row r="1540" spans="7:17" ht="24.75" customHeight="1" x14ac:dyDescent="0.25">
      <c r="G1540" s="87">
        <f t="shared" si="111"/>
        <v>0</v>
      </c>
      <c r="H1540" s="87">
        <v>1540</v>
      </c>
      <c r="I1540" s="91">
        <v>73130</v>
      </c>
      <c r="J1540" s="92" t="s">
        <v>3538</v>
      </c>
      <c r="K1540" s="87" t="str">
        <f t="shared" si="112"/>
        <v>731</v>
      </c>
      <c r="L1540" s="111"/>
      <c r="P1540" s="147">
        <v>73130</v>
      </c>
      <c r="Q1540" s="148" t="s">
        <v>3538</v>
      </c>
    </row>
    <row r="1541" spans="7:17" ht="24.75" customHeight="1" x14ac:dyDescent="0.25">
      <c r="G1541" s="87">
        <f t="shared" si="111"/>
        <v>0</v>
      </c>
      <c r="H1541" s="87">
        <v>1541</v>
      </c>
      <c r="I1541" s="91" t="s">
        <v>3539</v>
      </c>
      <c r="J1541" s="92" t="s">
        <v>3540</v>
      </c>
      <c r="K1541" s="87" t="str">
        <f t="shared" si="112"/>
        <v>731</v>
      </c>
      <c r="L1541" s="111"/>
      <c r="P1541" s="145" t="s">
        <v>3539</v>
      </c>
      <c r="Q1541" s="146" t="s">
        <v>3540</v>
      </c>
    </row>
    <row r="1542" spans="7:17" ht="24.75" customHeight="1" x14ac:dyDescent="0.25">
      <c r="G1542" s="87">
        <f t="shared" si="111"/>
        <v>0</v>
      </c>
      <c r="H1542" s="87">
        <v>1542</v>
      </c>
      <c r="I1542" s="91">
        <v>73141</v>
      </c>
      <c r="J1542" s="92" t="s">
        <v>3541</v>
      </c>
      <c r="K1542" s="87" t="str">
        <f t="shared" si="112"/>
        <v>731</v>
      </c>
      <c r="L1542" s="111"/>
      <c r="P1542" s="147">
        <v>73141</v>
      </c>
      <c r="Q1542" s="148" t="s">
        <v>3541</v>
      </c>
    </row>
    <row r="1543" spans="7:17" ht="24.75" customHeight="1" x14ac:dyDescent="0.25">
      <c r="G1543" s="87">
        <f t="shared" si="111"/>
        <v>0</v>
      </c>
      <c r="H1543" s="87">
        <v>1543</v>
      </c>
      <c r="I1543" s="91">
        <v>73142</v>
      </c>
      <c r="J1543" s="92" t="s">
        <v>3542</v>
      </c>
      <c r="K1543" s="87" t="str">
        <f t="shared" si="112"/>
        <v>731</v>
      </c>
      <c r="L1543" s="111"/>
      <c r="P1543" s="147">
        <v>73142</v>
      </c>
      <c r="Q1543" s="148" t="s">
        <v>3542</v>
      </c>
    </row>
    <row r="1544" spans="7:17" ht="24.75" customHeight="1" x14ac:dyDescent="0.25">
      <c r="G1544" s="87">
        <f t="shared" si="111"/>
        <v>0</v>
      </c>
      <c r="H1544" s="87">
        <v>1544</v>
      </c>
      <c r="I1544" s="91">
        <v>73149</v>
      </c>
      <c r="J1544" s="92" t="s">
        <v>3543</v>
      </c>
      <c r="K1544" s="87" t="str">
        <f t="shared" si="112"/>
        <v>731</v>
      </c>
      <c r="L1544" s="111"/>
      <c r="P1544" s="147">
        <v>73149</v>
      </c>
      <c r="Q1544" s="148" t="s">
        <v>3543</v>
      </c>
    </row>
    <row r="1545" spans="7:17" ht="24.75" customHeight="1" x14ac:dyDescent="0.25">
      <c r="G1545" s="87">
        <f t="shared" si="111"/>
        <v>0</v>
      </c>
      <c r="H1545" s="87">
        <v>1545</v>
      </c>
      <c r="I1545" s="91" t="s">
        <v>3544</v>
      </c>
      <c r="J1545" s="92" t="s">
        <v>3545</v>
      </c>
      <c r="K1545" s="87" t="str">
        <f t="shared" si="112"/>
        <v>731</v>
      </c>
      <c r="L1545" s="111"/>
      <c r="P1545" s="145" t="s">
        <v>3544</v>
      </c>
      <c r="Q1545" s="146" t="s">
        <v>3545</v>
      </c>
    </row>
    <row r="1546" spans="7:17" ht="24.75" customHeight="1" x14ac:dyDescent="0.25">
      <c r="G1546" s="87">
        <f t="shared" si="111"/>
        <v>0</v>
      </c>
      <c r="H1546" s="87">
        <v>1546</v>
      </c>
      <c r="I1546" s="91">
        <v>73151</v>
      </c>
      <c r="J1546" s="92" t="s">
        <v>3546</v>
      </c>
      <c r="K1546" s="87" t="str">
        <f t="shared" si="112"/>
        <v>731</v>
      </c>
      <c r="L1546" s="111"/>
      <c r="P1546" s="147">
        <v>73151</v>
      </c>
      <c r="Q1546" s="148" t="s">
        <v>3546</v>
      </c>
    </row>
    <row r="1547" spans="7:17" ht="24.75" customHeight="1" x14ac:dyDescent="0.25">
      <c r="G1547" s="87">
        <f t="shared" si="111"/>
        <v>0</v>
      </c>
      <c r="H1547" s="87">
        <v>1547</v>
      </c>
      <c r="I1547" s="91">
        <v>73152</v>
      </c>
      <c r="J1547" s="92" t="s">
        <v>3547</v>
      </c>
      <c r="K1547" s="87" t="str">
        <f t="shared" si="112"/>
        <v>731</v>
      </c>
      <c r="L1547" s="111"/>
      <c r="P1547" s="147">
        <v>73152</v>
      </c>
      <c r="Q1547" s="148" t="s">
        <v>3547</v>
      </c>
    </row>
    <row r="1548" spans="7:17" ht="24.75" customHeight="1" x14ac:dyDescent="0.25">
      <c r="G1548" s="87">
        <f t="shared" si="111"/>
        <v>0</v>
      </c>
      <c r="H1548" s="87">
        <v>1548</v>
      </c>
      <c r="I1548" s="91">
        <v>73153</v>
      </c>
      <c r="J1548" s="92" t="s">
        <v>3548</v>
      </c>
      <c r="K1548" s="87" t="str">
        <f t="shared" si="112"/>
        <v>731</v>
      </c>
      <c r="L1548" s="111"/>
      <c r="P1548" s="147">
        <v>73153</v>
      </c>
      <c r="Q1548" s="148" t="s">
        <v>3548</v>
      </c>
    </row>
    <row r="1549" spans="7:17" ht="24.75" customHeight="1" x14ac:dyDescent="0.25">
      <c r="G1549" s="87">
        <f t="shared" si="111"/>
        <v>0</v>
      </c>
      <c r="H1549" s="87">
        <v>1549</v>
      </c>
      <c r="I1549" s="91">
        <v>73154</v>
      </c>
      <c r="J1549" s="92" t="s">
        <v>3549</v>
      </c>
      <c r="K1549" s="87" t="str">
        <f t="shared" si="112"/>
        <v>731</v>
      </c>
      <c r="L1549" s="111"/>
      <c r="P1549" s="147">
        <v>73154</v>
      </c>
      <c r="Q1549" s="148" t="s">
        <v>3549</v>
      </c>
    </row>
    <row r="1550" spans="7:17" ht="24.75" customHeight="1" x14ac:dyDescent="0.25">
      <c r="G1550" s="87">
        <f t="shared" si="111"/>
        <v>0</v>
      </c>
      <c r="H1550" s="87">
        <v>1550</v>
      </c>
      <c r="I1550" s="91">
        <v>73155</v>
      </c>
      <c r="J1550" s="92" t="s">
        <v>3550</v>
      </c>
      <c r="K1550" s="87" t="str">
        <f t="shared" si="112"/>
        <v>731</v>
      </c>
      <c r="L1550" s="111"/>
      <c r="P1550" s="147">
        <v>73155</v>
      </c>
      <c r="Q1550" s="148" t="s">
        <v>3550</v>
      </c>
    </row>
    <row r="1551" spans="7:17" ht="24.75" customHeight="1" x14ac:dyDescent="0.25">
      <c r="G1551" s="87">
        <f t="shared" si="111"/>
        <v>0</v>
      </c>
      <c r="H1551" s="87">
        <v>1551</v>
      </c>
      <c r="I1551" s="91" t="s">
        <v>3551</v>
      </c>
      <c r="J1551" s="92" t="s">
        <v>3552</v>
      </c>
      <c r="K1551" s="87" t="str">
        <f t="shared" si="112"/>
        <v>731</v>
      </c>
      <c r="L1551" s="111"/>
      <c r="P1551" s="145" t="s">
        <v>3551</v>
      </c>
      <c r="Q1551" s="146" t="s">
        <v>3552</v>
      </c>
    </row>
    <row r="1552" spans="7:17" ht="24.75" customHeight="1" x14ac:dyDescent="0.25">
      <c r="G1552" s="87">
        <f t="shared" si="111"/>
        <v>0</v>
      </c>
      <c r="H1552" s="87">
        <v>1552</v>
      </c>
      <c r="I1552" s="91">
        <v>73161</v>
      </c>
      <c r="J1552" s="92" t="s">
        <v>3553</v>
      </c>
      <c r="K1552" s="87" t="str">
        <f t="shared" si="112"/>
        <v>731</v>
      </c>
      <c r="L1552" s="111"/>
      <c r="P1552" s="147">
        <v>73161</v>
      </c>
      <c r="Q1552" s="148" t="s">
        <v>3553</v>
      </c>
    </row>
    <row r="1553" spans="7:17" ht="24.75" customHeight="1" x14ac:dyDescent="0.25">
      <c r="G1553" s="87">
        <f t="shared" si="111"/>
        <v>0</v>
      </c>
      <c r="H1553" s="87">
        <v>1553</v>
      </c>
      <c r="I1553" s="91">
        <v>73162</v>
      </c>
      <c r="J1553" s="92" t="s">
        <v>3554</v>
      </c>
      <c r="K1553" s="87" t="str">
        <f t="shared" si="112"/>
        <v>731</v>
      </c>
      <c r="L1553" s="111"/>
      <c r="P1553" s="147">
        <v>73162</v>
      </c>
      <c r="Q1553" s="148" t="s">
        <v>3554</v>
      </c>
    </row>
    <row r="1554" spans="7:17" ht="24.75" customHeight="1" x14ac:dyDescent="0.25">
      <c r="G1554" s="87">
        <f t="shared" si="111"/>
        <v>0</v>
      </c>
      <c r="H1554" s="87">
        <v>1554</v>
      </c>
      <c r="I1554" s="91">
        <v>73163</v>
      </c>
      <c r="J1554" s="92" t="s">
        <v>3555</v>
      </c>
      <c r="K1554" s="87" t="str">
        <f t="shared" si="112"/>
        <v>731</v>
      </c>
      <c r="L1554" s="111"/>
      <c r="P1554" s="147">
        <v>73163</v>
      </c>
      <c r="Q1554" s="148" t="s">
        <v>3555</v>
      </c>
    </row>
    <row r="1555" spans="7:17" ht="24.75" customHeight="1" x14ac:dyDescent="0.25">
      <c r="G1555" s="87">
        <f t="shared" si="111"/>
        <v>0</v>
      </c>
      <c r="H1555" s="87">
        <v>1555</v>
      </c>
      <c r="I1555" s="91">
        <v>73169</v>
      </c>
      <c r="J1555" s="92" t="s">
        <v>3556</v>
      </c>
      <c r="K1555" s="87" t="str">
        <f t="shared" si="112"/>
        <v>731</v>
      </c>
      <c r="L1555" s="111"/>
      <c r="P1555" s="147">
        <v>73169</v>
      </c>
      <c r="Q1555" s="148" t="s">
        <v>3556</v>
      </c>
    </row>
    <row r="1556" spans="7:17" ht="24.75" customHeight="1" x14ac:dyDescent="0.25">
      <c r="G1556" s="87">
        <f t="shared" si="111"/>
        <v>0</v>
      </c>
      <c r="H1556" s="87">
        <v>1556</v>
      </c>
      <c r="I1556" s="91">
        <v>7317</v>
      </c>
      <c r="J1556" s="92" t="s">
        <v>3557</v>
      </c>
      <c r="K1556" s="87" t="str">
        <f t="shared" si="112"/>
        <v>731</v>
      </c>
      <c r="L1556" s="111"/>
      <c r="P1556" s="145">
        <v>7317</v>
      </c>
      <c r="Q1556" s="146" t="s">
        <v>3557</v>
      </c>
    </row>
    <row r="1557" spans="7:17" ht="24.75" customHeight="1" x14ac:dyDescent="0.25">
      <c r="G1557" s="87">
        <f t="shared" si="111"/>
        <v>0</v>
      </c>
      <c r="H1557" s="87">
        <v>1557</v>
      </c>
      <c r="I1557" s="91">
        <v>73171</v>
      </c>
      <c r="J1557" s="92" t="s">
        <v>3558</v>
      </c>
      <c r="K1557" s="87" t="str">
        <f t="shared" si="112"/>
        <v>731</v>
      </c>
      <c r="L1557" s="111"/>
      <c r="P1557" s="147">
        <v>73171</v>
      </c>
      <c r="Q1557" s="148" t="s">
        <v>3558</v>
      </c>
    </row>
    <row r="1558" spans="7:17" ht="24.75" customHeight="1" x14ac:dyDescent="0.25">
      <c r="G1558" s="87">
        <f t="shared" si="111"/>
        <v>0</v>
      </c>
      <c r="H1558" s="87">
        <v>1558</v>
      </c>
      <c r="I1558" s="91">
        <v>73172</v>
      </c>
      <c r="J1558" s="92" t="s">
        <v>3559</v>
      </c>
      <c r="K1558" s="87" t="str">
        <f t="shared" si="112"/>
        <v>731</v>
      </c>
      <c r="L1558" s="111"/>
      <c r="P1558" s="147">
        <v>73172</v>
      </c>
      <c r="Q1558" s="148" t="s">
        <v>3559</v>
      </c>
    </row>
    <row r="1559" spans="7:17" ht="24.75" customHeight="1" x14ac:dyDescent="0.25">
      <c r="G1559" s="87">
        <f t="shared" si="111"/>
        <v>0</v>
      </c>
      <c r="H1559" s="87">
        <v>1559</v>
      </c>
      <c r="I1559" s="91">
        <v>73173</v>
      </c>
      <c r="J1559" s="92" t="s">
        <v>3560</v>
      </c>
      <c r="K1559" s="87" t="str">
        <f t="shared" si="112"/>
        <v>731</v>
      </c>
      <c r="L1559" s="111"/>
      <c r="P1559" s="147">
        <v>73173</v>
      </c>
      <c r="Q1559" s="148" t="s">
        <v>3560</v>
      </c>
    </row>
    <row r="1560" spans="7:17" ht="24.75" customHeight="1" x14ac:dyDescent="0.25">
      <c r="G1560" s="87">
        <f t="shared" si="111"/>
        <v>0</v>
      </c>
      <c r="H1560" s="87">
        <v>1560</v>
      </c>
      <c r="I1560" s="104">
        <v>73179</v>
      </c>
      <c r="J1560" s="92" t="s">
        <v>3561</v>
      </c>
      <c r="K1560" s="87" t="str">
        <f t="shared" si="112"/>
        <v>731</v>
      </c>
      <c r="L1560" s="111"/>
      <c r="P1560" s="154">
        <v>73179</v>
      </c>
      <c r="Q1560" s="148" t="s">
        <v>3561</v>
      </c>
    </row>
    <row r="1561" spans="7:17" ht="24.75" customHeight="1" x14ac:dyDescent="0.25">
      <c r="G1561" s="87">
        <f t="shared" si="111"/>
        <v>0</v>
      </c>
      <c r="H1561" s="87">
        <v>1561</v>
      </c>
      <c r="I1561" s="91" t="s">
        <v>3562</v>
      </c>
      <c r="J1561" s="92" t="s">
        <v>3563</v>
      </c>
      <c r="K1561" s="87" t="str">
        <f t="shared" si="112"/>
        <v>731</v>
      </c>
      <c r="L1561" s="111"/>
      <c r="P1561" s="145" t="s">
        <v>3562</v>
      </c>
      <c r="Q1561" s="146" t="s">
        <v>3563</v>
      </c>
    </row>
    <row r="1562" spans="7:17" ht="24.75" customHeight="1" x14ac:dyDescent="0.25">
      <c r="G1562" s="87">
        <f t="shared" si="111"/>
        <v>0</v>
      </c>
      <c r="H1562" s="87">
        <v>1562</v>
      </c>
      <c r="I1562" s="91">
        <v>73180</v>
      </c>
      <c r="J1562" s="92" t="s">
        <v>3563</v>
      </c>
      <c r="K1562" s="87" t="str">
        <f t="shared" si="112"/>
        <v>731</v>
      </c>
      <c r="L1562" s="111"/>
      <c r="P1562" s="147">
        <v>73180</v>
      </c>
      <c r="Q1562" s="148" t="s">
        <v>3563</v>
      </c>
    </row>
    <row r="1563" spans="7:17" ht="24.75" customHeight="1" x14ac:dyDescent="0.25">
      <c r="G1563" s="87">
        <f t="shared" si="111"/>
        <v>0</v>
      </c>
      <c r="H1563" s="87">
        <v>1563</v>
      </c>
      <c r="I1563" s="91" t="s">
        <v>3564</v>
      </c>
      <c r="J1563" s="92" t="s">
        <v>3565</v>
      </c>
      <c r="K1563" s="87" t="str">
        <f t="shared" si="112"/>
        <v>731</v>
      </c>
      <c r="L1563" s="111"/>
      <c r="P1563" s="145" t="s">
        <v>3564</v>
      </c>
      <c r="Q1563" s="146" t="s">
        <v>3565</v>
      </c>
    </row>
    <row r="1564" spans="7:17" ht="24.75" customHeight="1" x14ac:dyDescent="0.25">
      <c r="G1564" s="87">
        <f t="shared" si="111"/>
        <v>0</v>
      </c>
      <c r="H1564" s="87">
        <v>1564</v>
      </c>
      <c r="I1564" s="91">
        <v>73191</v>
      </c>
      <c r="J1564" s="92" t="s">
        <v>3566</v>
      </c>
      <c r="K1564" s="87" t="str">
        <f t="shared" si="112"/>
        <v>731</v>
      </c>
      <c r="L1564" s="111"/>
      <c r="P1564" s="147">
        <v>73191</v>
      </c>
      <c r="Q1564" s="148" t="s">
        <v>3566</v>
      </c>
    </row>
    <row r="1565" spans="7:17" ht="24.75" customHeight="1" x14ac:dyDescent="0.25">
      <c r="G1565" s="87">
        <f t="shared" si="111"/>
        <v>0</v>
      </c>
      <c r="H1565" s="87">
        <v>1565</v>
      </c>
      <c r="I1565" s="91">
        <v>73192</v>
      </c>
      <c r="J1565" s="92" t="s">
        <v>3567</v>
      </c>
      <c r="K1565" s="87" t="str">
        <f t="shared" si="112"/>
        <v>731</v>
      </c>
      <c r="L1565" s="111"/>
      <c r="P1565" s="147">
        <v>73192</v>
      </c>
      <c r="Q1565" s="148" t="s">
        <v>3567</v>
      </c>
    </row>
    <row r="1566" spans="7:17" ht="24.75" customHeight="1" x14ac:dyDescent="0.25">
      <c r="G1566" s="87">
        <f t="shared" si="111"/>
        <v>0</v>
      </c>
      <c r="H1566" s="87">
        <v>1566</v>
      </c>
      <c r="I1566" s="91">
        <v>73193</v>
      </c>
      <c r="J1566" s="92" t="s">
        <v>3568</v>
      </c>
      <c r="K1566" s="87" t="str">
        <f t="shared" si="112"/>
        <v>731</v>
      </c>
      <c r="L1566" s="111"/>
      <c r="P1566" s="147">
        <v>73193</v>
      </c>
      <c r="Q1566" s="148" t="s">
        <v>3568</v>
      </c>
    </row>
    <row r="1567" spans="7:17" ht="24.75" customHeight="1" x14ac:dyDescent="0.25">
      <c r="G1567" s="87">
        <f t="shared" si="111"/>
        <v>0</v>
      </c>
      <c r="H1567" s="87">
        <v>1567</v>
      </c>
      <c r="I1567" s="91">
        <v>73199</v>
      </c>
      <c r="J1567" s="92" t="s">
        <v>3569</v>
      </c>
      <c r="K1567" s="87" t="str">
        <f t="shared" si="112"/>
        <v>731</v>
      </c>
      <c r="L1567" s="111"/>
      <c r="P1567" s="147">
        <v>73199</v>
      </c>
      <c r="Q1567" s="148" t="s">
        <v>3569</v>
      </c>
    </row>
    <row r="1568" spans="7:17" ht="24.75" customHeight="1" x14ac:dyDescent="0.25">
      <c r="G1568" s="87">
        <f t="shared" si="111"/>
        <v>0</v>
      </c>
      <c r="H1568" s="87">
        <v>1568</v>
      </c>
      <c r="I1568" s="91" t="s">
        <v>1254</v>
      </c>
      <c r="J1568" s="92" t="s">
        <v>1255</v>
      </c>
      <c r="K1568" s="87" t="str">
        <f t="shared" si="112"/>
        <v>732</v>
      </c>
      <c r="L1568" s="111"/>
      <c r="P1568" s="143" t="s">
        <v>1254</v>
      </c>
      <c r="Q1568" s="144" t="s">
        <v>1255</v>
      </c>
    </row>
    <row r="1569" spans="7:17" ht="24.75" customHeight="1" x14ac:dyDescent="0.25">
      <c r="G1569" s="87">
        <f t="shared" si="111"/>
        <v>0</v>
      </c>
      <c r="H1569" s="87">
        <v>1569</v>
      </c>
      <c r="I1569" s="91" t="s">
        <v>3570</v>
      </c>
      <c r="J1569" s="92" t="s">
        <v>3571</v>
      </c>
      <c r="K1569" s="87" t="str">
        <f t="shared" si="112"/>
        <v>732</v>
      </c>
      <c r="L1569" s="111"/>
      <c r="P1569" s="145" t="s">
        <v>3570</v>
      </c>
      <c r="Q1569" s="146" t="s">
        <v>3571</v>
      </c>
    </row>
    <row r="1570" spans="7:17" ht="24.75" customHeight="1" x14ac:dyDescent="0.25">
      <c r="G1570" s="87">
        <f t="shared" si="111"/>
        <v>0</v>
      </c>
      <c r="H1570" s="87">
        <v>1570</v>
      </c>
      <c r="I1570" s="91">
        <v>73210</v>
      </c>
      <c r="J1570" s="92" t="s">
        <v>3571</v>
      </c>
      <c r="K1570" s="87" t="str">
        <f t="shared" si="112"/>
        <v>732</v>
      </c>
      <c r="L1570" s="111"/>
      <c r="P1570" s="147">
        <v>73210</v>
      </c>
      <c r="Q1570" s="148" t="s">
        <v>3571</v>
      </c>
    </row>
    <row r="1571" spans="7:17" ht="24.75" customHeight="1" x14ac:dyDescent="0.25">
      <c r="G1571" s="87">
        <f t="shared" si="111"/>
        <v>0</v>
      </c>
      <c r="H1571" s="87">
        <v>1571</v>
      </c>
      <c r="I1571" s="91" t="s">
        <v>3572</v>
      </c>
      <c r="J1571" s="92" t="s">
        <v>3573</v>
      </c>
      <c r="K1571" s="87" t="str">
        <f t="shared" si="112"/>
        <v>732</v>
      </c>
      <c r="L1571" s="111"/>
      <c r="P1571" s="145" t="s">
        <v>3572</v>
      </c>
      <c r="Q1571" s="146" t="s">
        <v>3573</v>
      </c>
    </row>
    <row r="1572" spans="7:17" ht="24.75" customHeight="1" x14ac:dyDescent="0.25">
      <c r="G1572" s="87">
        <f t="shared" si="111"/>
        <v>0</v>
      </c>
      <c r="H1572" s="87">
        <v>1572</v>
      </c>
      <c r="I1572" s="91">
        <v>73220</v>
      </c>
      <c r="J1572" s="92" t="s">
        <v>3573</v>
      </c>
      <c r="K1572" s="87" t="str">
        <f t="shared" si="112"/>
        <v>732</v>
      </c>
      <c r="L1572" s="111"/>
      <c r="P1572" s="147">
        <v>73220</v>
      </c>
      <c r="Q1572" s="148" t="s">
        <v>3573</v>
      </c>
    </row>
    <row r="1573" spans="7:17" ht="24.75" customHeight="1" x14ac:dyDescent="0.25">
      <c r="G1573" s="87">
        <f t="shared" si="111"/>
        <v>0</v>
      </c>
      <c r="H1573" s="87">
        <v>1573</v>
      </c>
      <c r="I1573" s="91" t="s">
        <v>3574</v>
      </c>
      <c r="J1573" s="92" t="s">
        <v>3575</v>
      </c>
      <c r="K1573" s="87" t="str">
        <f t="shared" si="112"/>
        <v>732</v>
      </c>
      <c r="L1573" s="111"/>
      <c r="P1573" s="145" t="s">
        <v>3574</v>
      </c>
      <c r="Q1573" s="146" t="s">
        <v>3575</v>
      </c>
    </row>
    <row r="1574" spans="7:17" ht="24.75" customHeight="1" x14ac:dyDescent="0.25">
      <c r="G1574" s="87">
        <f t="shared" si="111"/>
        <v>0</v>
      </c>
      <c r="H1574" s="87">
        <v>1574</v>
      </c>
      <c r="I1574" s="91">
        <v>73230</v>
      </c>
      <c r="J1574" s="92" t="s">
        <v>3575</v>
      </c>
      <c r="K1574" s="87" t="str">
        <f t="shared" si="112"/>
        <v>732</v>
      </c>
      <c r="L1574" s="111"/>
      <c r="P1574" s="147">
        <v>73230</v>
      </c>
      <c r="Q1574" s="148" t="s">
        <v>3575</v>
      </c>
    </row>
    <row r="1575" spans="7:17" ht="24.75" customHeight="1" x14ac:dyDescent="0.25">
      <c r="G1575" s="87">
        <f t="shared" si="111"/>
        <v>0</v>
      </c>
      <c r="H1575" s="87">
        <v>1575</v>
      </c>
      <c r="I1575" s="91" t="s">
        <v>3576</v>
      </c>
      <c r="J1575" s="92" t="s">
        <v>3577</v>
      </c>
      <c r="K1575" s="87" t="str">
        <f t="shared" si="112"/>
        <v>Prosím, zvolte podrobnější úroveň.</v>
      </c>
      <c r="L1575" s="111"/>
      <c r="P1575" s="141" t="s">
        <v>3576</v>
      </c>
      <c r="Q1575" s="142" t="s">
        <v>3577</v>
      </c>
    </row>
    <row r="1576" spans="7:17" ht="24.75" customHeight="1" x14ac:dyDescent="0.25">
      <c r="G1576" s="87">
        <f t="shared" si="111"/>
        <v>0</v>
      </c>
      <c r="H1576" s="87">
        <v>1576</v>
      </c>
      <c r="I1576" s="91" t="s">
        <v>1256</v>
      </c>
      <c r="J1576" s="92" t="s">
        <v>1257</v>
      </c>
      <c r="K1576" s="87" t="str">
        <f t="shared" si="112"/>
        <v>741</v>
      </c>
      <c r="L1576" s="111"/>
      <c r="P1576" s="143" t="s">
        <v>1256</v>
      </c>
      <c r="Q1576" s="144" t="s">
        <v>1257</v>
      </c>
    </row>
    <row r="1577" spans="7:17" ht="24.75" customHeight="1" x14ac:dyDescent="0.25">
      <c r="G1577" s="87">
        <f t="shared" si="111"/>
        <v>0</v>
      </c>
      <c r="H1577" s="87">
        <v>1577</v>
      </c>
      <c r="I1577" s="91" t="s">
        <v>3578</v>
      </c>
      <c r="J1577" s="92" t="s">
        <v>3579</v>
      </c>
      <c r="K1577" s="87" t="str">
        <f t="shared" si="112"/>
        <v>741</v>
      </c>
      <c r="L1577" s="111"/>
      <c r="P1577" s="145" t="s">
        <v>3578</v>
      </c>
      <c r="Q1577" s="146" t="s">
        <v>3579</v>
      </c>
    </row>
    <row r="1578" spans="7:17" ht="24.75" customHeight="1" x14ac:dyDescent="0.25">
      <c r="G1578" s="87">
        <f t="shared" si="111"/>
        <v>0</v>
      </c>
      <c r="H1578" s="87">
        <v>1578</v>
      </c>
      <c r="I1578" s="91">
        <v>74110</v>
      </c>
      <c r="J1578" s="92" t="s">
        <v>3579</v>
      </c>
      <c r="K1578" s="87" t="str">
        <f t="shared" si="112"/>
        <v>741</v>
      </c>
      <c r="L1578" s="111"/>
      <c r="P1578" s="147">
        <v>74110</v>
      </c>
      <c r="Q1578" s="148" t="s">
        <v>3579</v>
      </c>
    </row>
    <row r="1579" spans="7:17" ht="24.75" customHeight="1" x14ac:dyDescent="0.25">
      <c r="G1579" s="87">
        <f t="shared" si="111"/>
        <v>0</v>
      </c>
      <c r="H1579" s="87">
        <v>1579</v>
      </c>
      <c r="I1579" s="91" t="s">
        <v>3580</v>
      </c>
      <c r="J1579" s="92" t="s">
        <v>3581</v>
      </c>
      <c r="K1579" s="87" t="str">
        <f t="shared" si="112"/>
        <v>741</v>
      </c>
      <c r="L1579" s="111"/>
      <c r="P1579" s="145" t="s">
        <v>3580</v>
      </c>
      <c r="Q1579" s="146" t="s">
        <v>3581</v>
      </c>
    </row>
    <row r="1580" spans="7:17" ht="24.75" customHeight="1" x14ac:dyDescent="0.25">
      <c r="G1580" s="87">
        <f t="shared" si="111"/>
        <v>0</v>
      </c>
      <c r="H1580" s="87">
        <v>1580</v>
      </c>
      <c r="I1580" s="91">
        <v>74121</v>
      </c>
      <c r="J1580" s="92" t="s">
        <v>3582</v>
      </c>
      <c r="K1580" s="87" t="str">
        <f t="shared" si="112"/>
        <v>741</v>
      </c>
      <c r="L1580" s="111"/>
      <c r="P1580" s="147">
        <v>74121</v>
      </c>
      <c r="Q1580" s="148" t="s">
        <v>3582</v>
      </c>
    </row>
    <row r="1581" spans="7:17" ht="24.75" customHeight="1" x14ac:dyDescent="0.25">
      <c r="G1581" s="87">
        <f t="shared" si="111"/>
        <v>0</v>
      </c>
      <c r="H1581" s="87">
        <v>1581</v>
      </c>
      <c r="I1581" s="91">
        <v>74122</v>
      </c>
      <c r="J1581" s="92" t="s">
        <v>3583</v>
      </c>
      <c r="K1581" s="87" t="str">
        <f t="shared" si="112"/>
        <v>741</v>
      </c>
      <c r="L1581" s="111"/>
      <c r="P1581" s="147">
        <v>74122</v>
      </c>
      <c r="Q1581" s="148" t="s">
        <v>3583</v>
      </c>
    </row>
    <row r="1582" spans="7:17" ht="24.75" customHeight="1" x14ac:dyDescent="0.25">
      <c r="G1582" s="87">
        <f t="shared" si="111"/>
        <v>0</v>
      </c>
      <c r="H1582" s="87">
        <v>1582</v>
      </c>
      <c r="I1582" s="91">
        <v>74123</v>
      </c>
      <c r="J1582" s="92" t="s">
        <v>3584</v>
      </c>
      <c r="K1582" s="87" t="str">
        <f t="shared" si="112"/>
        <v>741</v>
      </c>
      <c r="L1582" s="111"/>
      <c r="P1582" s="147">
        <v>74123</v>
      </c>
      <c r="Q1582" s="148" t="s">
        <v>3584</v>
      </c>
    </row>
    <row r="1583" spans="7:17" ht="24.75" customHeight="1" x14ac:dyDescent="0.25">
      <c r="G1583" s="87">
        <f t="shared" si="111"/>
        <v>0</v>
      </c>
      <c r="H1583" s="87">
        <v>1583</v>
      </c>
      <c r="I1583" s="91" t="s">
        <v>3585</v>
      </c>
      <c r="J1583" s="92" t="s">
        <v>3586</v>
      </c>
      <c r="K1583" s="87" t="str">
        <f t="shared" si="112"/>
        <v>741</v>
      </c>
      <c r="L1583" s="111"/>
      <c r="P1583" s="145" t="s">
        <v>3585</v>
      </c>
      <c r="Q1583" s="146" t="s">
        <v>3586</v>
      </c>
    </row>
    <row r="1584" spans="7:17" ht="24.75" customHeight="1" x14ac:dyDescent="0.25">
      <c r="G1584" s="87">
        <f t="shared" si="111"/>
        <v>0</v>
      </c>
      <c r="H1584" s="87">
        <v>1584</v>
      </c>
      <c r="I1584" s="91">
        <v>74131</v>
      </c>
      <c r="J1584" s="92" t="s">
        <v>3587</v>
      </c>
      <c r="K1584" s="87" t="str">
        <f t="shared" si="112"/>
        <v>741</v>
      </c>
      <c r="L1584" s="111"/>
      <c r="P1584" s="147">
        <v>74131</v>
      </c>
      <c r="Q1584" s="148" t="s">
        <v>3587</v>
      </c>
    </row>
    <row r="1585" spans="7:17" ht="24.75" customHeight="1" x14ac:dyDescent="0.25">
      <c r="G1585" s="87">
        <f t="shared" si="111"/>
        <v>0</v>
      </c>
      <c r="H1585" s="87">
        <v>1585</v>
      </c>
      <c r="I1585" s="91">
        <v>74132</v>
      </c>
      <c r="J1585" s="92" t="s">
        <v>3588</v>
      </c>
      <c r="K1585" s="87" t="str">
        <f t="shared" si="112"/>
        <v>741</v>
      </c>
      <c r="L1585" s="111"/>
      <c r="P1585" s="147">
        <v>74132</v>
      </c>
      <c r="Q1585" s="148" t="s">
        <v>3588</v>
      </c>
    </row>
    <row r="1586" spans="7:17" ht="24.75" customHeight="1" x14ac:dyDescent="0.25">
      <c r="G1586" s="87">
        <f t="shared" si="111"/>
        <v>0</v>
      </c>
      <c r="H1586" s="87">
        <v>1586</v>
      </c>
      <c r="I1586" s="91">
        <v>742</v>
      </c>
      <c r="J1586" s="92" t="s">
        <v>1258</v>
      </c>
      <c r="K1586" s="87" t="str">
        <f t="shared" si="112"/>
        <v>742</v>
      </c>
      <c r="L1586" s="111"/>
      <c r="P1586" s="143">
        <v>742</v>
      </c>
      <c r="Q1586" s="144" t="s">
        <v>1258</v>
      </c>
    </row>
    <row r="1587" spans="7:17" ht="24.75" customHeight="1" x14ac:dyDescent="0.25">
      <c r="G1587" s="87">
        <f t="shared" si="111"/>
        <v>0</v>
      </c>
      <c r="H1587" s="87">
        <v>1587</v>
      </c>
      <c r="I1587" s="91">
        <v>7421</v>
      </c>
      <c r="J1587" s="92" t="s">
        <v>3589</v>
      </c>
      <c r="K1587" s="87" t="str">
        <f t="shared" si="112"/>
        <v>742</v>
      </c>
      <c r="L1587" s="111"/>
      <c r="P1587" s="145">
        <v>7421</v>
      </c>
      <c r="Q1587" s="146" t="s">
        <v>3589</v>
      </c>
    </row>
    <row r="1588" spans="7:17" ht="24.75" customHeight="1" x14ac:dyDescent="0.25">
      <c r="G1588" s="87">
        <f t="shared" si="111"/>
        <v>0</v>
      </c>
      <c r="H1588" s="87">
        <v>1588</v>
      </c>
      <c r="I1588" s="91">
        <v>74210</v>
      </c>
      <c r="J1588" s="92" t="s">
        <v>3589</v>
      </c>
      <c r="K1588" s="87" t="str">
        <f t="shared" si="112"/>
        <v>742</v>
      </c>
      <c r="L1588" s="111"/>
      <c r="P1588" s="147">
        <v>74210</v>
      </c>
      <c r="Q1588" s="148" t="s">
        <v>3589</v>
      </c>
    </row>
    <row r="1589" spans="7:17" ht="24.75" customHeight="1" x14ac:dyDescent="0.25">
      <c r="G1589" s="87">
        <f t="shared" si="111"/>
        <v>0</v>
      </c>
      <c r="H1589" s="87">
        <v>1589</v>
      </c>
      <c r="I1589" s="91">
        <v>7422</v>
      </c>
      <c r="J1589" s="92" t="s">
        <v>3590</v>
      </c>
      <c r="K1589" s="87" t="str">
        <f t="shared" si="112"/>
        <v>742</v>
      </c>
      <c r="L1589" s="111"/>
      <c r="P1589" s="145">
        <v>7422</v>
      </c>
      <c r="Q1589" s="146" t="s">
        <v>3590</v>
      </c>
    </row>
    <row r="1590" spans="7:17" ht="24.75" customHeight="1" x14ac:dyDescent="0.25">
      <c r="G1590" s="87">
        <f t="shared" si="111"/>
        <v>0</v>
      </c>
      <c r="H1590" s="87">
        <v>1590</v>
      </c>
      <c r="I1590" s="91">
        <v>74220</v>
      </c>
      <c r="J1590" s="92" t="s">
        <v>3590</v>
      </c>
      <c r="K1590" s="87" t="str">
        <f t="shared" si="112"/>
        <v>742</v>
      </c>
      <c r="L1590" s="111"/>
      <c r="P1590" s="147">
        <v>74220</v>
      </c>
      <c r="Q1590" s="148" t="s">
        <v>3590</v>
      </c>
    </row>
    <row r="1591" spans="7:17" ht="24.75" customHeight="1" x14ac:dyDescent="0.25">
      <c r="G1591" s="87">
        <f t="shared" si="111"/>
        <v>0</v>
      </c>
      <c r="H1591" s="87">
        <v>1591</v>
      </c>
      <c r="I1591" s="91" t="s">
        <v>3591</v>
      </c>
      <c r="J1591" s="92" t="s">
        <v>3592</v>
      </c>
      <c r="K1591" s="87" t="str">
        <f t="shared" si="112"/>
        <v>Prosím, zvolte podrobnější úroveň.</v>
      </c>
      <c r="L1591" s="111"/>
      <c r="P1591" s="141" t="s">
        <v>3591</v>
      </c>
      <c r="Q1591" s="142" t="s">
        <v>3592</v>
      </c>
    </row>
    <row r="1592" spans="7:17" ht="24.75" customHeight="1" x14ac:dyDescent="0.25">
      <c r="G1592" s="87">
        <f t="shared" si="111"/>
        <v>0</v>
      </c>
      <c r="H1592" s="87">
        <v>1592</v>
      </c>
      <c r="I1592" s="91" t="s">
        <v>1259</v>
      </c>
      <c r="J1592" s="92" t="s">
        <v>1260</v>
      </c>
      <c r="K1592" s="87" t="str">
        <f t="shared" si="112"/>
        <v>751</v>
      </c>
      <c r="L1592" s="111"/>
      <c r="P1592" s="143" t="s">
        <v>1259</v>
      </c>
      <c r="Q1592" s="144" t="s">
        <v>1260</v>
      </c>
    </row>
    <row r="1593" spans="7:17" ht="24.75" customHeight="1" x14ac:dyDescent="0.25">
      <c r="G1593" s="87">
        <f t="shared" si="111"/>
        <v>0</v>
      </c>
      <c r="H1593" s="87">
        <v>1593</v>
      </c>
      <c r="I1593" s="91" t="s">
        <v>3593</v>
      </c>
      <c r="J1593" s="92" t="s">
        <v>3594</v>
      </c>
      <c r="K1593" s="87" t="str">
        <f t="shared" si="112"/>
        <v>751</v>
      </c>
      <c r="L1593" s="111"/>
      <c r="P1593" s="145" t="s">
        <v>3593</v>
      </c>
      <c r="Q1593" s="146" t="s">
        <v>3594</v>
      </c>
    </row>
    <row r="1594" spans="7:17" ht="24.75" customHeight="1" x14ac:dyDescent="0.25">
      <c r="G1594" s="87">
        <f t="shared" si="111"/>
        <v>0</v>
      </c>
      <c r="H1594" s="87">
        <v>1594</v>
      </c>
      <c r="I1594" s="91">
        <v>75111</v>
      </c>
      <c r="J1594" s="92" t="s">
        <v>3595</v>
      </c>
      <c r="K1594" s="87" t="str">
        <f t="shared" si="112"/>
        <v>751</v>
      </c>
      <c r="L1594" s="111"/>
      <c r="P1594" s="147">
        <v>75111</v>
      </c>
      <c r="Q1594" s="148" t="s">
        <v>3595</v>
      </c>
    </row>
    <row r="1595" spans="7:17" ht="24.75" customHeight="1" x14ac:dyDescent="0.25">
      <c r="G1595" s="87">
        <f t="shared" si="111"/>
        <v>0</v>
      </c>
      <c r="H1595" s="87">
        <v>1595</v>
      </c>
      <c r="I1595" s="91">
        <v>75112</v>
      </c>
      <c r="J1595" s="92" t="s">
        <v>3596</v>
      </c>
      <c r="K1595" s="87" t="str">
        <f t="shared" si="112"/>
        <v>751</v>
      </c>
      <c r="L1595" s="111"/>
      <c r="P1595" s="147">
        <v>75112</v>
      </c>
      <c r="Q1595" s="148" t="s">
        <v>3596</v>
      </c>
    </row>
    <row r="1596" spans="7:17" ht="24.75" customHeight="1" x14ac:dyDescent="0.25">
      <c r="G1596" s="87">
        <f t="shared" si="111"/>
        <v>0</v>
      </c>
      <c r="H1596" s="87">
        <v>1596</v>
      </c>
      <c r="I1596" s="91">
        <v>75119</v>
      </c>
      <c r="J1596" s="92" t="s">
        <v>3597</v>
      </c>
      <c r="K1596" s="87" t="str">
        <f t="shared" si="112"/>
        <v>751</v>
      </c>
      <c r="L1596" s="111"/>
      <c r="P1596" s="147">
        <v>75119</v>
      </c>
      <c r="Q1596" s="148" t="s">
        <v>3597</v>
      </c>
    </row>
    <row r="1597" spans="7:17" ht="24.75" customHeight="1" x14ac:dyDescent="0.25">
      <c r="G1597" s="87">
        <f t="shared" si="111"/>
        <v>0</v>
      </c>
      <c r="H1597" s="87">
        <v>1597</v>
      </c>
      <c r="I1597" s="91" t="s">
        <v>3598</v>
      </c>
      <c r="J1597" s="92" t="s">
        <v>3599</v>
      </c>
      <c r="K1597" s="87" t="str">
        <f t="shared" si="112"/>
        <v>751</v>
      </c>
      <c r="L1597" s="111"/>
      <c r="P1597" s="145" t="s">
        <v>3598</v>
      </c>
      <c r="Q1597" s="146" t="s">
        <v>3599</v>
      </c>
    </row>
    <row r="1598" spans="7:17" ht="24.75" customHeight="1" x14ac:dyDescent="0.25">
      <c r="G1598" s="87">
        <f t="shared" si="111"/>
        <v>0</v>
      </c>
      <c r="H1598" s="87">
        <v>1598</v>
      </c>
      <c r="I1598" s="91">
        <v>75121</v>
      </c>
      <c r="J1598" s="92" t="s">
        <v>3600</v>
      </c>
      <c r="K1598" s="87" t="str">
        <f t="shared" si="112"/>
        <v>751</v>
      </c>
      <c r="L1598" s="111"/>
      <c r="P1598" s="147">
        <v>75121</v>
      </c>
      <c r="Q1598" s="148" t="s">
        <v>3600</v>
      </c>
    </row>
    <row r="1599" spans="7:17" ht="24.75" customHeight="1" x14ac:dyDescent="0.25">
      <c r="G1599" s="87">
        <f t="shared" si="111"/>
        <v>0</v>
      </c>
      <c r="H1599" s="87">
        <v>1599</v>
      </c>
      <c r="I1599" s="91">
        <v>75122</v>
      </c>
      <c r="J1599" s="92" t="s">
        <v>3601</v>
      </c>
      <c r="K1599" s="87" t="str">
        <f t="shared" si="112"/>
        <v>751</v>
      </c>
      <c r="L1599" s="111"/>
      <c r="P1599" s="147">
        <v>75122</v>
      </c>
      <c r="Q1599" s="148" t="s">
        <v>3601</v>
      </c>
    </row>
    <row r="1600" spans="7:17" ht="24.75" customHeight="1" x14ac:dyDescent="0.25">
      <c r="G1600" s="87">
        <f t="shared" si="111"/>
        <v>0</v>
      </c>
      <c r="H1600" s="87">
        <v>1600</v>
      </c>
      <c r="I1600" s="91">
        <v>75123</v>
      </c>
      <c r="J1600" s="92" t="s">
        <v>3602</v>
      </c>
      <c r="K1600" s="87" t="str">
        <f t="shared" si="112"/>
        <v>751</v>
      </c>
      <c r="L1600" s="111"/>
      <c r="P1600" s="147">
        <v>75123</v>
      </c>
      <c r="Q1600" s="148" t="s">
        <v>3602</v>
      </c>
    </row>
    <row r="1601" spans="7:17" ht="24.75" customHeight="1" x14ac:dyDescent="0.25">
      <c r="G1601" s="87">
        <f t="shared" si="111"/>
        <v>0</v>
      </c>
      <c r="H1601" s="87">
        <v>1601</v>
      </c>
      <c r="I1601" s="91" t="s">
        <v>3603</v>
      </c>
      <c r="J1601" s="92" t="s">
        <v>3604</v>
      </c>
      <c r="K1601" s="87" t="str">
        <f t="shared" si="112"/>
        <v>751</v>
      </c>
      <c r="L1601" s="111"/>
      <c r="P1601" s="145" t="s">
        <v>3603</v>
      </c>
      <c r="Q1601" s="146" t="s">
        <v>3604</v>
      </c>
    </row>
    <row r="1602" spans="7:17" ht="24.75" customHeight="1" x14ac:dyDescent="0.25">
      <c r="G1602" s="87">
        <f t="shared" ref="G1602:G1665" si="113">IF(ISERR(SEARCH($G$1,J1602)),0,1)</f>
        <v>0</v>
      </c>
      <c r="H1602" s="87">
        <v>1602</v>
      </c>
      <c r="I1602" s="91">
        <v>75131</v>
      </c>
      <c r="J1602" s="92" t="s">
        <v>3605</v>
      </c>
      <c r="K1602" s="87" t="str">
        <f t="shared" si="112"/>
        <v>751</v>
      </c>
      <c r="L1602" s="111"/>
      <c r="P1602" s="147">
        <v>75131</v>
      </c>
      <c r="Q1602" s="148" t="s">
        <v>3605</v>
      </c>
    </row>
    <row r="1603" spans="7:17" ht="24.75" customHeight="1" x14ac:dyDescent="0.25">
      <c r="G1603" s="87">
        <f t="shared" si="113"/>
        <v>0</v>
      </c>
      <c r="H1603" s="87">
        <v>1603</v>
      </c>
      <c r="I1603" s="91">
        <v>75132</v>
      </c>
      <c r="J1603" s="92" t="s">
        <v>3606</v>
      </c>
      <c r="K1603" s="87" t="str">
        <f t="shared" ref="K1603:K1666" si="114">IF(LEN(LEFT(I1603,3))&lt;3,"Prosím, zvolte podrobnější úroveň.",LEFT(I1603,3))</f>
        <v>751</v>
      </c>
      <c r="L1603" s="111"/>
      <c r="P1603" s="147">
        <v>75132</v>
      </c>
      <c r="Q1603" s="148" t="s">
        <v>3606</v>
      </c>
    </row>
    <row r="1604" spans="7:17" ht="24.75" customHeight="1" x14ac:dyDescent="0.25">
      <c r="G1604" s="87">
        <f t="shared" si="113"/>
        <v>0</v>
      </c>
      <c r="H1604" s="87">
        <v>1604</v>
      </c>
      <c r="I1604" s="91">
        <v>75139</v>
      </c>
      <c r="J1604" s="92" t="s">
        <v>3607</v>
      </c>
      <c r="K1604" s="87" t="str">
        <f t="shared" si="114"/>
        <v>751</v>
      </c>
      <c r="L1604" s="111"/>
      <c r="P1604" s="147">
        <v>75139</v>
      </c>
      <c r="Q1604" s="148" t="s">
        <v>3607</v>
      </c>
    </row>
    <row r="1605" spans="7:17" ht="24.75" customHeight="1" x14ac:dyDescent="0.25">
      <c r="G1605" s="87">
        <f t="shared" si="113"/>
        <v>0</v>
      </c>
      <c r="H1605" s="87">
        <v>1605</v>
      </c>
      <c r="I1605" s="91" t="s">
        <v>3608</v>
      </c>
      <c r="J1605" s="92" t="s">
        <v>3609</v>
      </c>
      <c r="K1605" s="87" t="str">
        <f t="shared" si="114"/>
        <v>751</v>
      </c>
      <c r="L1605" s="111"/>
      <c r="P1605" s="145" t="s">
        <v>3608</v>
      </c>
      <c r="Q1605" s="146" t="s">
        <v>3609</v>
      </c>
    </row>
    <row r="1606" spans="7:17" ht="24.75" customHeight="1" x14ac:dyDescent="0.25">
      <c r="G1606" s="87">
        <f t="shared" si="113"/>
        <v>0</v>
      </c>
      <c r="H1606" s="87">
        <v>1606</v>
      </c>
      <c r="I1606" s="91">
        <v>75140</v>
      </c>
      <c r="J1606" s="92" t="s">
        <v>3609</v>
      </c>
      <c r="K1606" s="87" t="str">
        <f t="shared" si="114"/>
        <v>751</v>
      </c>
      <c r="L1606" s="111"/>
      <c r="P1606" s="147">
        <v>75140</v>
      </c>
      <c r="Q1606" s="148" t="s">
        <v>3609</v>
      </c>
    </row>
    <row r="1607" spans="7:17" ht="24.75" customHeight="1" x14ac:dyDescent="0.25">
      <c r="G1607" s="87">
        <f t="shared" si="113"/>
        <v>0</v>
      </c>
      <c r="H1607" s="87">
        <v>1607</v>
      </c>
      <c r="I1607" s="91" t="s">
        <v>3610</v>
      </c>
      <c r="J1607" s="92" t="s">
        <v>3611</v>
      </c>
      <c r="K1607" s="87" t="str">
        <f t="shared" si="114"/>
        <v>751</v>
      </c>
      <c r="L1607" s="111"/>
      <c r="P1607" s="145" t="s">
        <v>3610</v>
      </c>
      <c r="Q1607" s="146" t="s">
        <v>3611</v>
      </c>
    </row>
    <row r="1608" spans="7:17" ht="24.75" customHeight="1" x14ac:dyDescent="0.25">
      <c r="G1608" s="87">
        <f t="shared" si="113"/>
        <v>0</v>
      </c>
      <c r="H1608" s="87">
        <v>1608</v>
      </c>
      <c r="I1608" s="91">
        <v>75151</v>
      </c>
      <c r="J1608" s="92" t="s">
        <v>3612</v>
      </c>
      <c r="K1608" s="87" t="str">
        <f t="shared" si="114"/>
        <v>751</v>
      </c>
      <c r="L1608" s="111"/>
      <c r="P1608" s="147">
        <v>75151</v>
      </c>
      <c r="Q1608" s="148" t="s">
        <v>3612</v>
      </c>
    </row>
    <row r="1609" spans="7:17" ht="24.75" customHeight="1" x14ac:dyDescent="0.25">
      <c r="G1609" s="87">
        <f t="shared" si="113"/>
        <v>0</v>
      </c>
      <c r="H1609" s="87">
        <v>1609</v>
      </c>
      <c r="I1609" s="91">
        <v>75152</v>
      </c>
      <c r="J1609" s="92" t="s">
        <v>3613</v>
      </c>
      <c r="K1609" s="87" t="str">
        <f t="shared" si="114"/>
        <v>751</v>
      </c>
      <c r="L1609" s="111"/>
      <c r="P1609" s="147">
        <v>75152</v>
      </c>
      <c r="Q1609" s="148" t="s">
        <v>3613</v>
      </c>
    </row>
    <row r="1610" spans="7:17" ht="24.75" customHeight="1" x14ac:dyDescent="0.25">
      <c r="G1610" s="87">
        <f t="shared" si="113"/>
        <v>0</v>
      </c>
      <c r="H1610" s="87">
        <v>1610</v>
      </c>
      <c r="I1610" s="91">
        <v>75153</v>
      </c>
      <c r="J1610" s="92" t="s">
        <v>3614</v>
      </c>
      <c r="K1610" s="87" t="str">
        <f t="shared" si="114"/>
        <v>751</v>
      </c>
      <c r="L1610" s="111"/>
      <c r="P1610" s="147">
        <v>75153</v>
      </c>
      <c r="Q1610" s="148" t="s">
        <v>3614</v>
      </c>
    </row>
    <row r="1611" spans="7:17" ht="24.75" customHeight="1" x14ac:dyDescent="0.25">
      <c r="G1611" s="87">
        <f t="shared" si="113"/>
        <v>0</v>
      </c>
      <c r="H1611" s="87">
        <v>1611</v>
      </c>
      <c r="I1611" s="91">
        <v>75154</v>
      </c>
      <c r="J1611" s="92" t="s">
        <v>3615</v>
      </c>
      <c r="K1611" s="87" t="str">
        <f t="shared" si="114"/>
        <v>751</v>
      </c>
      <c r="L1611" s="111"/>
      <c r="P1611" s="147">
        <v>75154</v>
      </c>
      <c r="Q1611" s="148" t="s">
        <v>3615</v>
      </c>
    </row>
    <row r="1612" spans="7:17" ht="24.75" customHeight="1" x14ac:dyDescent="0.25">
      <c r="G1612" s="87">
        <f t="shared" si="113"/>
        <v>0</v>
      </c>
      <c r="H1612" s="87">
        <v>1612</v>
      </c>
      <c r="I1612" s="91" t="s">
        <v>3616</v>
      </c>
      <c r="J1612" s="92" t="s">
        <v>3617</v>
      </c>
      <c r="K1612" s="87" t="str">
        <f t="shared" si="114"/>
        <v>751</v>
      </c>
      <c r="L1612" s="111"/>
      <c r="P1612" s="145" t="s">
        <v>3616</v>
      </c>
      <c r="Q1612" s="146" t="s">
        <v>3617</v>
      </c>
    </row>
    <row r="1613" spans="7:17" ht="24.75" customHeight="1" x14ac:dyDescent="0.25">
      <c r="G1613" s="87">
        <f t="shared" si="113"/>
        <v>0</v>
      </c>
      <c r="H1613" s="87">
        <v>1613</v>
      </c>
      <c r="I1613" s="91">
        <v>75160</v>
      </c>
      <c r="J1613" s="92" t="s">
        <v>3617</v>
      </c>
      <c r="K1613" s="87" t="str">
        <f t="shared" si="114"/>
        <v>751</v>
      </c>
      <c r="L1613" s="111"/>
      <c r="P1613" s="147">
        <v>75160</v>
      </c>
      <c r="Q1613" s="148" t="s">
        <v>3617</v>
      </c>
    </row>
    <row r="1614" spans="7:17" ht="24.75" customHeight="1" x14ac:dyDescent="0.25">
      <c r="G1614" s="87">
        <f t="shared" si="113"/>
        <v>0</v>
      </c>
      <c r="H1614" s="87">
        <v>1614</v>
      </c>
      <c r="I1614" s="91" t="s">
        <v>1261</v>
      </c>
      <c r="J1614" s="92" t="s">
        <v>1262</v>
      </c>
      <c r="K1614" s="87" t="str">
        <f t="shared" si="114"/>
        <v>752</v>
      </c>
      <c r="L1614" s="111"/>
      <c r="P1614" s="143" t="s">
        <v>1261</v>
      </c>
      <c r="Q1614" s="144" t="s">
        <v>1262</v>
      </c>
    </row>
    <row r="1615" spans="7:17" ht="24.75" customHeight="1" x14ac:dyDescent="0.25">
      <c r="G1615" s="87">
        <f t="shared" si="113"/>
        <v>0</v>
      </c>
      <c r="H1615" s="87">
        <v>1615</v>
      </c>
      <c r="I1615" s="91" t="s">
        <v>3618</v>
      </c>
      <c r="J1615" s="92" t="s">
        <v>3619</v>
      </c>
      <c r="K1615" s="87" t="str">
        <f t="shared" si="114"/>
        <v>752</v>
      </c>
      <c r="L1615" s="111"/>
      <c r="P1615" s="145" t="s">
        <v>3618</v>
      </c>
      <c r="Q1615" s="146" t="s">
        <v>3619</v>
      </c>
    </row>
    <row r="1616" spans="7:17" ht="24.75" customHeight="1" x14ac:dyDescent="0.25">
      <c r="G1616" s="87">
        <f t="shared" si="113"/>
        <v>0</v>
      </c>
      <c r="H1616" s="87">
        <v>1616</v>
      </c>
      <c r="I1616" s="91">
        <v>75210</v>
      </c>
      <c r="J1616" s="92" t="s">
        <v>3619</v>
      </c>
      <c r="K1616" s="87" t="str">
        <f t="shared" si="114"/>
        <v>752</v>
      </c>
      <c r="L1616" s="111"/>
      <c r="P1616" s="147">
        <v>75210</v>
      </c>
      <c r="Q1616" s="148" t="s">
        <v>3619</v>
      </c>
    </row>
    <row r="1617" spans="7:17" ht="24.75" customHeight="1" x14ac:dyDescent="0.25">
      <c r="G1617" s="87">
        <f t="shared" si="113"/>
        <v>0</v>
      </c>
      <c r="H1617" s="87">
        <v>1617</v>
      </c>
      <c r="I1617" s="91">
        <v>7522</v>
      </c>
      <c r="J1617" s="92" t="s">
        <v>3620</v>
      </c>
      <c r="K1617" s="87" t="str">
        <f t="shared" si="114"/>
        <v>752</v>
      </c>
      <c r="L1617" s="111"/>
      <c r="P1617" s="145">
        <v>7522</v>
      </c>
      <c r="Q1617" s="146" t="s">
        <v>3620</v>
      </c>
    </row>
    <row r="1618" spans="7:17" ht="24.75" customHeight="1" x14ac:dyDescent="0.25">
      <c r="G1618" s="87">
        <f t="shared" si="113"/>
        <v>0</v>
      </c>
      <c r="H1618" s="87">
        <v>1618</v>
      </c>
      <c r="I1618" s="91">
        <v>75220</v>
      </c>
      <c r="J1618" s="92" t="s">
        <v>3620</v>
      </c>
      <c r="K1618" s="87" t="str">
        <f t="shared" si="114"/>
        <v>752</v>
      </c>
      <c r="L1618" s="111"/>
      <c r="P1618" s="147">
        <v>75220</v>
      </c>
      <c r="Q1618" s="148" t="s">
        <v>3620</v>
      </c>
    </row>
    <row r="1619" spans="7:17" ht="24.75" customHeight="1" x14ac:dyDescent="0.25">
      <c r="G1619" s="87">
        <f t="shared" si="113"/>
        <v>0</v>
      </c>
      <c r="H1619" s="87">
        <v>1619</v>
      </c>
      <c r="I1619" s="91" t="s">
        <v>3621</v>
      </c>
      <c r="J1619" s="92" t="s">
        <v>3622</v>
      </c>
      <c r="K1619" s="87" t="str">
        <f t="shared" si="114"/>
        <v>752</v>
      </c>
      <c r="L1619" s="111"/>
      <c r="P1619" s="145" t="s">
        <v>3621</v>
      </c>
      <c r="Q1619" s="146" t="s">
        <v>3622</v>
      </c>
    </row>
    <row r="1620" spans="7:17" ht="24.75" customHeight="1" x14ac:dyDescent="0.25">
      <c r="G1620" s="87">
        <f t="shared" si="113"/>
        <v>0</v>
      </c>
      <c r="H1620" s="87">
        <v>1620</v>
      </c>
      <c r="I1620" s="91">
        <v>75231</v>
      </c>
      <c r="J1620" s="92" t="s">
        <v>3623</v>
      </c>
      <c r="K1620" s="87" t="str">
        <f t="shared" si="114"/>
        <v>752</v>
      </c>
      <c r="L1620" s="111"/>
      <c r="P1620" s="147">
        <v>75231</v>
      </c>
      <c r="Q1620" s="148" t="s">
        <v>3623</v>
      </c>
    </row>
    <row r="1621" spans="7:17" ht="24.75" customHeight="1" x14ac:dyDescent="0.25">
      <c r="G1621" s="87">
        <f t="shared" si="113"/>
        <v>0</v>
      </c>
      <c r="H1621" s="87">
        <v>1621</v>
      </c>
      <c r="I1621" s="104">
        <v>75232</v>
      </c>
      <c r="J1621" s="92" t="s">
        <v>3624</v>
      </c>
      <c r="K1621" s="87" t="str">
        <f t="shared" si="114"/>
        <v>752</v>
      </c>
      <c r="L1621" s="111"/>
      <c r="P1621" s="154">
        <v>75232</v>
      </c>
      <c r="Q1621" s="148" t="s">
        <v>3624</v>
      </c>
    </row>
    <row r="1622" spans="7:17" ht="24.75" customHeight="1" x14ac:dyDescent="0.25">
      <c r="G1622" s="87">
        <f t="shared" si="113"/>
        <v>0</v>
      </c>
      <c r="H1622" s="87">
        <v>1622</v>
      </c>
      <c r="I1622" s="91" t="s">
        <v>1263</v>
      </c>
      <c r="J1622" s="92" t="s">
        <v>1264</v>
      </c>
      <c r="K1622" s="87" t="str">
        <f t="shared" si="114"/>
        <v>753</v>
      </c>
      <c r="L1622" s="111"/>
      <c r="P1622" s="143" t="s">
        <v>1263</v>
      </c>
      <c r="Q1622" s="144" t="s">
        <v>1264</v>
      </c>
    </row>
    <row r="1623" spans="7:17" ht="24.75" customHeight="1" x14ac:dyDescent="0.25">
      <c r="G1623" s="87">
        <f t="shared" si="113"/>
        <v>0</v>
      </c>
      <c r="H1623" s="87">
        <v>1623</v>
      </c>
      <c r="I1623" s="91" t="s">
        <v>3625</v>
      </c>
      <c r="J1623" s="92" t="s">
        <v>3626</v>
      </c>
      <c r="K1623" s="87" t="str">
        <f t="shared" si="114"/>
        <v>753</v>
      </c>
      <c r="L1623" s="111"/>
      <c r="P1623" s="145" t="s">
        <v>3625</v>
      </c>
      <c r="Q1623" s="146" t="s">
        <v>3626</v>
      </c>
    </row>
    <row r="1624" spans="7:17" ht="24.75" customHeight="1" x14ac:dyDescent="0.25">
      <c r="G1624" s="87">
        <f t="shared" si="113"/>
        <v>0</v>
      </c>
      <c r="H1624" s="87">
        <v>1624</v>
      </c>
      <c r="I1624" s="91">
        <v>75311</v>
      </c>
      <c r="J1624" s="92" t="s">
        <v>3627</v>
      </c>
      <c r="K1624" s="87" t="str">
        <f t="shared" si="114"/>
        <v>753</v>
      </c>
      <c r="L1624" s="111"/>
      <c r="P1624" s="147">
        <v>75311</v>
      </c>
      <c r="Q1624" s="148" t="s">
        <v>3627</v>
      </c>
    </row>
    <row r="1625" spans="7:17" ht="24.75" customHeight="1" x14ac:dyDescent="0.25">
      <c r="G1625" s="87">
        <f t="shared" si="113"/>
        <v>0</v>
      </c>
      <c r="H1625" s="87">
        <v>1625</v>
      </c>
      <c r="I1625" s="104">
        <v>75312</v>
      </c>
      <c r="J1625" s="92" t="s">
        <v>3628</v>
      </c>
      <c r="K1625" s="87" t="str">
        <f t="shared" si="114"/>
        <v>753</v>
      </c>
      <c r="L1625" s="111"/>
      <c r="P1625" s="155">
        <v>75312</v>
      </c>
      <c r="Q1625" s="148" t="s">
        <v>3628</v>
      </c>
    </row>
    <row r="1626" spans="7:17" ht="24.75" customHeight="1" x14ac:dyDescent="0.25">
      <c r="G1626" s="87">
        <f t="shared" si="113"/>
        <v>0</v>
      </c>
      <c r="H1626" s="87">
        <v>1626</v>
      </c>
      <c r="I1626" s="104">
        <v>75313</v>
      </c>
      <c r="J1626" s="92" t="s">
        <v>3629</v>
      </c>
      <c r="K1626" s="87" t="str">
        <f t="shared" si="114"/>
        <v>753</v>
      </c>
      <c r="L1626" s="111"/>
      <c r="P1626" s="154">
        <v>75313</v>
      </c>
      <c r="Q1626" s="148" t="s">
        <v>3629</v>
      </c>
    </row>
    <row r="1627" spans="7:17" ht="24.75" customHeight="1" x14ac:dyDescent="0.25">
      <c r="G1627" s="87">
        <f t="shared" si="113"/>
        <v>0</v>
      </c>
      <c r="H1627" s="87">
        <v>1627</v>
      </c>
      <c r="I1627" s="91" t="s">
        <v>3630</v>
      </c>
      <c r="J1627" s="92" t="s">
        <v>3631</v>
      </c>
      <c r="K1627" s="87" t="str">
        <f t="shared" si="114"/>
        <v>753</v>
      </c>
      <c r="L1627" s="111"/>
      <c r="P1627" s="145" t="s">
        <v>3630</v>
      </c>
      <c r="Q1627" s="146" t="s">
        <v>3631</v>
      </c>
    </row>
    <row r="1628" spans="7:17" ht="24.75" customHeight="1" x14ac:dyDescent="0.25">
      <c r="G1628" s="87">
        <f t="shared" si="113"/>
        <v>0</v>
      </c>
      <c r="H1628" s="87">
        <v>1628</v>
      </c>
      <c r="I1628" s="104">
        <v>75321</v>
      </c>
      <c r="J1628" s="92" t="s">
        <v>3632</v>
      </c>
      <c r="K1628" s="87" t="str">
        <f t="shared" si="114"/>
        <v>753</v>
      </c>
      <c r="L1628" s="111"/>
      <c r="P1628" s="154">
        <v>75321</v>
      </c>
      <c r="Q1628" s="148" t="s">
        <v>3632</v>
      </c>
    </row>
    <row r="1629" spans="7:17" ht="24.75" customHeight="1" x14ac:dyDescent="0.25">
      <c r="G1629" s="87">
        <f t="shared" si="113"/>
        <v>0</v>
      </c>
      <c r="H1629" s="87">
        <v>1629</v>
      </c>
      <c r="I1629" s="104">
        <v>75322</v>
      </c>
      <c r="J1629" s="92" t="s">
        <v>3633</v>
      </c>
      <c r="K1629" s="87" t="str">
        <f t="shared" si="114"/>
        <v>753</v>
      </c>
      <c r="L1629" s="111"/>
      <c r="P1629" s="154">
        <v>75322</v>
      </c>
      <c r="Q1629" s="148" t="s">
        <v>3633</v>
      </c>
    </row>
    <row r="1630" spans="7:17" ht="24.75" customHeight="1" x14ac:dyDescent="0.25">
      <c r="G1630" s="87">
        <f t="shared" si="113"/>
        <v>0</v>
      </c>
      <c r="H1630" s="87">
        <v>1630</v>
      </c>
      <c r="I1630" s="104">
        <v>75323</v>
      </c>
      <c r="J1630" s="92" t="s">
        <v>3634</v>
      </c>
      <c r="K1630" s="87" t="str">
        <f t="shared" si="114"/>
        <v>753</v>
      </c>
      <c r="L1630" s="111"/>
      <c r="P1630" s="154">
        <v>75323</v>
      </c>
      <c r="Q1630" s="148" t="s">
        <v>3634</v>
      </c>
    </row>
    <row r="1631" spans="7:17" ht="24.75" customHeight="1" x14ac:dyDescent="0.25">
      <c r="G1631" s="87">
        <f t="shared" si="113"/>
        <v>0</v>
      </c>
      <c r="H1631" s="87">
        <v>1631</v>
      </c>
      <c r="I1631" s="104">
        <v>75329</v>
      </c>
      <c r="J1631" s="92" t="s">
        <v>3635</v>
      </c>
      <c r="K1631" s="87" t="str">
        <f t="shared" si="114"/>
        <v>753</v>
      </c>
      <c r="L1631" s="111"/>
      <c r="P1631" s="154">
        <v>75329</v>
      </c>
      <c r="Q1631" s="148" t="s">
        <v>3635</v>
      </c>
    </row>
    <row r="1632" spans="7:17" ht="24.75" customHeight="1" x14ac:dyDescent="0.25">
      <c r="G1632" s="87">
        <f t="shared" si="113"/>
        <v>0</v>
      </c>
      <c r="H1632" s="87">
        <v>1632</v>
      </c>
      <c r="I1632" s="91" t="s">
        <v>3636</v>
      </c>
      <c r="J1632" s="92" t="s">
        <v>3637</v>
      </c>
      <c r="K1632" s="87" t="str">
        <f t="shared" si="114"/>
        <v>753</v>
      </c>
      <c r="L1632" s="111"/>
      <c r="P1632" s="145" t="s">
        <v>3636</v>
      </c>
      <c r="Q1632" s="146" t="s">
        <v>3637</v>
      </c>
    </row>
    <row r="1633" spans="7:17" ht="24.75" customHeight="1" x14ac:dyDescent="0.25">
      <c r="G1633" s="87">
        <f t="shared" si="113"/>
        <v>0</v>
      </c>
      <c r="H1633" s="87">
        <v>1633</v>
      </c>
      <c r="I1633" s="91">
        <v>75330</v>
      </c>
      <c r="J1633" s="92" t="s">
        <v>3637</v>
      </c>
      <c r="K1633" s="87" t="str">
        <f t="shared" si="114"/>
        <v>753</v>
      </c>
      <c r="L1633" s="111"/>
      <c r="P1633" s="147">
        <v>75330</v>
      </c>
      <c r="Q1633" s="148" t="s">
        <v>3637</v>
      </c>
    </row>
    <row r="1634" spans="7:17" ht="24.75" customHeight="1" x14ac:dyDescent="0.25">
      <c r="G1634" s="87">
        <f t="shared" si="113"/>
        <v>0</v>
      </c>
      <c r="H1634" s="87">
        <v>1634</v>
      </c>
      <c r="I1634" s="91" t="s">
        <v>3638</v>
      </c>
      <c r="J1634" s="92" t="s">
        <v>3639</v>
      </c>
      <c r="K1634" s="87" t="str">
        <f t="shared" si="114"/>
        <v>753</v>
      </c>
      <c r="L1634" s="111"/>
      <c r="P1634" s="145" t="s">
        <v>3638</v>
      </c>
      <c r="Q1634" s="146" t="s">
        <v>3639</v>
      </c>
    </row>
    <row r="1635" spans="7:17" ht="24.75" customHeight="1" x14ac:dyDescent="0.25">
      <c r="G1635" s="87">
        <f t="shared" si="113"/>
        <v>0</v>
      </c>
      <c r="H1635" s="87">
        <v>1635</v>
      </c>
      <c r="I1635" s="91">
        <v>75341</v>
      </c>
      <c r="J1635" s="92" t="s">
        <v>3640</v>
      </c>
      <c r="K1635" s="87" t="str">
        <f t="shared" si="114"/>
        <v>753</v>
      </c>
      <c r="L1635" s="111"/>
      <c r="P1635" s="147">
        <v>75341</v>
      </c>
      <c r="Q1635" s="172" t="s">
        <v>3640</v>
      </c>
    </row>
    <row r="1636" spans="7:17" ht="24.75" customHeight="1" x14ac:dyDescent="0.25">
      <c r="G1636" s="87">
        <f t="shared" si="113"/>
        <v>0</v>
      </c>
      <c r="H1636" s="87">
        <v>1636</v>
      </c>
      <c r="I1636" s="91">
        <v>75342</v>
      </c>
      <c r="J1636" s="92" t="s">
        <v>3641</v>
      </c>
      <c r="K1636" s="87" t="str">
        <f t="shared" si="114"/>
        <v>753</v>
      </c>
      <c r="L1636" s="111"/>
      <c r="P1636" s="147">
        <v>75342</v>
      </c>
      <c r="Q1636" s="172" t="s">
        <v>3641</v>
      </c>
    </row>
    <row r="1637" spans="7:17" ht="24.75" customHeight="1" x14ac:dyDescent="0.25">
      <c r="G1637" s="87">
        <f t="shared" si="113"/>
        <v>0</v>
      </c>
      <c r="H1637" s="87">
        <v>1637</v>
      </c>
      <c r="I1637" s="91">
        <v>75343</v>
      </c>
      <c r="J1637" s="92" t="s">
        <v>3642</v>
      </c>
      <c r="K1637" s="87" t="str">
        <f t="shared" si="114"/>
        <v>753</v>
      </c>
      <c r="L1637" s="111"/>
      <c r="P1637" s="147">
        <v>75343</v>
      </c>
      <c r="Q1637" s="172" t="s">
        <v>3642</v>
      </c>
    </row>
    <row r="1638" spans="7:17" ht="24.75" customHeight="1" x14ac:dyDescent="0.25">
      <c r="G1638" s="87">
        <f t="shared" si="113"/>
        <v>0</v>
      </c>
      <c r="H1638" s="87">
        <v>1638</v>
      </c>
      <c r="I1638" s="91">
        <v>75349</v>
      </c>
      <c r="J1638" s="92" t="s">
        <v>3643</v>
      </c>
      <c r="K1638" s="87" t="str">
        <f t="shared" si="114"/>
        <v>753</v>
      </c>
      <c r="L1638" s="111"/>
      <c r="P1638" s="147">
        <v>75349</v>
      </c>
      <c r="Q1638" s="148" t="s">
        <v>3643</v>
      </c>
    </row>
    <row r="1639" spans="7:17" ht="24.75" customHeight="1" x14ac:dyDescent="0.25">
      <c r="G1639" s="87">
        <f t="shared" si="113"/>
        <v>0</v>
      </c>
      <c r="H1639" s="87">
        <v>1639</v>
      </c>
      <c r="I1639" s="91" t="s">
        <v>3644</v>
      </c>
      <c r="J1639" s="92" t="s">
        <v>3645</v>
      </c>
      <c r="K1639" s="87" t="str">
        <f t="shared" si="114"/>
        <v>753</v>
      </c>
      <c r="L1639" s="111"/>
      <c r="P1639" s="145" t="s">
        <v>3644</v>
      </c>
      <c r="Q1639" s="146" t="s">
        <v>3645</v>
      </c>
    </row>
    <row r="1640" spans="7:17" ht="24.75" customHeight="1" x14ac:dyDescent="0.25">
      <c r="G1640" s="87">
        <f t="shared" si="113"/>
        <v>0</v>
      </c>
      <c r="H1640" s="87">
        <v>1640</v>
      </c>
      <c r="I1640" s="91">
        <v>75350</v>
      </c>
      <c r="J1640" s="92" t="s">
        <v>3645</v>
      </c>
      <c r="K1640" s="87" t="str">
        <f t="shared" si="114"/>
        <v>753</v>
      </c>
      <c r="L1640" s="111"/>
      <c r="P1640" s="147">
        <v>75350</v>
      </c>
      <c r="Q1640" s="148" t="s">
        <v>3645</v>
      </c>
    </row>
    <row r="1641" spans="7:17" ht="24.75" customHeight="1" x14ac:dyDescent="0.25">
      <c r="G1641" s="87">
        <f t="shared" si="113"/>
        <v>0</v>
      </c>
      <c r="H1641" s="87">
        <v>1641</v>
      </c>
      <c r="I1641" s="91" t="s">
        <v>3646</v>
      </c>
      <c r="J1641" s="92" t="s">
        <v>3647</v>
      </c>
      <c r="K1641" s="87" t="str">
        <f t="shared" si="114"/>
        <v>753</v>
      </c>
      <c r="L1641" s="111"/>
      <c r="P1641" s="145" t="s">
        <v>3646</v>
      </c>
      <c r="Q1641" s="146" t="s">
        <v>3647</v>
      </c>
    </row>
    <row r="1642" spans="7:17" ht="24.75" customHeight="1" x14ac:dyDescent="0.25">
      <c r="G1642" s="87">
        <f t="shared" si="113"/>
        <v>0</v>
      </c>
      <c r="H1642" s="87">
        <v>1642</v>
      </c>
      <c r="I1642" s="91">
        <v>75361</v>
      </c>
      <c r="J1642" s="92" t="s">
        <v>3648</v>
      </c>
      <c r="K1642" s="87" t="str">
        <f t="shared" si="114"/>
        <v>753</v>
      </c>
      <c r="L1642" s="111"/>
      <c r="P1642" s="147">
        <v>75361</v>
      </c>
      <c r="Q1642" s="172" t="s">
        <v>3648</v>
      </c>
    </row>
    <row r="1643" spans="7:17" ht="24.75" customHeight="1" x14ac:dyDescent="0.25">
      <c r="G1643" s="87">
        <f t="shared" si="113"/>
        <v>0</v>
      </c>
      <c r="H1643" s="87">
        <v>1643</v>
      </c>
      <c r="I1643" s="91">
        <v>75362</v>
      </c>
      <c r="J1643" s="92" t="s">
        <v>3649</v>
      </c>
      <c r="K1643" s="87" t="str">
        <f t="shared" si="114"/>
        <v>753</v>
      </c>
      <c r="L1643" s="111"/>
      <c r="P1643" s="147">
        <v>75362</v>
      </c>
      <c r="Q1643" s="172" t="s">
        <v>3649</v>
      </c>
    </row>
    <row r="1644" spans="7:17" ht="24.75" customHeight="1" x14ac:dyDescent="0.25">
      <c r="G1644" s="87">
        <f t="shared" si="113"/>
        <v>0</v>
      </c>
      <c r="H1644" s="87">
        <v>1644</v>
      </c>
      <c r="I1644" s="91">
        <v>75363</v>
      </c>
      <c r="J1644" s="112" t="s">
        <v>3650</v>
      </c>
      <c r="K1644" s="87" t="str">
        <f t="shared" si="114"/>
        <v>753</v>
      </c>
      <c r="L1644" s="111"/>
      <c r="P1644" s="147">
        <v>75363</v>
      </c>
      <c r="Q1644" s="166" t="s">
        <v>3650</v>
      </c>
    </row>
    <row r="1645" spans="7:17" ht="24.75" customHeight="1" x14ac:dyDescent="0.25">
      <c r="G1645" s="87">
        <f t="shared" si="113"/>
        <v>0</v>
      </c>
      <c r="H1645" s="87">
        <v>1645</v>
      </c>
      <c r="I1645" s="91">
        <v>75369</v>
      </c>
      <c r="J1645" s="92" t="s">
        <v>3651</v>
      </c>
      <c r="K1645" s="87" t="str">
        <f t="shared" si="114"/>
        <v>753</v>
      </c>
      <c r="L1645" s="111"/>
      <c r="P1645" s="147">
        <v>75369</v>
      </c>
      <c r="Q1645" s="148" t="s">
        <v>3651</v>
      </c>
    </row>
    <row r="1646" spans="7:17" ht="24.75" customHeight="1" x14ac:dyDescent="0.25">
      <c r="G1646" s="87">
        <f t="shared" si="113"/>
        <v>0</v>
      </c>
      <c r="H1646" s="87">
        <v>1646</v>
      </c>
      <c r="I1646" s="91">
        <v>754</v>
      </c>
      <c r="J1646" s="92" t="s">
        <v>1265</v>
      </c>
      <c r="K1646" s="87" t="str">
        <f t="shared" si="114"/>
        <v>754</v>
      </c>
      <c r="L1646" s="111"/>
      <c r="P1646" s="143">
        <v>754</v>
      </c>
      <c r="Q1646" s="144" t="s">
        <v>1265</v>
      </c>
    </row>
    <row r="1647" spans="7:17" ht="24.75" customHeight="1" x14ac:dyDescent="0.25">
      <c r="G1647" s="87">
        <f t="shared" si="113"/>
        <v>0</v>
      </c>
      <c r="H1647" s="87">
        <v>1647</v>
      </c>
      <c r="I1647" s="91" t="s">
        <v>3652</v>
      </c>
      <c r="J1647" s="92" t="s">
        <v>3653</v>
      </c>
      <c r="K1647" s="87" t="str">
        <f t="shared" si="114"/>
        <v>754</v>
      </c>
      <c r="L1647" s="111"/>
      <c r="P1647" s="145" t="s">
        <v>3652</v>
      </c>
      <c r="Q1647" s="146" t="s">
        <v>3653</v>
      </c>
    </row>
    <row r="1648" spans="7:17" ht="24.75" customHeight="1" x14ac:dyDescent="0.25">
      <c r="G1648" s="87">
        <f t="shared" si="113"/>
        <v>0</v>
      </c>
      <c r="H1648" s="87">
        <v>1648</v>
      </c>
      <c r="I1648" s="91">
        <v>75410</v>
      </c>
      <c r="J1648" s="92" t="s">
        <v>3653</v>
      </c>
      <c r="K1648" s="87" t="str">
        <f t="shared" si="114"/>
        <v>754</v>
      </c>
      <c r="L1648" s="111"/>
      <c r="P1648" s="147">
        <v>75410</v>
      </c>
      <c r="Q1648" s="148" t="s">
        <v>3653</v>
      </c>
    </row>
    <row r="1649" spans="7:17" ht="24.75" customHeight="1" x14ac:dyDescent="0.25">
      <c r="G1649" s="87">
        <f t="shared" si="113"/>
        <v>0</v>
      </c>
      <c r="H1649" s="87">
        <v>1649</v>
      </c>
      <c r="I1649" s="91" t="s">
        <v>3654</v>
      </c>
      <c r="J1649" s="92" t="s">
        <v>3655</v>
      </c>
      <c r="K1649" s="87" t="str">
        <f t="shared" si="114"/>
        <v>754</v>
      </c>
      <c r="L1649" s="111"/>
      <c r="P1649" s="145" t="s">
        <v>3654</v>
      </c>
      <c r="Q1649" s="146" t="s">
        <v>3655</v>
      </c>
    </row>
    <row r="1650" spans="7:17" ht="24.75" customHeight="1" x14ac:dyDescent="0.25">
      <c r="G1650" s="87">
        <f t="shared" si="113"/>
        <v>0</v>
      </c>
      <c r="H1650" s="87">
        <v>1650</v>
      </c>
      <c r="I1650" s="91">
        <v>75420</v>
      </c>
      <c r="J1650" s="92" t="s">
        <v>3655</v>
      </c>
      <c r="K1650" s="87" t="str">
        <f t="shared" si="114"/>
        <v>754</v>
      </c>
      <c r="L1650" s="111"/>
      <c r="P1650" s="147">
        <v>75420</v>
      </c>
      <c r="Q1650" s="148" t="s">
        <v>3655</v>
      </c>
    </row>
    <row r="1651" spans="7:17" ht="24.75" customHeight="1" x14ac:dyDescent="0.25">
      <c r="G1651" s="87">
        <f t="shared" si="113"/>
        <v>0</v>
      </c>
      <c r="H1651" s="87">
        <v>1651</v>
      </c>
      <c r="I1651" s="91" t="s">
        <v>3656</v>
      </c>
      <c r="J1651" s="92" t="s">
        <v>3657</v>
      </c>
      <c r="K1651" s="87" t="str">
        <f t="shared" si="114"/>
        <v>754</v>
      </c>
      <c r="L1651" s="111"/>
      <c r="P1651" s="145" t="s">
        <v>3656</v>
      </c>
      <c r="Q1651" s="146" t="s">
        <v>3657</v>
      </c>
    </row>
    <row r="1652" spans="7:17" ht="24.75" customHeight="1" x14ac:dyDescent="0.25">
      <c r="G1652" s="87">
        <f t="shared" si="113"/>
        <v>0</v>
      </c>
      <c r="H1652" s="87">
        <v>1652</v>
      </c>
      <c r="I1652" s="91">
        <v>75430</v>
      </c>
      <c r="J1652" s="92" t="s">
        <v>3657</v>
      </c>
      <c r="K1652" s="87" t="str">
        <f t="shared" si="114"/>
        <v>754</v>
      </c>
      <c r="L1652" s="111"/>
      <c r="P1652" s="147">
        <v>75430</v>
      </c>
      <c r="Q1652" s="148" t="s">
        <v>3657</v>
      </c>
    </row>
    <row r="1653" spans="7:17" ht="24.75" customHeight="1" x14ac:dyDescent="0.25">
      <c r="G1653" s="87">
        <f t="shared" si="113"/>
        <v>0</v>
      </c>
      <c r="H1653" s="87">
        <v>1653</v>
      </c>
      <c r="I1653" s="91" t="s">
        <v>3658</v>
      </c>
      <c r="J1653" s="92" t="s">
        <v>3659</v>
      </c>
      <c r="K1653" s="87" t="str">
        <f t="shared" si="114"/>
        <v>754</v>
      </c>
      <c r="L1653" s="111"/>
      <c r="P1653" s="145" t="s">
        <v>3658</v>
      </c>
      <c r="Q1653" s="146" t="s">
        <v>3659</v>
      </c>
    </row>
    <row r="1654" spans="7:17" ht="24.75" customHeight="1" x14ac:dyDescent="0.25">
      <c r="G1654" s="87">
        <f t="shared" si="113"/>
        <v>0</v>
      </c>
      <c r="H1654" s="87">
        <v>1654</v>
      </c>
      <c r="I1654" s="91">
        <v>75440</v>
      </c>
      <c r="J1654" s="92" t="s">
        <v>3659</v>
      </c>
      <c r="K1654" s="87" t="str">
        <f t="shared" si="114"/>
        <v>754</v>
      </c>
      <c r="L1654" s="111"/>
      <c r="P1654" s="147">
        <v>75440</v>
      </c>
      <c r="Q1654" s="148" t="s">
        <v>3659</v>
      </c>
    </row>
    <row r="1655" spans="7:17" ht="24.75" customHeight="1" x14ac:dyDescent="0.25">
      <c r="G1655" s="87">
        <f t="shared" si="113"/>
        <v>0</v>
      </c>
      <c r="H1655" s="87">
        <v>1655</v>
      </c>
      <c r="I1655" s="91">
        <v>7549</v>
      </c>
      <c r="J1655" s="92" t="s">
        <v>3660</v>
      </c>
      <c r="K1655" s="87" t="str">
        <f t="shared" si="114"/>
        <v>754</v>
      </c>
      <c r="L1655" s="111"/>
      <c r="P1655" s="145">
        <v>7549</v>
      </c>
      <c r="Q1655" s="146" t="s">
        <v>3660</v>
      </c>
    </row>
    <row r="1656" spans="7:17" ht="24.75" customHeight="1" x14ac:dyDescent="0.25">
      <c r="G1656" s="87">
        <f t="shared" si="113"/>
        <v>0</v>
      </c>
      <c r="H1656" s="87">
        <v>1656</v>
      </c>
      <c r="I1656" s="91">
        <v>75491</v>
      </c>
      <c r="J1656" s="92" t="s">
        <v>3661</v>
      </c>
      <c r="K1656" s="87" t="str">
        <f t="shared" si="114"/>
        <v>754</v>
      </c>
      <c r="L1656" s="111"/>
      <c r="P1656" s="147">
        <v>75491</v>
      </c>
      <c r="Q1656" s="148" t="s">
        <v>3661</v>
      </c>
    </row>
    <row r="1657" spans="7:17" ht="24.75" customHeight="1" x14ac:dyDescent="0.25">
      <c r="G1657" s="87">
        <f t="shared" si="113"/>
        <v>0</v>
      </c>
      <c r="H1657" s="87">
        <v>1657</v>
      </c>
      <c r="I1657" s="91">
        <v>75492</v>
      </c>
      <c r="J1657" s="92" t="s">
        <v>3662</v>
      </c>
      <c r="K1657" s="87" t="str">
        <f t="shared" si="114"/>
        <v>754</v>
      </c>
      <c r="L1657" s="111"/>
      <c r="P1657" s="147">
        <v>75492</v>
      </c>
      <c r="Q1657" s="148" t="s">
        <v>3662</v>
      </c>
    </row>
    <row r="1658" spans="7:17" ht="24.75" customHeight="1" x14ac:dyDescent="0.25">
      <c r="G1658" s="87">
        <f t="shared" si="113"/>
        <v>0</v>
      </c>
      <c r="H1658" s="87">
        <v>1658</v>
      </c>
      <c r="I1658" s="91">
        <v>75499</v>
      </c>
      <c r="J1658" s="92" t="s">
        <v>3663</v>
      </c>
      <c r="K1658" s="87" t="str">
        <f t="shared" si="114"/>
        <v>754</v>
      </c>
      <c r="L1658" s="111"/>
      <c r="P1658" s="147">
        <v>75499</v>
      </c>
      <c r="Q1658" s="148" t="s">
        <v>3663</v>
      </c>
    </row>
    <row r="1659" spans="7:17" ht="24.75" customHeight="1" x14ac:dyDescent="0.25">
      <c r="G1659" s="87">
        <f t="shared" si="113"/>
        <v>0</v>
      </c>
      <c r="H1659" s="87">
        <v>1659</v>
      </c>
      <c r="I1659" s="91" t="s">
        <v>3664</v>
      </c>
      <c r="J1659" s="92" t="s">
        <v>3665</v>
      </c>
      <c r="K1659" s="87" t="str">
        <f t="shared" si="114"/>
        <v>Prosím, zvolte podrobnější úroveň.</v>
      </c>
      <c r="L1659" s="111"/>
      <c r="P1659" s="139" t="s">
        <v>3664</v>
      </c>
      <c r="Q1659" s="140" t="s">
        <v>3665</v>
      </c>
    </row>
    <row r="1660" spans="7:17" ht="24.75" customHeight="1" x14ac:dyDescent="0.25">
      <c r="G1660" s="87">
        <f t="shared" si="113"/>
        <v>0</v>
      </c>
      <c r="H1660" s="87">
        <v>1660</v>
      </c>
      <c r="I1660" s="91" t="s">
        <v>3666</v>
      </c>
      <c r="J1660" s="92" t="s">
        <v>3667</v>
      </c>
      <c r="K1660" s="87" t="str">
        <f t="shared" si="114"/>
        <v>Prosím, zvolte podrobnější úroveň.</v>
      </c>
      <c r="L1660" s="111"/>
      <c r="P1660" s="141" t="s">
        <v>3666</v>
      </c>
      <c r="Q1660" s="142" t="s">
        <v>3667</v>
      </c>
    </row>
    <row r="1661" spans="7:17" ht="24.75" customHeight="1" x14ac:dyDescent="0.25">
      <c r="G1661" s="87">
        <f t="shared" si="113"/>
        <v>0</v>
      </c>
      <c r="H1661" s="87">
        <v>1661</v>
      </c>
      <c r="I1661" s="91" t="s">
        <v>1266</v>
      </c>
      <c r="J1661" s="92" t="s">
        <v>1267</v>
      </c>
      <c r="K1661" s="87" t="str">
        <f t="shared" si="114"/>
        <v>811</v>
      </c>
      <c r="L1661" s="111"/>
      <c r="P1661" s="143" t="s">
        <v>1266</v>
      </c>
      <c r="Q1661" s="144" t="s">
        <v>1267</v>
      </c>
    </row>
    <row r="1662" spans="7:17" ht="24.75" customHeight="1" x14ac:dyDescent="0.25">
      <c r="G1662" s="87">
        <f t="shared" si="113"/>
        <v>0</v>
      </c>
      <c r="H1662" s="87">
        <v>1662</v>
      </c>
      <c r="I1662" s="91" t="s">
        <v>3668</v>
      </c>
      <c r="J1662" s="92" t="s">
        <v>3669</v>
      </c>
      <c r="K1662" s="87" t="str">
        <f t="shared" si="114"/>
        <v>811</v>
      </c>
      <c r="L1662" s="111"/>
      <c r="P1662" s="145" t="s">
        <v>3668</v>
      </c>
      <c r="Q1662" s="146" t="s">
        <v>3669</v>
      </c>
    </row>
    <row r="1663" spans="7:17" ht="24.75" customHeight="1" x14ac:dyDescent="0.25">
      <c r="G1663" s="87">
        <f t="shared" si="113"/>
        <v>0</v>
      </c>
      <c r="H1663" s="87">
        <v>1663</v>
      </c>
      <c r="I1663" s="91">
        <v>81111</v>
      </c>
      <c r="J1663" s="92" t="s">
        <v>3670</v>
      </c>
      <c r="K1663" s="87" t="str">
        <f t="shared" si="114"/>
        <v>811</v>
      </c>
      <c r="L1663" s="111"/>
      <c r="P1663" s="147">
        <v>81111</v>
      </c>
      <c r="Q1663" s="148" t="s">
        <v>3670</v>
      </c>
    </row>
    <row r="1664" spans="7:17" ht="24.75" customHeight="1" x14ac:dyDescent="0.25">
      <c r="G1664" s="87">
        <f t="shared" si="113"/>
        <v>0</v>
      </c>
      <c r="H1664" s="87">
        <v>1664</v>
      </c>
      <c r="I1664" s="91">
        <v>81112</v>
      </c>
      <c r="J1664" s="92" t="s">
        <v>3671</v>
      </c>
      <c r="K1664" s="87" t="str">
        <f t="shared" si="114"/>
        <v>811</v>
      </c>
      <c r="L1664" s="111"/>
      <c r="P1664" s="147">
        <v>81112</v>
      </c>
      <c r="Q1664" s="148" t="s">
        <v>3671</v>
      </c>
    </row>
    <row r="1665" spans="7:17" ht="24.75" customHeight="1" x14ac:dyDescent="0.25">
      <c r="G1665" s="87">
        <f t="shared" si="113"/>
        <v>0</v>
      </c>
      <c r="H1665" s="87">
        <v>1665</v>
      </c>
      <c r="I1665" s="91">
        <v>81113</v>
      </c>
      <c r="J1665" s="92" t="s">
        <v>3672</v>
      </c>
      <c r="K1665" s="87" t="str">
        <f t="shared" si="114"/>
        <v>811</v>
      </c>
      <c r="L1665" s="111"/>
      <c r="P1665" s="147">
        <v>81113</v>
      </c>
      <c r="Q1665" s="148" t="s">
        <v>3672</v>
      </c>
    </row>
    <row r="1666" spans="7:17" ht="24.75" customHeight="1" x14ac:dyDescent="0.25">
      <c r="G1666" s="87">
        <f t="shared" ref="G1666:G1729" si="115">IF(ISERR(SEARCH($G$1,J1666)),0,1)</f>
        <v>0</v>
      </c>
      <c r="H1666" s="87">
        <v>1666</v>
      </c>
      <c r="I1666" s="91">
        <v>81114</v>
      </c>
      <c r="J1666" s="92" t="s">
        <v>3673</v>
      </c>
      <c r="K1666" s="87" t="str">
        <f t="shared" si="114"/>
        <v>811</v>
      </c>
      <c r="L1666" s="111"/>
      <c r="P1666" s="147">
        <v>81114</v>
      </c>
      <c r="Q1666" s="148" t="s">
        <v>3673</v>
      </c>
    </row>
    <row r="1667" spans="7:17" ht="24.75" customHeight="1" x14ac:dyDescent="0.25">
      <c r="G1667" s="87">
        <f t="shared" si="115"/>
        <v>0</v>
      </c>
      <c r="H1667" s="87">
        <v>1667</v>
      </c>
      <c r="I1667" s="91">
        <v>81115</v>
      </c>
      <c r="J1667" s="92" t="s">
        <v>3674</v>
      </c>
      <c r="K1667" s="87" t="str">
        <f t="shared" ref="K1667:K1730" si="116">IF(LEN(LEFT(I1667,3))&lt;3,"Prosím, zvolte podrobnější úroveň.",LEFT(I1667,3))</f>
        <v>811</v>
      </c>
      <c r="L1667" s="111"/>
      <c r="P1667" s="147">
        <v>81115</v>
      </c>
      <c r="Q1667" s="148" t="s">
        <v>3674</v>
      </c>
    </row>
    <row r="1668" spans="7:17" ht="24.75" customHeight="1" x14ac:dyDescent="0.25">
      <c r="G1668" s="87">
        <f t="shared" si="115"/>
        <v>0</v>
      </c>
      <c r="H1668" s="87">
        <v>1668</v>
      </c>
      <c r="I1668" s="91">
        <v>81116</v>
      </c>
      <c r="J1668" s="92" t="s">
        <v>3675</v>
      </c>
      <c r="K1668" s="87" t="str">
        <f t="shared" si="116"/>
        <v>811</v>
      </c>
      <c r="L1668" s="111"/>
      <c r="P1668" s="147">
        <v>81116</v>
      </c>
      <c r="Q1668" s="148" t="s">
        <v>3675</v>
      </c>
    </row>
    <row r="1669" spans="7:17" ht="24.75" customHeight="1" x14ac:dyDescent="0.25">
      <c r="G1669" s="87">
        <f t="shared" si="115"/>
        <v>0</v>
      </c>
      <c r="H1669" s="87">
        <v>1669</v>
      </c>
      <c r="I1669" s="91">
        <v>81117</v>
      </c>
      <c r="J1669" s="92" t="s">
        <v>3676</v>
      </c>
      <c r="K1669" s="87" t="str">
        <f t="shared" si="116"/>
        <v>811</v>
      </c>
      <c r="L1669" s="111"/>
      <c r="P1669" s="147">
        <v>81117</v>
      </c>
      <c r="Q1669" s="148" t="s">
        <v>3676</v>
      </c>
    </row>
    <row r="1670" spans="7:17" ht="24.75" customHeight="1" x14ac:dyDescent="0.25">
      <c r="G1670" s="87">
        <f t="shared" si="115"/>
        <v>0</v>
      </c>
      <c r="H1670" s="87">
        <v>1670</v>
      </c>
      <c r="I1670" s="91">
        <v>81118</v>
      </c>
      <c r="J1670" s="92" t="s">
        <v>3677</v>
      </c>
      <c r="K1670" s="87" t="str">
        <f t="shared" si="116"/>
        <v>811</v>
      </c>
      <c r="L1670" s="111"/>
      <c r="P1670" s="147">
        <v>81118</v>
      </c>
      <c r="Q1670" s="148" t="s">
        <v>3677</v>
      </c>
    </row>
    <row r="1671" spans="7:17" ht="24.75" customHeight="1" x14ac:dyDescent="0.25">
      <c r="G1671" s="87">
        <f t="shared" si="115"/>
        <v>0</v>
      </c>
      <c r="H1671" s="87">
        <v>1671</v>
      </c>
      <c r="I1671" s="91">
        <v>81119</v>
      </c>
      <c r="J1671" s="92" t="s">
        <v>3678</v>
      </c>
      <c r="K1671" s="87" t="str">
        <f t="shared" si="116"/>
        <v>811</v>
      </c>
      <c r="L1671" s="111"/>
      <c r="P1671" s="147">
        <v>81119</v>
      </c>
      <c r="Q1671" s="148" t="s">
        <v>3678</v>
      </c>
    </row>
    <row r="1672" spans="7:17" ht="24.75" customHeight="1" x14ac:dyDescent="0.25">
      <c r="G1672" s="87">
        <f t="shared" si="115"/>
        <v>0</v>
      </c>
      <c r="H1672" s="87">
        <v>1672</v>
      </c>
      <c r="I1672" s="91" t="s">
        <v>3679</v>
      </c>
      <c r="J1672" s="92" t="s">
        <v>3680</v>
      </c>
      <c r="K1672" s="87" t="str">
        <f t="shared" si="116"/>
        <v>811</v>
      </c>
      <c r="L1672" s="111"/>
      <c r="P1672" s="145" t="s">
        <v>3679</v>
      </c>
      <c r="Q1672" s="146" t="s">
        <v>3680</v>
      </c>
    </row>
    <row r="1673" spans="7:17" ht="24.75" customHeight="1" x14ac:dyDescent="0.25">
      <c r="G1673" s="87">
        <f t="shared" si="115"/>
        <v>0</v>
      </c>
      <c r="H1673" s="87">
        <v>1673</v>
      </c>
      <c r="I1673" s="91">
        <v>81121</v>
      </c>
      <c r="J1673" s="92" t="s">
        <v>3681</v>
      </c>
      <c r="K1673" s="87" t="str">
        <f t="shared" si="116"/>
        <v>811</v>
      </c>
      <c r="L1673" s="111"/>
      <c r="P1673" s="147">
        <v>81121</v>
      </c>
      <c r="Q1673" s="148" t="s">
        <v>3681</v>
      </c>
    </row>
    <row r="1674" spans="7:17" ht="24.75" customHeight="1" x14ac:dyDescent="0.25">
      <c r="G1674" s="87">
        <f t="shared" si="115"/>
        <v>0</v>
      </c>
      <c r="H1674" s="87">
        <v>1674</v>
      </c>
      <c r="I1674" s="91">
        <v>81122</v>
      </c>
      <c r="J1674" s="92" t="s">
        <v>3682</v>
      </c>
      <c r="K1674" s="87" t="str">
        <f t="shared" si="116"/>
        <v>811</v>
      </c>
      <c r="L1674" s="111"/>
      <c r="P1674" s="147">
        <v>81122</v>
      </c>
      <c r="Q1674" s="148" t="s">
        <v>3682</v>
      </c>
    </row>
    <row r="1675" spans="7:17" ht="24.75" customHeight="1" x14ac:dyDescent="0.25">
      <c r="G1675" s="87">
        <f t="shared" si="115"/>
        <v>0</v>
      </c>
      <c r="H1675" s="87">
        <v>1675</v>
      </c>
      <c r="I1675" s="91" t="s">
        <v>3683</v>
      </c>
      <c r="J1675" s="92" t="s">
        <v>3684</v>
      </c>
      <c r="K1675" s="87" t="str">
        <f t="shared" si="116"/>
        <v>811</v>
      </c>
      <c r="L1675" s="111"/>
      <c r="P1675" s="145" t="s">
        <v>3683</v>
      </c>
      <c r="Q1675" s="146" t="s">
        <v>3684</v>
      </c>
    </row>
    <row r="1676" spans="7:17" ht="24.75" customHeight="1" x14ac:dyDescent="0.25">
      <c r="G1676" s="87">
        <f t="shared" si="115"/>
        <v>0</v>
      </c>
      <c r="H1676" s="87">
        <v>1676</v>
      </c>
      <c r="I1676" s="91">
        <v>81131</v>
      </c>
      <c r="J1676" s="92" t="s">
        <v>3685</v>
      </c>
      <c r="K1676" s="87" t="str">
        <f t="shared" si="116"/>
        <v>811</v>
      </c>
      <c r="L1676" s="111"/>
      <c r="P1676" s="147">
        <v>81131</v>
      </c>
      <c r="Q1676" s="148" t="s">
        <v>3685</v>
      </c>
    </row>
    <row r="1677" spans="7:17" ht="24.75" customHeight="1" x14ac:dyDescent="0.25">
      <c r="G1677" s="87">
        <f t="shared" si="115"/>
        <v>0</v>
      </c>
      <c r="H1677" s="87">
        <v>1677</v>
      </c>
      <c r="I1677" s="91">
        <v>81132</v>
      </c>
      <c r="J1677" s="92" t="s">
        <v>3686</v>
      </c>
      <c r="K1677" s="87" t="str">
        <f t="shared" si="116"/>
        <v>811</v>
      </c>
      <c r="L1677" s="111"/>
      <c r="P1677" s="147">
        <v>81132</v>
      </c>
      <c r="Q1677" s="148" t="s">
        <v>3686</v>
      </c>
    </row>
    <row r="1678" spans="7:17" ht="24.75" customHeight="1" x14ac:dyDescent="0.25">
      <c r="G1678" s="87">
        <f t="shared" si="115"/>
        <v>0</v>
      </c>
      <c r="H1678" s="87">
        <v>1678</v>
      </c>
      <c r="I1678" s="91">
        <v>81133</v>
      </c>
      <c r="J1678" s="92" t="s">
        <v>3687</v>
      </c>
      <c r="K1678" s="87" t="str">
        <f t="shared" si="116"/>
        <v>811</v>
      </c>
      <c r="L1678" s="111"/>
      <c r="P1678" s="147">
        <v>81133</v>
      </c>
      <c r="Q1678" s="148" t="s">
        <v>3687</v>
      </c>
    </row>
    <row r="1679" spans="7:17" ht="24.75" customHeight="1" x14ac:dyDescent="0.25">
      <c r="G1679" s="87">
        <f t="shared" si="115"/>
        <v>0</v>
      </c>
      <c r="H1679" s="87">
        <v>1679</v>
      </c>
      <c r="I1679" s="91">
        <v>81139</v>
      </c>
      <c r="J1679" s="92" t="s">
        <v>3688</v>
      </c>
      <c r="K1679" s="87" t="str">
        <f t="shared" si="116"/>
        <v>811</v>
      </c>
      <c r="L1679" s="111"/>
      <c r="P1679" s="147">
        <v>81139</v>
      </c>
      <c r="Q1679" s="148" t="s">
        <v>3688</v>
      </c>
    </row>
    <row r="1680" spans="7:17" ht="24.75" customHeight="1" x14ac:dyDescent="0.25">
      <c r="G1680" s="87">
        <f t="shared" si="115"/>
        <v>0</v>
      </c>
      <c r="H1680" s="87">
        <v>1680</v>
      </c>
      <c r="I1680" s="91" t="s">
        <v>3689</v>
      </c>
      <c r="J1680" s="92" t="s">
        <v>3690</v>
      </c>
      <c r="K1680" s="87" t="str">
        <f t="shared" si="116"/>
        <v>811</v>
      </c>
      <c r="L1680" s="111"/>
      <c r="P1680" s="145" t="s">
        <v>3689</v>
      </c>
      <c r="Q1680" s="146" t="s">
        <v>3690</v>
      </c>
    </row>
    <row r="1681" spans="7:17" ht="24.75" customHeight="1" x14ac:dyDescent="0.25">
      <c r="G1681" s="87">
        <f t="shared" si="115"/>
        <v>0</v>
      </c>
      <c r="H1681" s="87">
        <v>1681</v>
      </c>
      <c r="I1681" s="91">
        <v>81141</v>
      </c>
      <c r="J1681" s="92" t="s">
        <v>3691</v>
      </c>
      <c r="K1681" s="87" t="str">
        <f t="shared" si="116"/>
        <v>811</v>
      </c>
      <c r="L1681" s="111"/>
      <c r="P1681" s="147">
        <v>81141</v>
      </c>
      <c r="Q1681" s="148" t="s">
        <v>3691</v>
      </c>
    </row>
    <row r="1682" spans="7:17" ht="24.75" customHeight="1" x14ac:dyDescent="0.25">
      <c r="G1682" s="87">
        <f t="shared" si="115"/>
        <v>0</v>
      </c>
      <c r="H1682" s="87">
        <v>1682</v>
      </c>
      <c r="I1682" s="91">
        <v>81142</v>
      </c>
      <c r="J1682" s="92" t="s">
        <v>3692</v>
      </c>
      <c r="K1682" s="87" t="str">
        <f t="shared" si="116"/>
        <v>811</v>
      </c>
      <c r="L1682" s="111"/>
      <c r="P1682" s="147">
        <v>81142</v>
      </c>
      <c r="Q1682" s="148" t="s">
        <v>3692</v>
      </c>
    </row>
    <row r="1683" spans="7:17" ht="24.75" customHeight="1" x14ac:dyDescent="0.25">
      <c r="G1683" s="87">
        <f t="shared" si="115"/>
        <v>0</v>
      </c>
      <c r="H1683" s="87">
        <v>1683</v>
      </c>
      <c r="I1683" s="91">
        <v>81149</v>
      </c>
      <c r="J1683" s="92" t="s">
        <v>3693</v>
      </c>
      <c r="K1683" s="87" t="str">
        <f t="shared" si="116"/>
        <v>811</v>
      </c>
      <c r="L1683" s="111"/>
      <c r="P1683" s="147">
        <v>81149</v>
      </c>
      <c r="Q1683" s="148" t="s">
        <v>3693</v>
      </c>
    </row>
    <row r="1684" spans="7:17" ht="24.75" customHeight="1" x14ac:dyDescent="0.25">
      <c r="G1684" s="87">
        <f t="shared" si="115"/>
        <v>0</v>
      </c>
      <c r="H1684" s="87">
        <v>1684</v>
      </c>
      <c r="I1684" s="91" t="s">
        <v>1268</v>
      </c>
      <c r="J1684" s="92" t="s">
        <v>1269</v>
      </c>
      <c r="K1684" s="87" t="str">
        <f t="shared" si="116"/>
        <v>812</v>
      </c>
      <c r="L1684" s="111"/>
      <c r="P1684" s="143" t="s">
        <v>1268</v>
      </c>
      <c r="Q1684" s="144" t="s">
        <v>1269</v>
      </c>
    </row>
    <row r="1685" spans="7:17" ht="24.75" customHeight="1" x14ac:dyDescent="0.25">
      <c r="G1685" s="87">
        <f t="shared" si="115"/>
        <v>0</v>
      </c>
      <c r="H1685" s="87">
        <v>1685</v>
      </c>
      <c r="I1685" s="91" t="s">
        <v>3694</v>
      </c>
      <c r="J1685" s="92" t="s">
        <v>3695</v>
      </c>
      <c r="K1685" s="87" t="str">
        <f t="shared" si="116"/>
        <v>812</v>
      </c>
      <c r="L1685" s="111"/>
      <c r="P1685" s="145" t="s">
        <v>3694</v>
      </c>
      <c r="Q1685" s="146" t="s">
        <v>3695</v>
      </c>
    </row>
    <row r="1686" spans="7:17" ht="24.75" customHeight="1" x14ac:dyDescent="0.25">
      <c r="G1686" s="87">
        <f t="shared" si="115"/>
        <v>0</v>
      </c>
      <c r="H1686" s="87">
        <v>1686</v>
      </c>
      <c r="I1686" s="91">
        <v>81211</v>
      </c>
      <c r="J1686" s="92" t="s">
        <v>3696</v>
      </c>
      <c r="K1686" s="87" t="str">
        <f t="shared" si="116"/>
        <v>812</v>
      </c>
      <c r="L1686" s="111"/>
      <c r="P1686" s="147">
        <v>81211</v>
      </c>
      <c r="Q1686" s="148" t="s">
        <v>3696</v>
      </c>
    </row>
    <row r="1687" spans="7:17" ht="24.75" customHeight="1" x14ac:dyDescent="0.25">
      <c r="G1687" s="87">
        <f t="shared" si="115"/>
        <v>0</v>
      </c>
      <c r="H1687" s="87">
        <v>1687</v>
      </c>
      <c r="I1687" s="91">
        <v>81212</v>
      </c>
      <c r="J1687" s="92" t="s">
        <v>3697</v>
      </c>
      <c r="K1687" s="87" t="str">
        <f t="shared" si="116"/>
        <v>812</v>
      </c>
      <c r="L1687" s="111"/>
      <c r="P1687" s="147">
        <v>81212</v>
      </c>
      <c r="Q1687" s="148" t="s">
        <v>3697</v>
      </c>
    </row>
    <row r="1688" spans="7:17" ht="24.75" customHeight="1" x14ac:dyDescent="0.25">
      <c r="G1688" s="87">
        <f t="shared" si="115"/>
        <v>0</v>
      </c>
      <c r="H1688" s="87">
        <v>1688</v>
      </c>
      <c r="I1688" s="91">
        <v>81213</v>
      </c>
      <c r="J1688" s="92" t="s">
        <v>3698</v>
      </c>
      <c r="K1688" s="87" t="str">
        <f t="shared" si="116"/>
        <v>812</v>
      </c>
      <c r="L1688" s="111"/>
      <c r="P1688" s="147">
        <v>81213</v>
      </c>
      <c r="Q1688" s="148" t="s">
        <v>3698</v>
      </c>
    </row>
    <row r="1689" spans="7:17" ht="24.75" customHeight="1" x14ac:dyDescent="0.25">
      <c r="G1689" s="87">
        <f t="shared" si="115"/>
        <v>0</v>
      </c>
      <c r="H1689" s="87">
        <v>1689</v>
      </c>
      <c r="I1689" s="91">
        <v>81214</v>
      </c>
      <c r="J1689" s="92" t="s">
        <v>3699</v>
      </c>
      <c r="K1689" s="87" t="str">
        <f t="shared" si="116"/>
        <v>812</v>
      </c>
      <c r="L1689" s="111"/>
      <c r="P1689" s="147">
        <v>81214</v>
      </c>
      <c r="Q1689" s="148" t="s">
        <v>3699</v>
      </c>
    </row>
    <row r="1690" spans="7:17" ht="24.75" customHeight="1" x14ac:dyDescent="0.25">
      <c r="G1690" s="87">
        <f t="shared" si="115"/>
        <v>0</v>
      </c>
      <c r="H1690" s="87">
        <v>1690</v>
      </c>
      <c r="I1690" s="91">
        <v>81215</v>
      </c>
      <c r="J1690" s="92" t="s">
        <v>3700</v>
      </c>
      <c r="K1690" s="87" t="str">
        <f t="shared" si="116"/>
        <v>812</v>
      </c>
      <c r="L1690" s="111"/>
      <c r="P1690" s="147">
        <v>81215</v>
      </c>
      <c r="Q1690" s="148" t="s">
        <v>3700</v>
      </c>
    </row>
    <row r="1691" spans="7:17" ht="24.75" customHeight="1" x14ac:dyDescent="0.25">
      <c r="G1691" s="87">
        <f t="shared" si="115"/>
        <v>0</v>
      </c>
      <c r="H1691" s="87">
        <v>1691</v>
      </c>
      <c r="I1691" s="91">
        <v>81216</v>
      </c>
      <c r="J1691" s="92" t="s">
        <v>3701</v>
      </c>
      <c r="K1691" s="87" t="str">
        <f t="shared" si="116"/>
        <v>812</v>
      </c>
      <c r="L1691" s="111"/>
      <c r="P1691" s="147">
        <v>81216</v>
      </c>
      <c r="Q1691" s="148" t="s">
        <v>3701</v>
      </c>
    </row>
    <row r="1692" spans="7:17" ht="24.75" customHeight="1" x14ac:dyDescent="0.25">
      <c r="G1692" s="87">
        <f t="shared" si="115"/>
        <v>0</v>
      </c>
      <c r="H1692" s="87">
        <v>1692</v>
      </c>
      <c r="I1692" s="91">
        <v>81219</v>
      </c>
      <c r="J1692" s="92" t="s">
        <v>3702</v>
      </c>
      <c r="K1692" s="87" t="str">
        <f t="shared" si="116"/>
        <v>812</v>
      </c>
      <c r="L1692" s="111"/>
      <c r="P1692" s="147">
        <v>81219</v>
      </c>
      <c r="Q1692" s="148" t="s">
        <v>3702</v>
      </c>
    </row>
    <row r="1693" spans="7:17" ht="24.75" customHeight="1" x14ac:dyDescent="0.25">
      <c r="G1693" s="87">
        <f t="shared" si="115"/>
        <v>0</v>
      </c>
      <c r="H1693" s="87">
        <v>1693</v>
      </c>
      <c r="I1693" s="91" t="s">
        <v>3703</v>
      </c>
      <c r="J1693" s="92" t="s">
        <v>3704</v>
      </c>
      <c r="K1693" s="87" t="str">
        <f t="shared" si="116"/>
        <v>812</v>
      </c>
      <c r="L1693" s="111"/>
      <c r="P1693" s="145" t="s">
        <v>3703</v>
      </c>
      <c r="Q1693" s="146" t="s">
        <v>3704</v>
      </c>
    </row>
    <row r="1694" spans="7:17" ht="24.75" customHeight="1" x14ac:dyDescent="0.25">
      <c r="G1694" s="87">
        <f t="shared" si="115"/>
        <v>0</v>
      </c>
      <c r="H1694" s="87">
        <v>1694</v>
      </c>
      <c r="I1694" s="91">
        <v>81221</v>
      </c>
      <c r="J1694" s="92" t="s">
        <v>3705</v>
      </c>
      <c r="K1694" s="87" t="str">
        <f t="shared" si="116"/>
        <v>812</v>
      </c>
      <c r="L1694" s="111"/>
      <c r="P1694" s="147">
        <v>81221</v>
      </c>
      <c r="Q1694" s="148" t="s">
        <v>3705</v>
      </c>
    </row>
    <row r="1695" spans="7:17" ht="24.75" customHeight="1" x14ac:dyDescent="0.25">
      <c r="G1695" s="87">
        <f t="shared" si="115"/>
        <v>0</v>
      </c>
      <c r="H1695" s="87">
        <v>1695</v>
      </c>
      <c r="I1695" s="91">
        <v>81222</v>
      </c>
      <c r="J1695" s="92" t="s">
        <v>3706</v>
      </c>
      <c r="K1695" s="87" t="str">
        <f t="shared" si="116"/>
        <v>812</v>
      </c>
      <c r="L1695" s="111"/>
      <c r="P1695" s="147">
        <v>81222</v>
      </c>
      <c r="Q1695" s="148" t="s">
        <v>3706</v>
      </c>
    </row>
    <row r="1696" spans="7:17" ht="24.75" customHeight="1" x14ac:dyDescent="0.25">
      <c r="G1696" s="87">
        <f t="shared" si="115"/>
        <v>0</v>
      </c>
      <c r="H1696" s="87">
        <v>1696</v>
      </c>
      <c r="I1696" s="91" t="s">
        <v>1270</v>
      </c>
      <c r="J1696" s="92" t="s">
        <v>1271</v>
      </c>
      <c r="K1696" s="87" t="str">
        <f t="shared" si="116"/>
        <v>813</v>
      </c>
      <c r="L1696" s="111"/>
      <c r="P1696" s="143" t="s">
        <v>1270</v>
      </c>
      <c r="Q1696" s="144" t="s">
        <v>1271</v>
      </c>
    </row>
    <row r="1697" spans="7:17" ht="24.75" customHeight="1" x14ac:dyDescent="0.25">
      <c r="G1697" s="87">
        <f t="shared" si="115"/>
        <v>0</v>
      </c>
      <c r="H1697" s="87">
        <v>1697</v>
      </c>
      <c r="I1697" s="91" t="s">
        <v>3707</v>
      </c>
      <c r="J1697" s="92" t="s">
        <v>3708</v>
      </c>
      <c r="K1697" s="87" t="str">
        <f t="shared" si="116"/>
        <v>813</v>
      </c>
      <c r="L1697" s="111"/>
      <c r="P1697" s="145" t="s">
        <v>3707</v>
      </c>
      <c r="Q1697" s="146" t="s">
        <v>3708</v>
      </c>
    </row>
    <row r="1698" spans="7:17" ht="24.75" customHeight="1" x14ac:dyDescent="0.25">
      <c r="G1698" s="87">
        <f t="shared" si="115"/>
        <v>0</v>
      </c>
      <c r="H1698" s="87">
        <v>1698</v>
      </c>
      <c r="I1698" s="91">
        <v>81311</v>
      </c>
      <c r="J1698" s="92" t="s">
        <v>3709</v>
      </c>
      <c r="K1698" s="87" t="str">
        <f t="shared" si="116"/>
        <v>813</v>
      </c>
      <c r="L1698" s="111"/>
      <c r="P1698" s="147">
        <v>81311</v>
      </c>
      <c r="Q1698" s="148" t="s">
        <v>3709</v>
      </c>
    </row>
    <row r="1699" spans="7:17" ht="24.75" customHeight="1" x14ac:dyDescent="0.25">
      <c r="G1699" s="87">
        <f t="shared" si="115"/>
        <v>0</v>
      </c>
      <c r="H1699" s="87">
        <v>1699</v>
      </c>
      <c r="I1699" s="91">
        <v>81312</v>
      </c>
      <c r="J1699" s="92" t="s">
        <v>3710</v>
      </c>
      <c r="K1699" s="87" t="str">
        <f t="shared" si="116"/>
        <v>813</v>
      </c>
      <c r="L1699" s="111"/>
      <c r="P1699" s="147">
        <v>81312</v>
      </c>
      <c r="Q1699" s="148" t="s">
        <v>3710</v>
      </c>
    </row>
    <row r="1700" spans="7:17" ht="24.75" customHeight="1" x14ac:dyDescent="0.25">
      <c r="G1700" s="87">
        <f t="shared" si="115"/>
        <v>0</v>
      </c>
      <c r="H1700" s="87">
        <v>1700</v>
      </c>
      <c r="I1700" s="91">
        <v>81313</v>
      </c>
      <c r="J1700" s="92" t="s">
        <v>3711</v>
      </c>
      <c r="K1700" s="87" t="str">
        <f t="shared" si="116"/>
        <v>813</v>
      </c>
      <c r="L1700" s="111"/>
      <c r="P1700" s="147">
        <v>81313</v>
      </c>
      <c r="Q1700" s="148" t="s">
        <v>3711</v>
      </c>
    </row>
    <row r="1701" spans="7:17" ht="24.75" customHeight="1" x14ac:dyDescent="0.25">
      <c r="G1701" s="87">
        <f t="shared" si="115"/>
        <v>0</v>
      </c>
      <c r="H1701" s="87">
        <v>1701</v>
      </c>
      <c r="I1701" s="91">
        <v>81314</v>
      </c>
      <c r="J1701" s="92" t="s">
        <v>3712</v>
      </c>
      <c r="K1701" s="87" t="str">
        <f t="shared" si="116"/>
        <v>813</v>
      </c>
      <c r="L1701" s="111"/>
      <c r="P1701" s="147">
        <v>81314</v>
      </c>
      <c r="Q1701" s="148" t="s">
        <v>3712</v>
      </c>
    </row>
    <row r="1702" spans="7:17" ht="24.75" customHeight="1" x14ac:dyDescent="0.25">
      <c r="G1702" s="87">
        <f t="shared" si="115"/>
        <v>0</v>
      </c>
      <c r="H1702" s="87">
        <v>1702</v>
      </c>
      <c r="I1702" s="91">
        <v>81315</v>
      </c>
      <c r="J1702" s="92" t="s">
        <v>3713</v>
      </c>
      <c r="K1702" s="87" t="str">
        <f t="shared" si="116"/>
        <v>813</v>
      </c>
      <c r="L1702" s="111"/>
      <c r="P1702" s="147">
        <v>81315</v>
      </c>
      <c r="Q1702" s="148" t="s">
        <v>3713</v>
      </c>
    </row>
    <row r="1703" spans="7:17" ht="24.75" customHeight="1" x14ac:dyDescent="0.25">
      <c r="G1703" s="87">
        <f t="shared" si="115"/>
        <v>0</v>
      </c>
      <c r="H1703" s="87">
        <v>1703</v>
      </c>
      <c r="I1703" s="91">
        <v>81316</v>
      </c>
      <c r="J1703" s="92" t="s">
        <v>3714</v>
      </c>
      <c r="K1703" s="87" t="str">
        <f t="shared" si="116"/>
        <v>813</v>
      </c>
      <c r="L1703" s="111"/>
      <c r="P1703" s="147">
        <v>81316</v>
      </c>
      <c r="Q1703" s="148" t="s">
        <v>3714</v>
      </c>
    </row>
    <row r="1704" spans="7:17" ht="24.75" customHeight="1" x14ac:dyDescent="0.25">
      <c r="G1704" s="87">
        <f t="shared" si="115"/>
        <v>0</v>
      </c>
      <c r="H1704" s="87">
        <v>1704</v>
      </c>
      <c r="I1704" s="104">
        <v>81317</v>
      </c>
      <c r="J1704" s="92" t="s">
        <v>3715</v>
      </c>
      <c r="K1704" s="87" t="str">
        <f t="shared" si="116"/>
        <v>813</v>
      </c>
      <c r="L1704" s="111"/>
      <c r="P1704" s="154">
        <v>81317</v>
      </c>
      <c r="Q1704" s="148" t="s">
        <v>3715</v>
      </c>
    </row>
    <row r="1705" spans="7:17" ht="24.75" customHeight="1" x14ac:dyDescent="0.25">
      <c r="G1705" s="87">
        <f t="shared" si="115"/>
        <v>0</v>
      </c>
      <c r="H1705" s="87">
        <v>1705</v>
      </c>
      <c r="I1705" s="91">
        <v>81319</v>
      </c>
      <c r="J1705" s="92" t="s">
        <v>3716</v>
      </c>
      <c r="K1705" s="87" t="str">
        <f t="shared" si="116"/>
        <v>813</v>
      </c>
      <c r="L1705" s="111"/>
      <c r="P1705" s="147">
        <v>81319</v>
      </c>
      <c r="Q1705" s="148" t="s">
        <v>3716</v>
      </c>
    </row>
    <row r="1706" spans="7:17" ht="24.75" customHeight="1" x14ac:dyDescent="0.25">
      <c r="G1706" s="87">
        <f t="shared" si="115"/>
        <v>0</v>
      </c>
      <c r="H1706" s="87">
        <v>1706</v>
      </c>
      <c r="I1706" s="91" t="s">
        <v>3717</v>
      </c>
      <c r="J1706" s="92" t="s">
        <v>3718</v>
      </c>
      <c r="K1706" s="87" t="str">
        <f t="shared" si="116"/>
        <v>813</v>
      </c>
      <c r="L1706" s="111"/>
      <c r="P1706" s="145" t="s">
        <v>3717</v>
      </c>
      <c r="Q1706" s="146" t="s">
        <v>3718</v>
      </c>
    </row>
    <row r="1707" spans="7:17" ht="24.75" customHeight="1" x14ac:dyDescent="0.25">
      <c r="G1707" s="87">
        <f t="shared" si="115"/>
        <v>0</v>
      </c>
      <c r="H1707" s="87">
        <v>1707</v>
      </c>
      <c r="I1707" s="91">
        <v>81321</v>
      </c>
      <c r="J1707" s="92" t="s">
        <v>3719</v>
      </c>
      <c r="K1707" s="87" t="str">
        <f t="shared" si="116"/>
        <v>813</v>
      </c>
      <c r="L1707" s="111"/>
      <c r="P1707" s="147">
        <v>81321</v>
      </c>
      <c r="Q1707" s="148" t="s">
        <v>3719</v>
      </c>
    </row>
    <row r="1708" spans="7:17" ht="24.75" customHeight="1" x14ac:dyDescent="0.25">
      <c r="G1708" s="87">
        <f t="shared" si="115"/>
        <v>0</v>
      </c>
      <c r="H1708" s="87">
        <v>1708</v>
      </c>
      <c r="I1708" s="91">
        <v>81322</v>
      </c>
      <c r="J1708" s="92" t="s">
        <v>3720</v>
      </c>
      <c r="K1708" s="87" t="str">
        <f t="shared" si="116"/>
        <v>813</v>
      </c>
      <c r="L1708" s="111"/>
      <c r="P1708" s="147">
        <v>81322</v>
      </c>
      <c r="Q1708" s="148" t="s">
        <v>3720</v>
      </c>
    </row>
    <row r="1709" spans="7:17" ht="24.75" customHeight="1" x14ac:dyDescent="0.25">
      <c r="G1709" s="87">
        <f t="shared" si="115"/>
        <v>0</v>
      </c>
      <c r="H1709" s="87">
        <v>1709</v>
      </c>
      <c r="I1709" s="91" t="s">
        <v>1272</v>
      </c>
      <c r="J1709" s="92" t="s">
        <v>1273</v>
      </c>
      <c r="K1709" s="87" t="str">
        <f t="shared" si="116"/>
        <v>814</v>
      </c>
      <c r="L1709" s="111"/>
      <c r="P1709" s="143" t="s">
        <v>1272</v>
      </c>
      <c r="Q1709" s="144" t="s">
        <v>1273</v>
      </c>
    </row>
    <row r="1710" spans="7:17" ht="24.75" customHeight="1" x14ac:dyDescent="0.25">
      <c r="G1710" s="87">
        <f t="shared" si="115"/>
        <v>0</v>
      </c>
      <c r="H1710" s="87">
        <v>1710</v>
      </c>
      <c r="I1710" s="91" t="s">
        <v>3721</v>
      </c>
      <c r="J1710" s="92" t="s">
        <v>3722</v>
      </c>
      <c r="K1710" s="87" t="str">
        <f t="shared" si="116"/>
        <v>814</v>
      </c>
      <c r="L1710" s="111"/>
      <c r="P1710" s="145" t="s">
        <v>3721</v>
      </c>
      <c r="Q1710" s="146" t="s">
        <v>3722</v>
      </c>
    </row>
    <row r="1711" spans="7:17" ht="24.75" customHeight="1" x14ac:dyDescent="0.25">
      <c r="G1711" s="87">
        <f t="shared" si="115"/>
        <v>0</v>
      </c>
      <c r="H1711" s="87">
        <v>1711</v>
      </c>
      <c r="I1711" s="91">
        <v>81410</v>
      </c>
      <c r="J1711" s="92" t="s">
        <v>3722</v>
      </c>
      <c r="K1711" s="87" t="str">
        <f t="shared" si="116"/>
        <v>814</v>
      </c>
      <c r="L1711" s="111"/>
      <c r="P1711" s="147">
        <v>81410</v>
      </c>
      <c r="Q1711" s="148" t="s">
        <v>3722</v>
      </c>
    </row>
    <row r="1712" spans="7:17" ht="24.75" customHeight="1" x14ac:dyDescent="0.25">
      <c r="G1712" s="87">
        <f t="shared" si="115"/>
        <v>0</v>
      </c>
      <c r="H1712" s="87">
        <v>1712</v>
      </c>
      <c r="I1712" s="91" t="s">
        <v>3723</v>
      </c>
      <c r="J1712" s="92" t="s">
        <v>3724</v>
      </c>
      <c r="K1712" s="87" t="str">
        <f t="shared" si="116"/>
        <v>814</v>
      </c>
      <c r="L1712" s="111"/>
      <c r="P1712" s="145" t="s">
        <v>3723</v>
      </c>
      <c r="Q1712" s="146" t="s">
        <v>3724</v>
      </c>
    </row>
    <row r="1713" spans="7:17" ht="24.75" customHeight="1" x14ac:dyDescent="0.25">
      <c r="G1713" s="87">
        <f t="shared" si="115"/>
        <v>0</v>
      </c>
      <c r="H1713" s="87">
        <v>1713</v>
      </c>
      <c r="I1713" s="91">
        <v>81420</v>
      </c>
      <c r="J1713" s="92" t="s">
        <v>3724</v>
      </c>
      <c r="K1713" s="87" t="str">
        <f t="shared" si="116"/>
        <v>814</v>
      </c>
      <c r="L1713" s="111"/>
      <c r="P1713" s="147">
        <v>81420</v>
      </c>
      <c r="Q1713" s="148" t="s">
        <v>3724</v>
      </c>
    </row>
    <row r="1714" spans="7:17" ht="24.75" customHeight="1" x14ac:dyDescent="0.25">
      <c r="G1714" s="87">
        <f t="shared" si="115"/>
        <v>0</v>
      </c>
      <c r="H1714" s="87">
        <v>1714</v>
      </c>
      <c r="I1714" s="91" t="s">
        <v>3725</v>
      </c>
      <c r="J1714" s="92" t="s">
        <v>3726</v>
      </c>
      <c r="K1714" s="87" t="str">
        <f t="shared" si="116"/>
        <v>814</v>
      </c>
      <c r="L1714" s="111"/>
      <c r="P1714" s="145" t="s">
        <v>3725</v>
      </c>
      <c r="Q1714" s="146" t="s">
        <v>3726</v>
      </c>
    </row>
    <row r="1715" spans="7:17" ht="24.75" customHeight="1" x14ac:dyDescent="0.25">
      <c r="G1715" s="87">
        <f t="shared" si="115"/>
        <v>0</v>
      </c>
      <c r="H1715" s="87">
        <v>1715</v>
      </c>
      <c r="I1715" s="91">
        <v>81430</v>
      </c>
      <c r="J1715" s="92" t="s">
        <v>3726</v>
      </c>
      <c r="K1715" s="87" t="str">
        <f t="shared" si="116"/>
        <v>814</v>
      </c>
      <c r="L1715" s="111"/>
      <c r="P1715" s="147">
        <v>81430</v>
      </c>
      <c r="Q1715" s="148" t="s">
        <v>3726</v>
      </c>
    </row>
    <row r="1716" spans="7:17" ht="24.75" customHeight="1" x14ac:dyDescent="0.25">
      <c r="G1716" s="87">
        <f t="shared" si="115"/>
        <v>0</v>
      </c>
      <c r="H1716" s="87">
        <v>1716</v>
      </c>
      <c r="I1716" s="91" t="s">
        <v>1274</v>
      </c>
      <c r="J1716" s="92" t="s">
        <v>1275</v>
      </c>
      <c r="K1716" s="87" t="str">
        <f t="shared" si="116"/>
        <v>815</v>
      </c>
      <c r="L1716" s="111"/>
      <c r="P1716" s="143" t="s">
        <v>1274</v>
      </c>
      <c r="Q1716" s="144" t="s">
        <v>1275</v>
      </c>
    </row>
    <row r="1717" spans="7:17" ht="24.75" customHeight="1" x14ac:dyDescent="0.25">
      <c r="G1717" s="87">
        <f t="shared" si="115"/>
        <v>0</v>
      </c>
      <c r="H1717" s="87">
        <v>1717</v>
      </c>
      <c r="I1717" s="91" t="s">
        <v>3727</v>
      </c>
      <c r="J1717" s="92" t="s">
        <v>3728</v>
      </c>
      <c r="K1717" s="87" t="str">
        <f t="shared" si="116"/>
        <v>815</v>
      </c>
      <c r="L1717" s="111"/>
      <c r="P1717" s="145" t="s">
        <v>3727</v>
      </c>
      <c r="Q1717" s="146" t="s">
        <v>3728</v>
      </c>
    </row>
    <row r="1718" spans="7:17" ht="24.75" customHeight="1" x14ac:dyDescent="0.25">
      <c r="G1718" s="87">
        <f t="shared" si="115"/>
        <v>0</v>
      </c>
      <c r="H1718" s="87">
        <v>1718</v>
      </c>
      <c r="I1718" s="91">
        <v>81510</v>
      </c>
      <c r="J1718" s="92" t="s">
        <v>3728</v>
      </c>
      <c r="K1718" s="87" t="str">
        <f t="shared" si="116"/>
        <v>815</v>
      </c>
      <c r="L1718" s="111"/>
      <c r="P1718" s="147">
        <v>81510</v>
      </c>
      <c r="Q1718" s="148" t="s">
        <v>3728</v>
      </c>
    </row>
    <row r="1719" spans="7:17" ht="24.75" customHeight="1" x14ac:dyDescent="0.25">
      <c r="G1719" s="87">
        <f t="shared" si="115"/>
        <v>0</v>
      </c>
      <c r="H1719" s="87">
        <v>1719</v>
      </c>
      <c r="I1719" s="91" t="s">
        <v>3729</v>
      </c>
      <c r="J1719" s="92" t="s">
        <v>3730</v>
      </c>
      <c r="K1719" s="87" t="str">
        <f t="shared" si="116"/>
        <v>815</v>
      </c>
      <c r="L1719" s="111"/>
      <c r="P1719" s="145" t="s">
        <v>3729</v>
      </c>
      <c r="Q1719" s="146" t="s">
        <v>3730</v>
      </c>
    </row>
    <row r="1720" spans="7:17" ht="24.75" customHeight="1" x14ac:dyDescent="0.25">
      <c r="G1720" s="87">
        <f t="shared" si="115"/>
        <v>0</v>
      </c>
      <c r="H1720" s="87">
        <v>1720</v>
      </c>
      <c r="I1720" s="91">
        <v>81521</v>
      </c>
      <c r="J1720" s="92" t="s">
        <v>3731</v>
      </c>
      <c r="K1720" s="87" t="str">
        <f t="shared" si="116"/>
        <v>815</v>
      </c>
      <c r="L1720" s="111"/>
      <c r="P1720" s="147">
        <v>81521</v>
      </c>
      <c r="Q1720" s="172" t="s">
        <v>3731</v>
      </c>
    </row>
    <row r="1721" spans="7:17" ht="24.75" customHeight="1" x14ac:dyDescent="0.25">
      <c r="G1721" s="87">
        <f t="shared" si="115"/>
        <v>0</v>
      </c>
      <c r="H1721" s="87">
        <v>1721</v>
      </c>
      <c r="I1721" s="91">
        <v>81522</v>
      </c>
      <c r="J1721" s="92" t="s">
        <v>3732</v>
      </c>
      <c r="K1721" s="87" t="str">
        <f t="shared" si="116"/>
        <v>815</v>
      </c>
      <c r="L1721" s="111"/>
      <c r="P1721" s="147">
        <v>81522</v>
      </c>
      <c r="Q1721" s="172" t="s">
        <v>3732</v>
      </c>
    </row>
    <row r="1722" spans="7:17" ht="24.75" customHeight="1" x14ac:dyDescent="0.25">
      <c r="G1722" s="87">
        <f t="shared" si="115"/>
        <v>0</v>
      </c>
      <c r="H1722" s="87">
        <v>1722</v>
      </c>
      <c r="I1722" s="91" t="s">
        <v>3733</v>
      </c>
      <c r="J1722" s="92" t="s">
        <v>3734</v>
      </c>
      <c r="K1722" s="87" t="str">
        <f t="shared" si="116"/>
        <v>815</v>
      </c>
      <c r="L1722" s="111"/>
      <c r="P1722" s="145" t="s">
        <v>3733</v>
      </c>
      <c r="Q1722" s="146" t="s">
        <v>3734</v>
      </c>
    </row>
    <row r="1723" spans="7:17" ht="24.75" customHeight="1" x14ac:dyDescent="0.25">
      <c r="G1723" s="87">
        <f t="shared" si="115"/>
        <v>0</v>
      </c>
      <c r="H1723" s="87">
        <v>1723</v>
      </c>
      <c r="I1723" s="91">
        <v>81530</v>
      </c>
      <c r="J1723" s="92" t="s">
        <v>3734</v>
      </c>
      <c r="K1723" s="87" t="str">
        <f t="shared" si="116"/>
        <v>815</v>
      </c>
      <c r="L1723" s="111"/>
      <c r="P1723" s="147">
        <v>81530</v>
      </c>
      <c r="Q1723" s="148" t="s">
        <v>3734</v>
      </c>
    </row>
    <row r="1724" spans="7:17" ht="24.75" customHeight="1" x14ac:dyDescent="0.25">
      <c r="G1724" s="87">
        <f t="shared" si="115"/>
        <v>0</v>
      </c>
      <c r="H1724" s="87">
        <v>1724</v>
      </c>
      <c r="I1724" s="91" t="s">
        <v>3735</v>
      </c>
      <c r="J1724" s="92" t="s">
        <v>3736</v>
      </c>
      <c r="K1724" s="87" t="str">
        <f t="shared" si="116"/>
        <v>815</v>
      </c>
      <c r="L1724" s="111"/>
      <c r="P1724" s="145" t="s">
        <v>3735</v>
      </c>
      <c r="Q1724" s="146" t="s">
        <v>3736</v>
      </c>
    </row>
    <row r="1725" spans="7:17" ht="24.75" customHeight="1" x14ac:dyDescent="0.25">
      <c r="G1725" s="87">
        <f t="shared" si="115"/>
        <v>0</v>
      </c>
      <c r="H1725" s="87">
        <v>1725</v>
      </c>
      <c r="I1725" s="91">
        <v>81540</v>
      </c>
      <c r="J1725" s="92" t="s">
        <v>3736</v>
      </c>
      <c r="K1725" s="87" t="str">
        <f t="shared" si="116"/>
        <v>815</v>
      </c>
      <c r="L1725" s="111"/>
      <c r="P1725" s="147">
        <v>81540</v>
      </c>
      <c r="Q1725" s="148" t="s">
        <v>3736</v>
      </c>
    </row>
    <row r="1726" spans="7:17" ht="24.75" customHeight="1" x14ac:dyDescent="0.25">
      <c r="G1726" s="87">
        <f t="shared" si="115"/>
        <v>0</v>
      </c>
      <c r="H1726" s="87">
        <v>1726</v>
      </c>
      <c r="I1726" s="91" t="s">
        <v>3737</v>
      </c>
      <c r="J1726" s="92" t="s">
        <v>3738</v>
      </c>
      <c r="K1726" s="87" t="str">
        <f t="shared" si="116"/>
        <v>815</v>
      </c>
      <c r="L1726" s="111"/>
      <c r="P1726" s="145" t="s">
        <v>3737</v>
      </c>
      <c r="Q1726" s="146" t="s">
        <v>3738</v>
      </c>
    </row>
    <row r="1727" spans="7:17" ht="24.75" customHeight="1" x14ac:dyDescent="0.25">
      <c r="G1727" s="87">
        <f t="shared" si="115"/>
        <v>0</v>
      </c>
      <c r="H1727" s="87">
        <v>1727</v>
      </c>
      <c r="I1727" s="91">
        <v>81550</v>
      </c>
      <c r="J1727" s="92" t="s">
        <v>3738</v>
      </c>
      <c r="K1727" s="87" t="str">
        <f t="shared" si="116"/>
        <v>815</v>
      </c>
      <c r="L1727" s="111"/>
      <c r="P1727" s="147">
        <v>81550</v>
      </c>
      <c r="Q1727" s="148" t="s">
        <v>3738</v>
      </c>
    </row>
    <row r="1728" spans="7:17" ht="24.75" customHeight="1" x14ac:dyDescent="0.25">
      <c r="G1728" s="87">
        <f t="shared" si="115"/>
        <v>0</v>
      </c>
      <c r="H1728" s="87">
        <v>1728</v>
      </c>
      <c r="I1728" s="91" t="s">
        <v>3739</v>
      </c>
      <c r="J1728" s="92" t="s">
        <v>3740</v>
      </c>
      <c r="K1728" s="87" t="str">
        <f t="shared" si="116"/>
        <v>815</v>
      </c>
      <c r="L1728" s="111"/>
      <c r="P1728" s="145" t="s">
        <v>3739</v>
      </c>
      <c r="Q1728" s="146" t="s">
        <v>3740</v>
      </c>
    </row>
    <row r="1729" spans="7:17" ht="24.75" customHeight="1" x14ac:dyDescent="0.25">
      <c r="G1729" s="87">
        <f t="shared" si="115"/>
        <v>0</v>
      </c>
      <c r="H1729" s="87">
        <v>1729</v>
      </c>
      <c r="I1729" s="91">
        <v>81561</v>
      </c>
      <c r="J1729" s="92" t="s">
        <v>3741</v>
      </c>
      <c r="K1729" s="87" t="str">
        <f t="shared" si="116"/>
        <v>815</v>
      </c>
      <c r="L1729" s="111"/>
      <c r="P1729" s="147">
        <v>81561</v>
      </c>
      <c r="Q1729" s="148" t="s">
        <v>3741</v>
      </c>
    </row>
    <row r="1730" spans="7:17" ht="24.75" customHeight="1" x14ac:dyDescent="0.25">
      <c r="G1730" s="87">
        <f t="shared" ref="G1730:G1793" si="117">IF(ISERR(SEARCH($G$1,J1730)),0,1)</f>
        <v>0</v>
      </c>
      <c r="H1730" s="87">
        <v>1730</v>
      </c>
      <c r="I1730" s="91">
        <v>81562</v>
      </c>
      <c r="J1730" s="116" t="s">
        <v>3742</v>
      </c>
      <c r="K1730" s="87" t="str">
        <f t="shared" si="116"/>
        <v>815</v>
      </c>
      <c r="L1730" s="111"/>
      <c r="P1730" s="147">
        <v>81562</v>
      </c>
      <c r="Q1730" s="173" t="s">
        <v>3742</v>
      </c>
    </row>
    <row r="1731" spans="7:17" ht="24.75" customHeight="1" x14ac:dyDescent="0.25">
      <c r="G1731" s="87">
        <f t="shared" si="117"/>
        <v>0</v>
      </c>
      <c r="H1731" s="87">
        <v>1731</v>
      </c>
      <c r="I1731" s="91">
        <v>81569</v>
      </c>
      <c r="J1731" s="116" t="s">
        <v>3743</v>
      </c>
      <c r="K1731" s="87" t="str">
        <f t="shared" ref="K1731:K1794" si="118">IF(LEN(LEFT(I1731,3))&lt;3,"Prosím, zvolte podrobnější úroveň.",LEFT(I1731,3))</f>
        <v>815</v>
      </c>
      <c r="L1731" s="111"/>
      <c r="P1731" s="147">
        <v>81569</v>
      </c>
      <c r="Q1731" s="174" t="s">
        <v>3743</v>
      </c>
    </row>
    <row r="1732" spans="7:17" ht="24.75" customHeight="1" x14ac:dyDescent="0.25">
      <c r="G1732" s="87">
        <f t="shared" si="117"/>
        <v>0</v>
      </c>
      <c r="H1732" s="87">
        <v>1732</v>
      </c>
      <c r="I1732" s="91" t="s">
        <v>3744</v>
      </c>
      <c r="J1732" s="92" t="s">
        <v>3745</v>
      </c>
      <c r="K1732" s="87" t="str">
        <f t="shared" si="118"/>
        <v>815</v>
      </c>
      <c r="L1732" s="111"/>
      <c r="P1732" s="145" t="s">
        <v>3744</v>
      </c>
      <c r="Q1732" s="146" t="s">
        <v>3745</v>
      </c>
    </row>
    <row r="1733" spans="7:17" ht="24.75" customHeight="1" x14ac:dyDescent="0.25">
      <c r="G1733" s="87">
        <f t="shared" si="117"/>
        <v>0</v>
      </c>
      <c r="H1733" s="87">
        <v>1733</v>
      </c>
      <c r="I1733" s="91">
        <v>81570</v>
      </c>
      <c r="J1733" s="92" t="s">
        <v>3745</v>
      </c>
      <c r="K1733" s="87" t="str">
        <f t="shared" si="118"/>
        <v>815</v>
      </c>
      <c r="L1733" s="111"/>
      <c r="P1733" s="147">
        <v>81570</v>
      </c>
      <c r="Q1733" s="148" t="s">
        <v>3745</v>
      </c>
    </row>
    <row r="1734" spans="7:17" ht="24.75" customHeight="1" x14ac:dyDescent="0.25">
      <c r="G1734" s="87">
        <f t="shared" si="117"/>
        <v>0</v>
      </c>
      <c r="H1734" s="87">
        <v>1734</v>
      </c>
      <c r="I1734" s="91" t="s">
        <v>3746</v>
      </c>
      <c r="J1734" s="92" t="s">
        <v>3747</v>
      </c>
      <c r="K1734" s="87" t="str">
        <f t="shared" si="118"/>
        <v>815</v>
      </c>
      <c r="L1734" s="111"/>
      <c r="P1734" s="145" t="s">
        <v>3746</v>
      </c>
      <c r="Q1734" s="146" t="s">
        <v>3747</v>
      </c>
    </row>
    <row r="1735" spans="7:17" ht="24.75" customHeight="1" x14ac:dyDescent="0.25">
      <c r="G1735" s="87">
        <f t="shared" si="117"/>
        <v>0</v>
      </c>
      <c r="H1735" s="87">
        <v>1735</v>
      </c>
      <c r="I1735" s="117">
        <v>81591</v>
      </c>
      <c r="J1735" s="92" t="s">
        <v>3748</v>
      </c>
      <c r="K1735" s="87" t="str">
        <f t="shared" si="118"/>
        <v>815</v>
      </c>
      <c r="L1735" s="111"/>
      <c r="P1735" s="175">
        <v>81591</v>
      </c>
      <c r="Q1735" s="172" t="s">
        <v>3748</v>
      </c>
    </row>
    <row r="1736" spans="7:17" ht="24.75" customHeight="1" x14ac:dyDescent="0.25">
      <c r="G1736" s="87">
        <f t="shared" si="117"/>
        <v>0</v>
      </c>
      <c r="H1736" s="87">
        <v>1736</v>
      </c>
      <c r="I1736" s="117">
        <v>81592</v>
      </c>
      <c r="J1736" s="92" t="s">
        <v>3749</v>
      </c>
      <c r="K1736" s="87" t="str">
        <f t="shared" si="118"/>
        <v>815</v>
      </c>
      <c r="L1736" s="111"/>
      <c r="P1736" s="175">
        <v>81592</v>
      </c>
      <c r="Q1736" s="172" t="s">
        <v>3749</v>
      </c>
    </row>
    <row r="1737" spans="7:17" ht="24.75" customHeight="1" x14ac:dyDescent="0.25">
      <c r="G1737" s="87">
        <f t="shared" si="117"/>
        <v>0</v>
      </c>
      <c r="H1737" s="87">
        <v>1737</v>
      </c>
      <c r="I1737" s="91">
        <v>81599</v>
      </c>
      <c r="J1737" s="92" t="s">
        <v>3750</v>
      </c>
      <c r="K1737" s="87" t="str">
        <f t="shared" si="118"/>
        <v>815</v>
      </c>
      <c r="L1737" s="111"/>
      <c r="P1737" s="147">
        <v>81599</v>
      </c>
      <c r="Q1737" s="148" t="s">
        <v>3750</v>
      </c>
    </row>
    <row r="1738" spans="7:17" ht="24.75" customHeight="1" x14ac:dyDescent="0.25">
      <c r="G1738" s="87">
        <f t="shared" si="117"/>
        <v>0</v>
      </c>
      <c r="H1738" s="87">
        <v>1738</v>
      </c>
      <c r="I1738" s="91" t="s">
        <v>1276</v>
      </c>
      <c r="J1738" s="92" t="s">
        <v>1277</v>
      </c>
      <c r="K1738" s="87" t="str">
        <f t="shared" si="118"/>
        <v>816</v>
      </c>
      <c r="L1738" s="111"/>
      <c r="P1738" s="143" t="s">
        <v>1276</v>
      </c>
      <c r="Q1738" s="144" t="s">
        <v>1277</v>
      </c>
    </row>
    <row r="1739" spans="7:17" ht="24.75" customHeight="1" x14ac:dyDescent="0.25">
      <c r="G1739" s="87">
        <f t="shared" si="117"/>
        <v>0</v>
      </c>
      <c r="H1739" s="87">
        <v>1739</v>
      </c>
      <c r="I1739" s="91" t="s">
        <v>3751</v>
      </c>
      <c r="J1739" s="92" t="s">
        <v>1277</v>
      </c>
      <c r="K1739" s="87" t="str">
        <f t="shared" si="118"/>
        <v>816</v>
      </c>
      <c r="L1739" s="111"/>
      <c r="P1739" s="145" t="s">
        <v>3751</v>
      </c>
      <c r="Q1739" s="146" t="s">
        <v>1277</v>
      </c>
    </row>
    <row r="1740" spans="7:17" ht="24.75" customHeight="1" x14ac:dyDescent="0.25">
      <c r="G1740" s="87">
        <f t="shared" si="117"/>
        <v>0</v>
      </c>
      <c r="H1740" s="87">
        <v>1740</v>
      </c>
      <c r="I1740" s="91">
        <v>81601</v>
      </c>
      <c r="J1740" s="92" t="s">
        <v>3752</v>
      </c>
      <c r="K1740" s="87" t="str">
        <f t="shared" si="118"/>
        <v>816</v>
      </c>
      <c r="L1740" s="111"/>
      <c r="P1740" s="147">
        <v>81601</v>
      </c>
      <c r="Q1740" s="148" t="s">
        <v>3752</v>
      </c>
    </row>
    <row r="1741" spans="7:17" ht="24.75" customHeight="1" x14ac:dyDescent="0.25">
      <c r="G1741" s="87">
        <f t="shared" si="117"/>
        <v>0</v>
      </c>
      <c r="H1741" s="87">
        <v>1741</v>
      </c>
      <c r="I1741" s="91">
        <v>81602</v>
      </c>
      <c r="J1741" s="92" t="s">
        <v>3753</v>
      </c>
      <c r="K1741" s="87" t="str">
        <f t="shared" si="118"/>
        <v>816</v>
      </c>
      <c r="L1741" s="111"/>
      <c r="P1741" s="147">
        <v>81602</v>
      </c>
      <c r="Q1741" s="148" t="s">
        <v>3753</v>
      </c>
    </row>
    <row r="1742" spans="7:17" ht="24.75" customHeight="1" x14ac:dyDescent="0.25">
      <c r="G1742" s="87">
        <f t="shared" si="117"/>
        <v>0</v>
      </c>
      <c r="H1742" s="87">
        <v>1742</v>
      </c>
      <c r="I1742" s="91">
        <v>81603</v>
      </c>
      <c r="J1742" s="92" t="s">
        <v>3754</v>
      </c>
      <c r="K1742" s="87" t="str">
        <f t="shared" si="118"/>
        <v>816</v>
      </c>
      <c r="L1742" s="111"/>
      <c r="P1742" s="147">
        <v>81603</v>
      </c>
      <c r="Q1742" s="148" t="s">
        <v>3754</v>
      </c>
    </row>
    <row r="1743" spans="7:17" ht="24.75" customHeight="1" x14ac:dyDescent="0.25">
      <c r="G1743" s="87">
        <f t="shared" si="117"/>
        <v>0</v>
      </c>
      <c r="H1743" s="87">
        <v>1743</v>
      </c>
      <c r="I1743" s="91">
        <v>81604</v>
      </c>
      <c r="J1743" s="92" t="s">
        <v>3755</v>
      </c>
      <c r="K1743" s="87" t="str">
        <f t="shared" si="118"/>
        <v>816</v>
      </c>
      <c r="L1743" s="111"/>
      <c r="P1743" s="147">
        <v>81604</v>
      </c>
      <c r="Q1743" s="148" t="s">
        <v>3755</v>
      </c>
    </row>
    <row r="1744" spans="7:17" ht="24.75" customHeight="1" x14ac:dyDescent="0.25">
      <c r="G1744" s="87">
        <f t="shared" si="117"/>
        <v>0</v>
      </c>
      <c r="H1744" s="87">
        <v>1744</v>
      </c>
      <c r="I1744" s="91">
        <v>81605</v>
      </c>
      <c r="J1744" s="92" t="s">
        <v>3756</v>
      </c>
      <c r="K1744" s="87" t="str">
        <f t="shared" si="118"/>
        <v>816</v>
      </c>
      <c r="L1744" s="111"/>
      <c r="P1744" s="147">
        <v>81605</v>
      </c>
      <c r="Q1744" s="148" t="s">
        <v>3756</v>
      </c>
    </row>
    <row r="1745" spans="7:17" ht="24.75" customHeight="1" x14ac:dyDescent="0.25">
      <c r="G1745" s="87">
        <f t="shared" si="117"/>
        <v>0</v>
      </c>
      <c r="H1745" s="87">
        <v>1745</v>
      </c>
      <c r="I1745" s="91">
        <v>81606</v>
      </c>
      <c r="J1745" s="92" t="s">
        <v>3757</v>
      </c>
      <c r="K1745" s="87" t="str">
        <f t="shared" si="118"/>
        <v>816</v>
      </c>
      <c r="L1745" s="111"/>
      <c r="P1745" s="147">
        <v>81606</v>
      </c>
      <c r="Q1745" s="148" t="s">
        <v>3757</v>
      </c>
    </row>
    <row r="1746" spans="7:17" ht="24.75" customHeight="1" x14ac:dyDescent="0.25">
      <c r="G1746" s="87">
        <f t="shared" si="117"/>
        <v>0</v>
      </c>
      <c r="H1746" s="87">
        <v>1746</v>
      </c>
      <c r="I1746" s="91">
        <v>81607</v>
      </c>
      <c r="J1746" s="92" t="s">
        <v>3758</v>
      </c>
      <c r="K1746" s="87" t="str">
        <f t="shared" si="118"/>
        <v>816</v>
      </c>
      <c r="L1746" s="111"/>
      <c r="P1746" s="147">
        <v>81607</v>
      </c>
      <c r="Q1746" s="148" t="s">
        <v>3758</v>
      </c>
    </row>
    <row r="1747" spans="7:17" ht="24.75" customHeight="1" x14ac:dyDescent="0.25">
      <c r="G1747" s="87">
        <f t="shared" si="117"/>
        <v>0</v>
      </c>
      <c r="H1747" s="87">
        <v>1747</v>
      </c>
      <c r="I1747" s="91">
        <v>81608</v>
      </c>
      <c r="J1747" s="92" t="s">
        <v>3759</v>
      </c>
      <c r="K1747" s="87" t="str">
        <f t="shared" si="118"/>
        <v>816</v>
      </c>
      <c r="L1747" s="111"/>
      <c r="P1747" s="147">
        <v>81608</v>
      </c>
      <c r="Q1747" s="148" t="s">
        <v>3759</v>
      </c>
    </row>
    <row r="1748" spans="7:17" ht="24.75" customHeight="1" x14ac:dyDescent="0.25">
      <c r="G1748" s="87">
        <f t="shared" si="117"/>
        <v>0</v>
      </c>
      <c r="H1748" s="87">
        <v>1748</v>
      </c>
      <c r="I1748" s="91">
        <v>81609</v>
      </c>
      <c r="J1748" s="92" t="s">
        <v>3760</v>
      </c>
      <c r="K1748" s="87" t="str">
        <f t="shared" si="118"/>
        <v>816</v>
      </c>
      <c r="L1748" s="111"/>
      <c r="P1748" s="147">
        <v>81609</v>
      </c>
      <c r="Q1748" s="148" t="s">
        <v>3760</v>
      </c>
    </row>
    <row r="1749" spans="7:17" ht="24.75" customHeight="1" x14ac:dyDescent="0.25">
      <c r="G1749" s="87">
        <f t="shared" si="117"/>
        <v>0</v>
      </c>
      <c r="H1749" s="87">
        <v>1749</v>
      </c>
      <c r="I1749" s="91" t="s">
        <v>1278</v>
      </c>
      <c r="J1749" s="92" t="s">
        <v>1279</v>
      </c>
      <c r="K1749" s="87" t="str">
        <f t="shared" si="118"/>
        <v>817</v>
      </c>
      <c r="L1749" s="111"/>
      <c r="P1749" s="143" t="s">
        <v>1278</v>
      </c>
      <c r="Q1749" s="144" t="s">
        <v>1279</v>
      </c>
    </row>
    <row r="1750" spans="7:17" ht="24.75" customHeight="1" x14ac:dyDescent="0.25">
      <c r="G1750" s="87">
        <f t="shared" si="117"/>
        <v>0</v>
      </c>
      <c r="H1750" s="87">
        <v>1750</v>
      </c>
      <c r="I1750" s="91" t="s">
        <v>3761</v>
      </c>
      <c r="J1750" s="92" t="s">
        <v>3762</v>
      </c>
      <c r="K1750" s="87" t="str">
        <f t="shared" si="118"/>
        <v>817</v>
      </c>
      <c r="L1750" s="111"/>
      <c r="P1750" s="145" t="s">
        <v>3761</v>
      </c>
      <c r="Q1750" s="146" t="s">
        <v>3762</v>
      </c>
    </row>
    <row r="1751" spans="7:17" ht="24.75" customHeight="1" x14ac:dyDescent="0.25">
      <c r="G1751" s="87">
        <f t="shared" si="117"/>
        <v>0</v>
      </c>
      <c r="H1751" s="87">
        <v>1751</v>
      </c>
      <c r="I1751" s="91">
        <v>81710</v>
      </c>
      <c r="J1751" s="92" t="s">
        <v>3762</v>
      </c>
      <c r="K1751" s="87" t="str">
        <f t="shared" si="118"/>
        <v>817</v>
      </c>
      <c r="L1751" s="111"/>
      <c r="P1751" s="147">
        <v>81710</v>
      </c>
      <c r="Q1751" s="148" t="s">
        <v>3762</v>
      </c>
    </row>
    <row r="1752" spans="7:17" ht="24.75" customHeight="1" x14ac:dyDescent="0.25">
      <c r="G1752" s="87">
        <f t="shared" si="117"/>
        <v>0</v>
      </c>
      <c r="H1752" s="87">
        <v>1752</v>
      </c>
      <c r="I1752" s="91" t="s">
        <v>3763</v>
      </c>
      <c r="J1752" s="92" t="s">
        <v>3764</v>
      </c>
      <c r="K1752" s="87" t="str">
        <f t="shared" si="118"/>
        <v>817</v>
      </c>
      <c r="L1752" s="111"/>
      <c r="P1752" s="145" t="s">
        <v>3763</v>
      </c>
      <c r="Q1752" s="146" t="s">
        <v>3764</v>
      </c>
    </row>
    <row r="1753" spans="7:17" ht="24.75" customHeight="1" x14ac:dyDescent="0.25">
      <c r="G1753" s="87">
        <f t="shared" si="117"/>
        <v>0</v>
      </c>
      <c r="H1753" s="87">
        <v>1753</v>
      </c>
      <c r="I1753" s="91">
        <v>81720</v>
      </c>
      <c r="J1753" s="92" t="s">
        <v>3764</v>
      </c>
      <c r="K1753" s="87" t="str">
        <f t="shared" si="118"/>
        <v>817</v>
      </c>
      <c r="L1753" s="111"/>
      <c r="P1753" s="147">
        <v>81720</v>
      </c>
      <c r="Q1753" s="148" t="s">
        <v>3764</v>
      </c>
    </row>
    <row r="1754" spans="7:17" ht="24.75" customHeight="1" x14ac:dyDescent="0.25">
      <c r="G1754" s="87">
        <f t="shared" si="117"/>
        <v>0</v>
      </c>
      <c r="H1754" s="87">
        <v>1754</v>
      </c>
      <c r="I1754" s="91" t="s">
        <v>1280</v>
      </c>
      <c r="J1754" s="92" t="s">
        <v>1281</v>
      </c>
      <c r="K1754" s="87" t="str">
        <f t="shared" si="118"/>
        <v>818</v>
      </c>
      <c r="L1754" s="111"/>
      <c r="P1754" s="143" t="s">
        <v>1280</v>
      </c>
      <c r="Q1754" s="144" t="s">
        <v>1281</v>
      </c>
    </row>
    <row r="1755" spans="7:17" ht="24.75" customHeight="1" x14ac:dyDescent="0.25">
      <c r="G1755" s="87">
        <f t="shared" si="117"/>
        <v>0</v>
      </c>
      <c r="H1755" s="87">
        <v>1755</v>
      </c>
      <c r="I1755" s="91" t="s">
        <v>3765</v>
      </c>
      <c r="J1755" s="92" t="s">
        <v>3766</v>
      </c>
      <c r="K1755" s="87" t="str">
        <f t="shared" si="118"/>
        <v>818</v>
      </c>
      <c r="L1755" s="111"/>
      <c r="P1755" s="145" t="s">
        <v>3765</v>
      </c>
      <c r="Q1755" s="146" t="s">
        <v>3766</v>
      </c>
    </row>
    <row r="1756" spans="7:17" ht="24.75" customHeight="1" x14ac:dyDescent="0.25">
      <c r="G1756" s="87">
        <f t="shared" si="117"/>
        <v>0</v>
      </c>
      <c r="H1756" s="87">
        <v>1756</v>
      </c>
      <c r="I1756" s="91">
        <v>81811</v>
      </c>
      <c r="J1756" s="92" t="s">
        <v>3767</v>
      </c>
      <c r="K1756" s="87" t="str">
        <f t="shared" si="118"/>
        <v>818</v>
      </c>
      <c r="L1756" s="111"/>
      <c r="P1756" s="147">
        <v>81811</v>
      </c>
      <c r="Q1756" s="148" t="s">
        <v>3767</v>
      </c>
    </row>
    <row r="1757" spans="7:17" ht="24.75" customHeight="1" x14ac:dyDescent="0.25">
      <c r="G1757" s="87">
        <f t="shared" si="117"/>
        <v>0</v>
      </c>
      <c r="H1757" s="87">
        <v>1757</v>
      </c>
      <c r="I1757" s="91">
        <v>81812</v>
      </c>
      <c r="J1757" s="92" t="s">
        <v>3768</v>
      </c>
      <c r="K1757" s="87" t="str">
        <f t="shared" si="118"/>
        <v>818</v>
      </c>
      <c r="L1757" s="111"/>
      <c r="P1757" s="147">
        <v>81812</v>
      </c>
      <c r="Q1757" s="148" t="s">
        <v>3768</v>
      </c>
    </row>
    <row r="1758" spans="7:17" ht="24.75" customHeight="1" x14ac:dyDescent="0.25">
      <c r="G1758" s="87">
        <f t="shared" si="117"/>
        <v>0</v>
      </c>
      <c r="H1758" s="87">
        <v>1758</v>
      </c>
      <c r="I1758" s="91">
        <v>81813</v>
      </c>
      <c r="J1758" s="92" t="s">
        <v>3769</v>
      </c>
      <c r="K1758" s="87" t="str">
        <f t="shared" si="118"/>
        <v>818</v>
      </c>
      <c r="L1758" s="111"/>
      <c r="P1758" s="147">
        <v>81813</v>
      </c>
      <c r="Q1758" s="148" t="s">
        <v>3769</v>
      </c>
    </row>
    <row r="1759" spans="7:17" ht="24.75" customHeight="1" x14ac:dyDescent="0.25">
      <c r="G1759" s="87">
        <f t="shared" si="117"/>
        <v>0</v>
      </c>
      <c r="H1759" s="87">
        <v>1759</v>
      </c>
      <c r="I1759" s="91">
        <v>81814</v>
      </c>
      <c r="J1759" s="92" t="s">
        <v>3770</v>
      </c>
      <c r="K1759" s="87" t="str">
        <f t="shared" si="118"/>
        <v>818</v>
      </c>
      <c r="L1759" s="111"/>
      <c r="P1759" s="147">
        <v>81814</v>
      </c>
      <c r="Q1759" s="148" t="s">
        <v>3770</v>
      </c>
    </row>
    <row r="1760" spans="7:17" ht="24.75" customHeight="1" x14ac:dyDescent="0.25">
      <c r="G1760" s="87">
        <f t="shared" si="117"/>
        <v>0</v>
      </c>
      <c r="H1760" s="87">
        <v>1760</v>
      </c>
      <c r="I1760" s="91" t="s">
        <v>3771</v>
      </c>
      <c r="J1760" s="92" t="s">
        <v>3772</v>
      </c>
      <c r="K1760" s="87" t="str">
        <f t="shared" si="118"/>
        <v>818</v>
      </c>
      <c r="L1760" s="111"/>
      <c r="P1760" s="145" t="s">
        <v>3771</v>
      </c>
      <c r="Q1760" s="146" t="s">
        <v>3772</v>
      </c>
    </row>
    <row r="1761" spans="7:17" ht="24.75" customHeight="1" x14ac:dyDescent="0.25">
      <c r="G1761" s="87">
        <f t="shared" si="117"/>
        <v>0</v>
      </c>
      <c r="H1761" s="87">
        <v>1761</v>
      </c>
      <c r="I1761" s="91">
        <v>81821</v>
      </c>
      <c r="J1761" s="92" t="s">
        <v>3773</v>
      </c>
      <c r="K1761" s="87" t="str">
        <f t="shared" si="118"/>
        <v>818</v>
      </c>
      <c r="L1761" s="111"/>
      <c r="P1761" s="147">
        <v>81821</v>
      </c>
      <c r="Q1761" s="148" t="s">
        <v>3773</v>
      </c>
    </row>
    <row r="1762" spans="7:17" ht="24.75" customHeight="1" x14ac:dyDescent="0.25">
      <c r="G1762" s="87">
        <f t="shared" si="117"/>
        <v>0</v>
      </c>
      <c r="H1762" s="87">
        <v>1762</v>
      </c>
      <c r="I1762" s="91">
        <v>81822</v>
      </c>
      <c r="J1762" s="92" t="s">
        <v>3774</v>
      </c>
      <c r="K1762" s="87" t="str">
        <f t="shared" si="118"/>
        <v>818</v>
      </c>
      <c r="L1762" s="111"/>
      <c r="P1762" s="147">
        <v>81822</v>
      </c>
      <c r="Q1762" s="148" t="s">
        <v>3774</v>
      </c>
    </row>
    <row r="1763" spans="7:17" ht="24.75" customHeight="1" x14ac:dyDescent="0.25">
      <c r="G1763" s="87">
        <f t="shared" si="117"/>
        <v>0</v>
      </c>
      <c r="H1763" s="87">
        <v>1763</v>
      </c>
      <c r="I1763" s="91">
        <v>81823</v>
      </c>
      <c r="J1763" s="92" t="s">
        <v>3775</v>
      </c>
      <c r="K1763" s="87" t="str">
        <f t="shared" si="118"/>
        <v>818</v>
      </c>
      <c r="L1763" s="111"/>
      <c r="P1763" s="147">
        <v>81823</v>
      </c>
      <c r="Q1763" s="148" t="s">
        <v>3775</v>
      </c>
    </row>
    <row r="1764" spans="7:17" ht="24.75" customHeight="1" x14ac:dyDescent="0.25">
      <c r="G1764" s="87">
        <f t="shared" si="117"/>
        <v>0</v>
      </c>
      <c r="H1764" s="87">
        <v>1764</v>
      </c>
      <c r="I1764" s="91">
        <v>81824</v>
      </c>
      <c r="J1764" s="92" t="s">
        <v>3776</v>
      </c>
      <c r="K1764" s="87" t="str">
        <f t="shared" si="118"/>
        <v>818</v>
      </c>
      <c r="L1764" s="111"/>
      <c r="P1764" s="147">
        <v>81824</v>
      </c>
      <c r="Q1764" s="148" t="s">
        <v>3776</v>
      </c>
    </row>
    <row r="1765" spans="7:17" ht="24.75" customHeight="1" x14ac:dyDescent="0.25">
      <c r="G1765" s="87">
        <f t="shared" si="117"/>
        <v>0</v>
      </c>
      <c r="H1765" s="87">
        <v>1765</v>
      </c>
      <c r="I1765" s="91">
        <v>81825</v>
      </c>
      <c r="J1765" s="92" t="s">
        <v>3777</v>
      </c>
      <c r="K1765" s="87" t="str">
        <f t="shared" si="118"/>
        <v>818</v>
      </c>
      <c r="L1765" s="111"/>
      <c r="P1765" s="147">
        <v>81825</v>
      </c>
      <c r="Q1765" s="148" t="s">
        <v>3777</v>
      </c>
    </row>
    <row r="1766" spans="7:17" ht="24.75" customHeight="1" x14ac:dyDescent="0.25">
      <c r="G1766" s="87">
        <f t="shared" si="117"/>
        <v>0</v>
      </c>
      <c r="H1766" s="87">
        <v>1766</v>
      </c>
      <c r="I1766" s="91">
        <v>81829</v>
      </c>
      <c r="J1766" s="92" t="s">
        <v>3778</v>
      </c>
      <c r="K1766" s="87" t="str">
        <f t="shared" si="118"/>
        <v>818</v>
      </c>
      <c r="L1766" s="111"/>
      <c r="P1766" s="147">
        <v>81829</v>
      </c>
      <c r="Q1766" s="148" t="s">
        <v>3778</v>
      </c>
    </row>
    <row r="1767" spans="7:17" ht="24.75" customHeight="1" x14ac:dyDescent="0.25">
      <c r="G1767" s="87">
        <f t="shared" si="117"/>
        <v>0</v>
      </c>
      <c r="H1767" s="87">
        <v>1767</v>
      </c>
      <c r="I1767" s="91" t="s">
        <v>3779</v>
      </c>
      <c r="J1767" s="92" t="s">
        <v>3780</v>
      </c>
      <c r="K1767" s="87" t="str">
        <f t="shared" si="118"/>
        <v>818</v>
      </c>
      <c r="L1767" s="111"/>
      <c r="P1767" s="145" t="s">
        <v>3779</v>
      </c>
      <c r="Q1767" s="146" t="s">
        <v>3780</v>
      </c>
    </row>
    <row r="1768" spans="7:17" ht="24.75" customHeight="1" x14ac:dyDescent="0.25">
      <c r="G1768" s="87">
        <f t="shared" si="117"/>
        <v>0</v>
      </c>
      <c r="H1768" s="87">
        <v>1768</v>
      </c>
      <c r="I1768" s="91">
        <v>81830</v>
      </c>
      <c r="J1768" s="92" t="s">
        <v>3780</v>
      </c>
      <c r="K1768" s="87" t="str">
        <f t="shared" si="118"/>
        <v>818</v>
      </c>
      <c r="L1768" s="111"/>
      <c r="P1768" s="147">
        <v>81830</v>
      </c>
      <c r="Q1768" s="148" t="s">
        <v>3780</v>
      </c>
    </row>
    <row r="1769" spans="7:17" ht="24.75" customHeight="1" x14ac:dyDescent="0.25">
      <c r="G1769" s="87">
        <f t="shared" si="117"/>
        <v>0</v>
      </c>
      <c r="H1769" s="87">
        <v>1769</v>
      </c>
      <c r="I1769" s="91" t="s">
        <v>3781</v>
      </c>
      <c r="J1769" s="92" t="s">
        <v>3782</v>
      </c>
      <c r="K1769" s="87" t="str">
        <f t="shared" si="118"/>
        <v>818</v>
      </c>
      <c r="L1769" s="111"/>
      <c r="P1769" s="145" t="s">
        <v>3781</v>
      </c>
      <c r="Q1769" s="146" t="s">
        <v>3782</v>
      </c>
    </row>
    <row r="1770" spans="7:17" ht="24.75" customHeight="1" x14ac:dyDescent="0.25">
      <c r="G1770" s="87">
        <f t="shared" si="117"/>
        <v>0</v>
      </c>
      <c r="H1770" s="87">
        <v>1770</v>
      </c>
      <c r="I1770" s="91">
        <v>81891</v>
      </c>
      <c r="J1770" s="92" t="s">
        <v>3783</v>
      </c>
      <c r="K1770" s="87" t="str">
        <f t="shared" si="118"/>
        <v>818</v>
      </c>
      <c r="L1770" s="111"/>
      <c r="P1770" s="147">
        <v>81891</v>
      </c>
      <c r="Q1770" s="148" t="s">
        <v>3783</v>
      </c>
    </row>
    <row r="1771" spans="7:17" ht="24.75" customHeight="1" x14ac:dyDescent="0.25">
      <c r="G1771" s="87">
        <f t="shared" si="117"/>
        <v>0</v>
      </c>
      <c r="H1771" s="87">
        <v>1771</v>
      </c>
      <c r="I1771" s="91">
        <v>81892</v>
      </c>
      <c r="J1771" s="92" t="s">
        <v>3784</v>
      </c>
      <c r="K1771" s="87" t="str">
        <f t="shared" si="118"/>
        <v>818</v>
      </c>
      <c r="L1771" s="111"/>
      <c r="P1771" s="147">
        <v>81892</v>
      </c>
      <c r="Q1771" s="148" t="s">
        <v>3784</v>
      </c>
    </row>
    <row r="1772" spans="7:17" ht="24.75" customHeight="1" x14ac:dyDescent="0.25">
      <c r="G1772" s="87">
        <f t="shared" si="117"/>
        <v>0</v>
      </c>
      <c r="H1772" s="87">
        <v>1772</v>
      </c>
      <c r="I1772" s="91">
        <v>81893</v>
      </c>
      <c r="J1772" s="92" t="s">
        <v>3785</v>
      </c>
      <c r="K1772" s="87" t="str">
        <f t="shared" si="118"/>
        <v>818</v>
      </c>
      <c r="L1772" s="111"/>
      <c r="P1772" s="147">
        <v>81893</v>
      </c>
      <c r="Q1772" s="148" t="s">
        <v>3785</v>
      </c>
    </row>
    <row r="1773" spans="7:17" ht="24.75" customHeight="1" x14ac:dyDescent="0.25">
      <c r="G1773" s="87">
        <f t="shared" si="117"/>
        <v>0</v>
      </c>
      <c r="H1773" s="87">
        <v>1773</v>
      </c>
      <c r="I1773" s="91">
        <v>81894</v>
      </c>
      <c r="J1773" s="92" t="s">
        <v>3786</v>
      </c>
      <c r="K1773" s="87" t="str">
        <f t="shared" si="118"/>
        <v>818</v>
      </c>
      <c r="L1773" s="111"/>
      <c r="P1773" s="147">
        <v>81894</v>
      </c>
      <c r="Q1773" s="148" t="s">
        <v>3786</v>
      </c>
    </row>
    <row r="1774" spans="7:17" ht="24.75" customHeight="1" x14ac:dyDescent="0.25">
      <c r="G1774" s="87">
        <f t="shared" si="117"/>
        <v>0</v>
      </c>
      <c r="H1774" s="87">
        <v>1774</v>
      </c>
      <c r="I1774" s="91">
        <v>81895</v>
      </c>
      <c r="J1774" s="92" t="s">
        <v>3787</v>
      </c>
      <c r="K1774" s="87" t="str">
        <f t="shared" si="118"/>
        <v>818</v>
      </c>
      <c r="L1774" s="111"/>
      <c r="P1774" s="147">
        <v>81895</v>
      </c>
      <c r="Q1774" s="148" t="s">
        <v>3787</v>
      </c>
    </row>
    <row r="1775" spans="7:17" ht="24.75" customHeight="1" x14ac:dyDescent="0.25">
      <c r="G1775" s="87">
        <f t="shared" si="117"/>
        <v>0</v>
      </c>
      <c r="H1775" s="87">
        <v>1775</v>
      </c>
      <c r="I1775" s="91">
        <v>81896</v>
      </c>
      <c r="J1775" s="92" t="s">
        <v>3788</v>
      </c>
      <c r="K1775" s="87" t="str">
        <f t="shared" si="118"/>
        <v>818</v>
      </c>
      <c r="L1775" s="111"/>
      <c r="P1775" s="147">
        <v>81896</v>
      </c>
      <c r="Q1775" s="148" t="s">
        <v>3788</v>
      </c>
    </row>
    <row r="1776" spans="7:17" ht="24.75" customHeight="1" x14ac:dyDescent="0.25">
      <c r="G1776" s="87">
        <f t="shared" si="117"/>
        <v>0</v>
      </c>
      <c r="H1776" s="87">
        <v>1776</v>
      </c>
      <c r="I1776" s="91">
        <v>81897</v>
      </c>
      <c r="J1776" s="92" t="s">
        <v>3789</v>
      </c>
      <c r="K1776" s="87" t="str">
        <f t="shared" si="118"/>
        <v>818</v>
      </c>
      <c r="L1776" s="111"/>
      <c r="P1776" s="147">
        <v>81897</v>
      </c>
      <c r="Q1776" s="148" t="s">
        <v>3789</v>
      </c>
    </row>
    <row r="1777" spans="7:17" ht="24.75" customHeight="1" x14ac:dyDescent="0.25">
      <c r="G1777" s="87">
        <f t="shared" si="117"/>
        <v>0</v>
      </c>
      <c r="H1777" s="87">
        <v>1777</v>
      </c>
      <c r="I1777" s="91">
        <v>81899</v>
      </c>
      <c r="J1777" s="92" t="s">
        <v>3790</v>
      </c>
      <c r="K1777" s="87" t="str">
        <f t="shared" si="118"/>
        <v>818</v>
      </c>
      <c r="L1777" s="111"/>
      <c r="P1777" s="147">
        <v>81899</v>
      </c>
      <c r="Q1777" s="148" t="s">
        <v>3790</v>
      </c>
    </row>
    <row r="1778" spans="7:17" ht="24.75" customHeight="1" x14ac:dyDescent="0.25">
      <c r="G1778" s="87">
        <f t="shared" si="117"/>
        <v>0</v>
      </c>
      <c r="H1778" s="87">
        <v>1778</v>
      </c>
      <c r="I1778" s="91" t="s">
        <v>3791</v>
      </c>
      <c r="J1778" s="92" t="s">
        <v>1283</v>
      </c>
      <c r="K1778" s="87" t="str">
        <f t="shared" si="118"/>
        <v>Prosím, zvolte podrobnější úroveň.</v>
      </c>
      <c r="L1778" s="111"/>
      <c r="P1778" s="141" t="s">
        <v>3791</v>
      </c>
      <c r="Q1778" s="142" t="s">
        <v>1283</v>
      </c>
    </row>
    <row r="1779" spans="7:17" ht="24.75" customHeight="1" x14ac:dyDescent="0.25">
      <c r="G1779" s="87">
        <f t="shared" si="117"/>
        <v>0</v>
      </c>
      <c r="H1779" s="87">
        <v>1779</v>
      </c>
      <c r="I1779" s="104" t="s">
        <v>1282</v>
      </c>
      <c r="J1779" s="92" t="s">
        <v>1283</v>
      </c>
      <c r="K1779" s="87" t="str">
        <f t="shared" si="118"/>
        <v>821</v>
      </c>
      <c r="L1779" s="111"/>
      <c r="P1779" s="171" t="s">
        <v>1282</v>
      </c>
      <c r="Q1779" s="144" t="s">
        <v>1283</v>
      </c>
    </row>
    <row r="1780" spans="7:17" ht="24.75" customHeight="1" x14ac:dyDescent="0.25">
      <c r="G1780" s="87">
        <f t="shared" si="117"/>
        <v>0</v>
      </c>
      <c r="H1780" s="87">
        <v>1780</v>
      </c>
      <c r="I1780" s="91" t="s">
        <v>3792</v>
      </c>
      <c r="J1780" s="92" t="s">
        <v>3793</v>
      </c>
      <c r="K1780" s="87" t="str">
        <f t="shared" si="118"/>
        <v>821</v>
      </c>
      <c r="L1780" s="111"/>
      <c r="P1780" s="145" t="s">
        <v>3792</v>
      </c>
      <c r="Q1780" s="146" t="s">
        <v>3793</v>
      </c>
    </row>
    <row r="1781" spans="7:17" ht="24.75" customHeight="1" x14ac:dyDescent="0.25">
      <c r="G1781" s="87">
        <f t="shared" si="117"/>
        <v>0</v>
      </c>
      <c r="H1781" s="87">
        <v>1781</v>
      </c>
      <c r="I1781" s="91">
        <v>82110</v>
      </c>
      <c r="J1781" s="92" t="s">
        <v>3793</v>
      </c>
      <c r="K1781" s="87" t="str">
        <f t="shared" si="118"/>
        <v>821</v>
      </c>
      <c r="L1781" s="111"/>
      <c r="P1781" s="147">
        <v>82110</v>
      </c>
      <c r="Q1781" s="148" t="s">
        <v>3793</v>
      </c>
    </row>
    <row r="1782" spans="7:17" ht="24.75" customHeight="1" x14ac:dyDescent="0.25">
      <c r="G1782" s="87">
        <f t="shared" si="117"/>
        <v>0</v>
      </c>
      <c r="H1782" s="87">
        <v>1782</v>
      </c>
      <c r="I1782" s="91" t="s">
        <v>3794</v>
      </c>
      <c r="J1782" s="92" t="s">
        <v>3795</v>
      </c>
      <c r="K1782" s="87" t="str">
        <f t="shared" si="118"/>
        <v>821</v>
      </c>
      <c r="L1782" s="111"/>
      <c r="P1782" s="145" t="s">
        <v>3794</v>
      </c>
      <c r="Q1782" s="146" t="s">
        <v>3795</v>
      </c>
    </row>
    <row r="1783" spans="7:17" ht="24.75" customHeight="1" x14ac:dyDescent="0.25">
      <c r="G1783" s="87">
        <f t="shared" si="117"/>
        <v>0</v>
      </c>
      <c r="H1783" s="87">
        <v>1783</v>
      </c>
      <c r="I1783" s="91">
        <v>82121</v>
      </c>
      <c r="J1783" s="92" t="s">
        <v>3796</v>
      </c>
      <c r="K1783" s="87" t="str">
        <f t="shared" si="118"/>
        <v>821</v>
      </c>
      <c r="L1783" s="111"/>
      <c r="P1783" s="147">
        <v>82121</v>
      </c>
      <c r="Q1783" s="148" t="s">
        <v>3796</v>
      </c>
    </row>
    <row r="1784" spans="7:17" ht="24.75" customHeight="1" x14ac:dyDescent="0.25">
      <c r="G1784" s="87">
        <f t="shared" si="117"/>
        <v>0</v>
      </c>
      <c r="H1784" s="87">
        <v>1784</v>
      </c>
      <c r="I1784" s="91">
        <v>82122</v>
      </c>
      <c r="J1784" s="92" t="s">
        <v>3797</v>
      </c>
      <c r="K1784" s="87" t="str">
        <f t="shared" si="118"/>
        <v>821</v>
      </c>
      <c r="L1784" s="111"/>
      <c r="P1784" s="147">
        <v>82122</v>
      </c>
      <c r="Q1784" s="148" t="s">
        <v>3797</v>
      </c>
    </row>
    <row r="1785" spans="7:17" ht="24.75" customHeight="1" x14ac:dyDescent="0.25">
      <c r="G1785" s="87">
        <f t="shared" si="117"/>
        <v>0</v>
      </c>
      <c r="H1785" s="87">
        <v>1785</v>
      </c>
      <c r="I1785" s="91" t="s">
        <v>3798</v>
      </c>
      <c r="J1785" s="92" t="s">
        <v>3799</v>
      </c>
      <c r="K1785" s="87" t="str">
        <f t="shared" si="118"/>
        <v>821</v>
      </c>
      <c r="L1785" s="111"/>
      <c r="P1785" s="145" t="s">
        <v>3798</v>
      </c>
      <c r="Q1785" s="146" t="s">
        <v>3799</v>
      </c>
    </row>
    <row r="1786" spans="7:17" ht="24.75" customHeight="1" x14ac:dyDescent="0.25">
      <c r="G1786" s="87">
        <f t="shared" si="117"/>
        <v>0</v>
      </c>
      <c r="H1786" s="87">
        <v>1786</v>
      </c>
      <c r="I1786" s="91">
        <v>82191</v>
      </c>
      <c r="J1786" s="92" t="s">
        <v>3800</v>
      </c>
      <c r="K1786" s="87" t="str">
        <f t="shared" si="118"/>
        <v>821</v>
      </c>
      <c r="L1786" s="111"/>
      <c r="P1786" s="147">
        <v>82191</v>
      </c>
      <c r="Q1786" s="148" t="s">
        <v>3800</v>
      </c>
    </row>
    <row r="1787" spans="7:17" ht="24.75" customHeight="1" x14ac:dyDescent="0.25">
      <c r="G1787" s="87">
        <f t="shared" si="117"/>
        <v>0</v>
      </c>
      <c r="H1787" s="87">
        <v>1787</v>
      </c>
      <c r="I1787" s="104">
        <v>82192</v>
      </c>
      <c r="J1787" s="92" t="s">
        <v>3801</v>
      </c>
      <c r="K1787" s="87" t="str">
        <f t="shared" si="118"/>
        <v>821</v>
      </c>
      <c r="L1787" s="111"/>
      <c r="P1787" s="154">
        <v>82192</v>
      </c>
      <c r="Q1787" s="148" t="s">
        <v>3801</v>
      </c>
    </row>
    <row r="1788" spans="7:17" ht="24.75" customHeight="1" x14ac:dyDescent="0.25">
      <c r="G1788" s="87">
        <f t="shared" si="117"/>
        <v>0</v>
      </c>
      <c r="H1788" s="87">
        <v>1788</v>
      </c>
      <c r="I1788" s="91">
        <v>82193</v>
      </c>
      <c r="J1788" s="92" t="s">
        <v>3802</v>
      </c>
      <c r="K1788" s="87" t="str">
        <f t="shared" si="118"/>
        <v>821</v>
      </c>
      <c r="L1788" s="111"/>
      <c r="P1788" s="147">
        <v>82193</v>
      </c>
      <c r="Q1788" s="148" t="s">
        <v>3802</v>
      </c>
    </row>
    <row r="1789" spans="7:17" ht="24.75" customHeight="1" x14ac:dyDescent="0.25">
      <c r="G1789" s="87">
        <f t="shared" si="117"/>
        <v>0</v>
      </c>
      <c r="H1789" s="87">
        <v>1789</v>
      </c>
      <c r="I1789" s="91">
        <v>82194</v>
      </c>
      <c r="J1789" s="92" t="s">
        <v>3803</v>
      </c>
      <c r="K1789" s="87" t="str">
        <f t="shared" si="118"/>
        <v>821</v>
      </c>
      <c r="L1789" s="111"/>
      <c r="P1789" s="147">
        <v>82194</v>
      </c>
      <c r="Q1789" s="148" t="s">
        <v>3803</v>
      </c>
    </row>
    <row r="1790" spans="7:17" ht="24.75" customHeight="1" x14ac:dyDescent="0.25">
      <c r="G1790" s="87">
        <f t="shared" si="117"/>
        <v>0</v>
      </c>
      <c r="H1790" s="87">
        <v>1790</v>
      </c>
      <c r="I1790" s="91">
        <v>82195</v>
      </c>
      <c r="J1790" s="92" t="s">
        <v>3804</v>
      </c>
      <c r="K1790" s="87" t="str">
        <f t="shared" si="118"/>
        <v>821</v>
      </c>
      <c r="L1790" s="111"/>
      <c r="P1790" s="147">
        <v>82195</v>
      </c>
      <c r="Q1790" s="148" t="s">
        <v>3804</v>
      </c>
    </row>
    <row r="1791" spans="7:17" ht="24.75" customHeight="1" x14ac:dyDescent="0.25">
      <c r="G1791" s="87">
        <f t="shared" si="117"/>
        <v>0</v>
      </c>
      <c r="H1791" s="87">
        <v>1791</v>
      </c>
      <c r="I1791" s="91">
        <v>82196</v>
      </c>
      <c r="J1791" s="92" t="s">
        <v>3805</v>
      </c>
      <c r="K1791" s="87" t="str">
        <f t="shared" si="118"/>
        <v>821</v>
      </c>
      <c r="L1791" s="111"/>
      <c r="P1791" s="147">
        <v>82196</v>
      </c>
      <c r="Q1791" s="148" t="s">
        <v>3805</v>
      </c>
    </row>
    <row r="1792" spans="7:17" ht="24.75" customHeight="1" x14ac:dyDescent="0.25">
      <c r="G1792" s="87">
        <f t="shared" si="117"/>
        <v>0</v>
      </c>
      <c r="H1792" s="87">
        <v>1792</v>
      </c>
      <c r="I1792" s="91">
        <v>82197</v>
      </c>
      <c r="J1792" s="92" t="s">
        <v>3806</v>
      </c>
      <c r="K1792" s="87" t="str">
        <f t="shared" si="118"/>
        <v>821</v>
      </c>
      <c r="L1792" s="111"/>
      <c r="P1792" s="147">
        <v>82197</v>
      </c>
      <c r="Q1792" s="148" t="s">
        <v>3806</v>
      </c>
    </row>
    <row r="1793" spans="7:17" ht="24.75" customHeight="1" x14ac:dyDescent="0.25">
      <c r="G1793" s="87">
        <f t="shared" si="117"/>
        <v>0</v>
      </c>
      <c r="H1793" s="87">
        <v>1793</v>
      </c>
      <c r="I1793" s="91">
        <v>82199</v>
      </c>
      <c r="J1793" s="92" t="s">
        <v>3807</v>
      </c>
      <c r="K1793" s="87" t="str">
        <f t="shared" si="118"/>
        <v>821</v>
      </c>
      <c r="L1793" s="111"/>
      <c r="P1793" s="147">
        <v>82199</v>
      </c>
      <c r="Q1793" s="148" t="s">
        <v>3807</v>
      </c>
    </row>
    <row r="1794" spans="7:17" ht="24.75" customHeight="1" x14ac:dyDescent="0.25">
      <c r="G1794" s="87">
        <f t="shared" ref="G1794:G1857" si="119">IF(ISERR(SEARCH($G$1,J1794)),0,1)</f>
        <v>0</v>
      </c>
      <c r="H1794" s="87">
        <v>1794</v>
      </c>
      <c r="I1794" s="91" t="s">
        <v>3808</v>
      </c>
      <c r="J1794" s="92" t="s">
        <v>3809</v>
      </c>
      <c r="K1794" s="87" t="str">
        <f t="shared" si="118"/>
        <v>Prosím, zvolte podrobnější úroveň.</v>
      </c>
      <c r="L1794" s="111"/>
      <c r="P1794" s="141" t="s">
        <v>3808</v>
      </c>
      <c r="Q1794" s="142" t="s">
        <v>3809</v>
      </c>
    </row>
    <row r="1795" spans="7:17" ht="24.75" customHeight="1" x14ac:dyDescent="0.25">
      <c r="G1795" s="87">
        <f t="shared" si="119"/>
        <v>0</v>
      </c>
      <c r="H1795" s="87">
        <v>1795</v>
      </c>
      <c r="I1795" s="91" t="s">
        <v>1284</v>
      </c>
      <c r="J1795" s="92" t="s">
        <v>1285</v>
      </c>
      <c r="K1795" s="87" t="str">
        <f t="shared" ref="K1795:K1858" si="120">IF(LEN(LEFT(I1795,3))&lt;3,"Prosím, zvolte podrobnější úroveň.",LEFT(I1795,3))</f>
        <v>831</v>
      </c>
      <c r="L1795" s="111"/>
      <c r="P1795" s="143" t="s">
        <v>1284</v>
      </c>
      <c r="Q1795" s="144" t="s">
        <v>1285</v>
      </c>
    </row>
    <row r="1796" spans="7:17" ht="24.75" customHeight="1" x14ac:dyDescent="0.25">
      <c r="G1796" s="87">
        <f t="shared" si="119"/>
        <v>0</v>
      </c>
      <c r="H1796" s="87">
        <v>1796</v>
      </c>
      <c r="I1796" s="91" t="s">
        <v>3810</v>
      </c>
      <c r="J1796" s="92" t="s">
        <v>3811</v>
      </c>
      <c r="K1796" s="87" t="str">
        <f t="shared" si="120"/>
        <v>831</v>
      </c>
      <c r="L1796" s="111"/>
      <c r="P1796" s="145" t="s">
        <v>3810</v>
      </c>
      <c r="Q1796" s="146" t="s">
        <v>3811</v>
      </c>
    </row>
    <row r="1797" spans="7:17" ht="24.75" customHeight="1" x14ac:dyDescent="0.25">
      <c r="G1797" s="87">
        <f t="shared" si="119"/>
        <v>0</v>
      </c>
      <c r="H1797" s="87">
        <v>1797</v>
      </c>
      <c r="I1797" s="91">
        <v>83111</v>
      </c>
      <c r="J1797" s="92" t="s">
        <v>3812</v>
      </c>
      <c r="K1797" s="87" t="str">
        <f t="shared" si="120"/>
        <v>831</v>
      </c>
      <c r="L1797" s="111"/>
      <c r="P1797" s="147">
        <v>83111</v>
      </c>
      <c r="Q1797" s="148" t="s">
        <v>3812</v>
      </c>
    </row>
    <row r="1798" spans="7:17" ht="24.75" customHeight="1" x14ac:dyDescent="0.25">
      <c r="G1798" s="87">
        <f t="shared" si="119"/>
        <v>0</v>
      </c>
      <c r="H1798" s="87">
        <v>1798</v>
      </c>
      <c r="I1798" s="91">
        <v>83112</v>
      </c>
      <c r="J1798" s="92" t="s">
        <v>3813</v>
      </c>
      <c r="K1798" s="87" t="str">
        <f t="shared" si="120"/>
        <v>831</v>
      </c>
      <c r="L1798" s="111"/>
      <c r="P1798" s="147">
        <v>83112</v>
      </c>
      <c r="Q1798" s="148" t="s">
        <v>3813</v>
      </c>
    </row>
    <row r="1799" spans="7:17" ht="24.75" customHeight="1" x14ac:dyDescent="0.25">
      <c r="G1799" s="87">
        <f t="shared" si="119"/>
        <v>0</v>
      </c>
      <c r="H1799" s="87">
        <v>1799</v>
      </c>
      <c r="I1799" s="91">
        <v>83113</v>
      </c>
      <c r="J1799" s="92" t="s">
        <v>3814</v>
      </c>
      <c r="K1799" s="87" t="str">
        <f t="shared" si="120"/>
        <v>831</v>
      </c>
      <c r="L1799" s="111"/>
      <c r="P1799" s="147">
        <v>83113</v>
      </c>
      <c r="Q1799" s="148" t="s">
        <v>3814</v>
      </c>
    </row>
    <row r="1800" spans="7:17" ht="24.75" customHeight="1" x14ac:dyDescent="0.25">
      <c r="G1800" s="87">
        <f t="shared" si="119"/>
        <v>0</v>
      </c>
      <c r="H1800" s="87">
        <v>1800</v>
      </c>
      <c r="I1800" s="91">
        <v>83114</v>
      </c>
      <c r="J1800" s="92" t="s">
        <v>3815</v>
      </c>
      <c r="K1800" s="87" t="str">
        <f t="shared" si="120"/>
        <v>831</v>
      </c>
      <c r="L1800" s="111"/>
      <c r="P1800" s="147">
        <v>83114</v>
      </c>
      <c r="Q1800" s="148" t="s">
        <v>3815</v>
      </c>
    </row>
    <row r="1801" spans="7:17" ht="24.75" customHeight="1" x14ac:dyDescent="0.25">
      <c r="G1801" s="87">
        <f t="shared" si="119"/>
        <v>0</v>
      </c>
      <c r="H1801" s="87">
        <v>1801</v>
      </c>
      <c r="I1801" s="91">
        <v>83119</v>
      </c>
      <c r="J1801" s="92" t="s">
        <v>3816</v>
      </c>
      <c r="K1801" s="87" t="str">
        <f t="shared" si="120"/>
        <v>831</v>
      </c>
      <c r="L1801" s="111"/>
      <c r="P1801" s="147">
        <v>83119</v>
      </c>
      <c r="Q1801" s="148" t="s">
        <v>3816</v>
      </c>
    </row>
    <row r="1802" spans="7:17" ht="24.75" customHeight="1" x14ac:dyDescent="0.25">
      <c r="G1802" s="87">
        <f t="shared" si="119"/>
        <v>0</v>
      </c>
      <c r="H1802" s="87">
        <v>1802</v>
      </c>
      <c r="I1802" s="91" t="s">
        <v>3817</v>
      </c>
      <c r="J1802" s="92" t="s">
        <v>3818</v>
      </c>
      <c r="K1802" s="87" t="str">
        <f t="shared" si="120"/>
        <v>831</v>
      </c>
      <c r="L1802" s="111"/>
      <c r="P1802" s="145" t="s">
        <v>3817</v>
      </c>
      <c r="Q1802" s="146" t="s">
        <v>3818</v>
      </c>
    </row>
    <row r="1803" spans="7:17" ht="24.75" customHeight="1" x14ac:dyDescent="0.25">
      <c r="G1803" s="87">
        <f t="shared" si="119"/>
        <v>0</v>
      </c>
      <c r="H1803" s="87">
        <v>1803</v>
      </c>
      <c r="I1803" s="91">
        <v>83121</v>
      </c>
      <c r="J1803" s="92" t="s">
        <v>3819</v>
      </c>
      <c r="K1803" s="87" t="str">
        <f t="shared" si="120"/>
        <v>831</v>
      </c>
      <c r="L1803" s="111"/>
      <c r="P1803" s="147">
        <v>83121</v>
      </c>
      <c r="Q1803" s="148" t="s">
        <v>3819</v>
      </c>
    </row>
    <row r="1804" spans="7:17" ht="24.75" customHeight="1" x14ac:dyDescent="0.25">
      <c r="G1804" s="87">
        <f t="shared" si="119"/>
        <v>0</v>
      </c>
      <c r="H1804" s="87">
        <v>1804</v>
      </c>
      <c r="I1804" s="91">
        <v>83122</v>
      </c>
      <c r="J1804" s="92" t="s">
        <v>3820</v>
      </c>
      <c r="K1804" s="87" t="str">
        <f t="shared" si="120"/>
        <v>831</v>
      </c>
      <c r="L1804" s="111"/>
      <c r="P1804" s="147">
        <v>83122</v>
      </c>
      <c r="Q1804" s="148" t="s">
        <v>3820</v>
      </c>
    </row>
    <row r="1805" spans="7:17" ht="24.75" customHeight="1" x14ac:dyDescent="0.25">
      <c r="G1805" s="87">
        <f t="shared" si="119"/>
        <v>0</v>
      </c>
      <c r="H1805" s="87">
        <v>1805</v>
      </c>
      <c r="I1805" s="91">
        <v>83123</v>
      </c>
      <c r="J1805" s="92" t="s">
        <v>3821</v>
      </c>
      <c r="K1805" s="87" t="str">
        <f t="shared" si="120"/>
        <v>831</v>
      </c>
      <c r="L1805" s="111"/>
      <c r="P1805" s="147">
        <v>83123</v>
      </c>
      <c r="Q1805" s="148" t="s">
        <v>3821</v>
      </c>
    </row>
    <row r="1806" spans="7:17" ht="24.75" customHeight="1" x14ac:dyDescent="0.25">
      <c r="G1806" s="87">
        <f t="shared" si="119"/>
        <v>0</v>
      </c>
      <c r="H1806" s="87">
        <v>1806</v>
      </c>
      <c r="I1806" s="91">
        <v>83124</v>
      </c>
      <c r="J1806" s="92" t="s">
        <v>3822</v>
      </c>
      <c r="K1806" s="87" t="str">
        <f t="shared" si="120"/>
        <v>831</v>
      </c>
      <c r="L1806" s="111"/>
      <c r="P1806" s="147">
        <v>83124</v>
      </c>
      <c r="Q1806" s="148" t="s">
        <v>3822</v>
      </c>
    </row>
    <row r="1807" spans="7:17" ht="24.75" customHeight="1" x14ac:dyDescent="0.25">
      <c r="G1807" s="87">
        <f t="shared" si="119"/>
        <v>0</v>
      </c>
      <c r="H1807" s="87">
        <v>1807</v>
      </c>
      <c r="I1807" s="91">
        <v>83125</v>
      </c>
      <c r="J1807" s="92" t="s">
        <v>3823</v>
      </c>
      <c r="K1807" s="87" t="str">
        <f t="shared" si="120"/>
        <v>831</v>
      </c>
      <c r="L1807" s="111"/>
      <c r="P1807" s="147">
        <v>83125</v>
      </c>
      <c r="Q1807" s="148" t="s">
        <v>3823</v>
      </c>
    </row>
    <row r="1808" spans="7:17" ht="24.75" customHeight="1" x14ac:dyDescent="0.25">
      <c r="G1808" s="87">
        <f t="shared" si="119"/>
        <v>0</v>
      </c>
      <c r="H1808" s="87">
        <v>1808</v>
      </c>
      <c r="I1808" s="91">
        <v>83126</v>
      </c>
      <c r="J1808" s="92" t="s">
        <v>3824</v>
      </c>
      <c r="K1808" s="87" t="str">
        <f t="shared" si="120"/>
        <v>831</v>
      </c>
      <c r="L1808" s="111"/>
      <c r="P1808" s="147">
        <v>83126</v>
      </c>
      <c r="Q1808" s="148" t="s">
        <v>3824</v>
      </c>
    </row>
    <row r="1809" spans="7:17" ht="24.75" customHeight="1" x14ac:dyDescent="0.25">
      <c r="G1809" s="87">
        <f t="shared" si="119"/>
        <v>0</v>
      </c>
      <c r="H1809" s="87">
        <v>1809</v>
      </c>
      <c r="I1809" s="91">
        <v>83127</v>
      </c>
      <c r="J1809" s="92" t="s">
        <v>3825</v>
      </c>
      <c r="K1809" s="87" t="str">
        <f t="shared" si="120"/>
        <v>831</v>
      </c>
      <c r="L1809" s="111"/>
      <c r="P1809" s="147">
        <v>83127</v>
      </c>
      <c r="Q1809" s="148" t="s">
        <v>3825</v>
      </c>
    </row>
    <row r="1810" spans="7:17" ht="24.75" customHeight="1" x14ac:dyDescent="0.25">
      <c r="G1810" s="87">
        <f t="shared" si="119"/>
        <v>0</v>
      </c>
      <c r="H1810" s="87">
        <v>1810</v>
      </c>
      <c r="I1810" s="91">
        <v>83128</v>
      </c>
      <c r="J1810" s="92" t="s">
        <v>3826</v>
      </c>
      <c r="K1810" s="87" t="str">
        <f t="shared" si="120"/>
        <v>831</v>
      </c>
      <c r="L1810" s="111"/>
      <c r="P1810" s="147">
        <v>83128</v>
      </c>
      <c r="Q1810" s="148" t="s">
        <v>3826</v>
      </c>
    </row>
    <row r="1811" spans="7:17" ht="24.75" customHeight="1" x14ac:dyDescent="0.25">
      <c r="G1811" s="87">
        <f t="shared" si="119"/>
        <v>0</v>
      </c>
      <c r="H1811" s="87">
        <v>1811</v>
      </c>
      <c r="I1811" s="91">
        <v>83129</v>
      </c>
      <c r="J1811" s="92" t="s">
        <v>12407</v>
      </c>
      <c r="K1811" s="87" t="str">
        <f t="shared" si="120"/>
        <v>831</v>
      </c>
      <c r="L1811" s="111"/>
      <c r="P1811" s="147">
        <v>83129</v>
      </c>
      <c r="Q1811" s="148" t="s">
        <v>12401</v>
      </c>
    </row>
    <row r="1812" spans="7:17" ht="24.75" customHeight="1" x14ac:dyDescent="0.25">
      <c r="G1812" s="87">
        <f t="shared" si="119"/>
        <v>0</v>
      </c>
      <c r="H1812" s="87">
        <v>1812</v>
      </c>
      <c r="I1812" s="91" t="s">
        <v>1286</v>
      </c>
      <c r="J1812" s="92" t="s">
        <v>1287</v>
      </c>
      <c r="K1812" s="87" t="str">
        <f t="shared" si="120"/>
        <v>832</v>
      </c>
      <c r="L1812" s="111"/>
      <c r="P1812" s="143" t="s">
        <v>1286</v>
      </c>
      <c r="Q1812" s="144" t="s">
        <v>1287</v>
      </c>
    </row>
    <row r="1813" spans="7:17" ht="24.75" customHeight="1" x14ac:dyDescent="0.25">
      <c r="G1813" s="87">
        <f t="shared" si="119"/>
        <v>0</v>
      </c>
      <c r="H1813" s="87">
        <v>1813</v>
      </c>
      <c r="I1813" s="91" t="s">
        <v>3827</v>
      </c>
      <c r="J1813" s="92" t="s">
        <v>3828</v>
      </c>
      <c r="K1813" s="87" t="str">
        <f t="shared" si="120"/>
        <v>832</v>
      </c>
      <c r="L1813" s="111"/>
      <c r="P1813" s="145" t="s">
        <v>3827</v>
      </c>
      <c r="Q1813" s="146" t="s">
        <v>3828</v>
      </c>
    </row>
    <row r="1814" spans="7:17" ht="24.75" customHeight="1" x14ac:dyDescent="0.25">
      <c r="G1814" s="87">
        <f t="shared" si="119"/>
        <v>0</v>
      </c>
      <c r="H1814" s="87">
        <v>1814</v>
      </c>
      <c r="I1814" s="91">
        <v>83210</v>
      </c>
      <c r="J1814" s="92" t="s">
        <v>3828</v>
      </c>
      <c r="K1814" s="87" t="str">
        <f t="shared" si="120"/>
        <v>832</v>
      </c>
      <c r="L1814" s="111"/>
      <c r="P1814" s="147">
        <v>83210</v>
      </c>
      <c r="Q1814" s="148" t="s">
        <v>3828</v>
      </c>
    </row>
    <row r="1815" spans="7:17" ht="24.75" customHeight="1" x14ac:dyDescent="0.25">
      <c r="G1815" s="87">
        <f t="shared" si="119"/>
        <v>0</v>
      </c>
      <c r="H1815" s="87">
        <v>1815</v>
      </c>
      <c r="I1815" s="91" t="s">
        <v>3829</v>
      </c>
      <c r="J1815" s="92" t="s">
        <v>3830</v>
      </c>
      <c r="K1815" s="87" t="str">
        <f t="shared" si="120"/>
        <v>832</v>
      </c>
      <c r="L1815" s="111"/>
      <c r="P1815" s="145" t="s">
        <v>3829</v>
      </c>
      <c r="Q1815" s="146" t="s">
        <v>3830</v>
      </c>
    </row>
    <row r="1816" spans="7:17" ht="24.75" customHeight="1" x14ac:dyDescent="0.25">
      <c r="G1816" s="87">
        <f t="shared" si="119"/>
        <v>0</v>
      </c>
      <c r="H1816" s="87">
        <v>1816</v>
      </c>
      <c r="I1816" s="91">
        <v>83221</v>
      </c>
      <c r="J1816" s="92" t="s">
        <v>3831</v>
      </c>
      <c r="K1816" s="87" t="str">
        <f t="shared" si="120"/>
        <v>832</v>
      </c>
      <c r="L1816" s="111"/>
      <c r="P1816" s="147">
        <v>83221</v>
      </c>
      <c r="Q1816" s="148" t="s">
        <v>3831</v>
      </c>
    </row>
    <row r="1817" spans="7:17" ht="24.75" customHeight="1" x14ac:dyDescent="0.25">
      <c r="G1817" s="87">
        <f t="shared" si="119"/>
        <v>0</v>
      </c>
      <c r="H1817" s="87">
        <v>1817</v>
      </c>
      <c r="I1817" s="91">
        <v>83222</v>
      </c>
      <c r="J1817" s="92" t="s">
        <v>3832</v>
      </c>
      <c r="K1817" s="87" t="str">
        <f t="shared" si="120"/>
        <v>832</v>
      </c>
      <c r="L1817" s="111"/>
      <c r="P1817" s="147">
        <v>83222</v>
      </c>
      <c r="Q1817" s="148" t="s">
        <v>3832</v>
      </c>
    </row>
    <row r="1818" spans="7:17" ht="24.75" customHeight="1" x14ac:dyDescent="0.25">
      <c r="G1818" s="87">
        <f t="shared" si="119"/>
        <v>0</v>
      </c>
      <c r="H1818" s="87">
        <v>1818</v>
      </c>
      <c r="I1818" s="91">
        <v>83223</v>
      </c>
      <c r="J1818" s="92" t="s">
        <v>3833</v>
      </c>
      <c r="K1818" s="87" t="str">
        <f t="shared" si="120"/>
        <v>832</v>
      </c>
      <c r="L1818" s="111"/>
      <c r="P1818" s="147">
        <v>83223</v>
      </c>
      <c r="Q1818" s="148" t="s">
        <v>3833</v>
      </c>
    </row>
    <row r="1819" spans="7:17" ht="24.75" customHeight="1" x14ac:dyDescent="0.25">
      <c r="G1819" s="87">
        <f t="shared" si="119"/>
        <v>0</v>
      </c>
      <c r="H1819" s="87">
        <v>1819</v>
      </c>
      <c r="I1819" s="91" t="s">
        <v>1288</v>
      </c>
      <c r="J1819" s="92" t="s">
        <v>1289</v>
      </c>
      <c r="K1819" s="87" t="str">
        <f t="shared" si="120"/>
        <v>833</v>
      </c>
      <c r="L1819" s="111"/>
      <c r="P1819" s="143" t="s">
        <v>1288</v>
      </c>
      <c r="Q1819" s="144" t="s">
        <v>1289</v>
      </c>
    </row>
    <row r="1820" spans="7:17" ht="24.75" customHeight="1" x14ac:dyDescent="0.25">
      <c r="G1820" s="87">
        <f t="shared" si="119"/>
        <v>0</v>
      </c>
      <c r="H1820" s="87">
        <v>1820</v>
      </c>
      <c r="I1820" s="91" t="s">
        <v>3834</v>
      </c>
      <c r="J1820" s="92" t="s">
        <v>3835</v>
      </c>
      <c r="K1820" s="87" t="str">
        <f t="shared" si="120"/>
        <v>833</v>
      </c>
      <c r="L1820" s="111"/>
      <c r="P1820" s="145" t="s">
        <v>3834</v>
      </c>
      <c r="Q1820" s="146" t="s">
        <v>3835</v>
      </c>
    </row>
    <row r="1821" spans="7:17" ht="24.75" customHeight="1" x14ac:dyDescent="0.25">
      <c r="G1821" s="87">
        <f t="shared" si="119"/>
        <v>0</v>
      </c>
      <c r="H1821" s="87">
        <v>1821</v>
      </c>
      <c r="I1821" s="91">
        <v>83311</v>
      </c>
      <c r="J1821" s="92" t="s">
        <v>3836</v>
      </c>
      <c r="K1821" s="87" t="str">
        <f t="shared" si="120"/>
        <v>833</v>
      </c>
      <c r="L1821" s="111"/>
      <c r="P1821" s="147">
        <v>83311</v>
      </c>
      <c r="Q1821" s="148" t="s">
        <v>3836</v>
      </c>
    </row>
    <row r="1822" spans="7:17" ht="24.75" customHeight="1" x14ac:dyDescent="0.25">
      <c r="G1822" s="87">
        <f t="shared" si="119"/>
        <v>0</v>
      </c>
      <c r="H1822" s="87">
        <v>1822</v>
      </c>
      <c r="I1822" s="91">
        <v>83312</v>
      </c>
      <c r="J1822" s="92" t="s">
        <v>3837</v>
      </c>
      <c r="K1822" s="87" t="str">
        <f t="shared" si="120"/>
        <v>833</v>
      </c>
      <c r="L1822" s="111"/>
      <c r="P1822" s="147">
        <v>83312</v>
      </c>
      <c r="Q1822" s="148" t="s">
        <v>3837</v>
      </c>
    </row>
    <row r="1823" spans="7:17" ht="24.75" customHeight="1" x14ac:dyDescent="0.25">
      <c r="G1823" s="87">
        <f t="shared" si="119"/>
        <v>0</v>
      </c>
      <c r="H1823" s="87">
        <v>1823</v>
      </c>
      <c r="I1823" s="91">
        <v>83313</v>
      </c>
      <c r="J1823" s="92" t="s">
        <v>3838</v>
      </c>
      <c r="K1823" s="87" t="str">
        <f t="shared" si="120"/>
        <v>833</v>
      </c>
      <c r="L1823" s="111"/>
      <c r="P1823" s="147">
        <v>83313</v>
      </c>
      <c r="Q1823" s="148" t="s">
        <v>3838</v>
      </c>
    </row>
    <row r="1824" spans="7:17" ht="24.75" customHeight="1" x14ac:dyDescent="0.25">
      <c r="G1824" s="87">
        <f t="shared" si="119"/>
        <v>0</v>
      </c>
      <c r="H1824" s="87">
        <v>1824</v>
      </c>
      <c r="I1824" s="91">
        <v>83314</v>
      </c>
      <c r="J1824" s="92" t="s">
        <v>3839</v>
      </c>
      <c r="K1824" s="87" t="str">
        <f t="shared" si="120"/>
        <v>833</v>
      </c>
      <c r="L1824" s="111"/>
      <c r="P1824" s="147">
        <v>83314</v>
      </c>
      <c r="Q1824" s="148" t="s">
        <v>3839</v>
      </c>
    </row>
    <row r="1825" spans="7:17" ht="24.75" customHeight="1" x14ac:dyDescent="0.25">
      <c r="G1825" s="87">
        <f t="shared" si="119"/>
        <v>0</v>
      </c>
      <c r="H1825" s="87">
        <v>1825</v>
      </c>
      <c r="I1825" s="91" t="s">
        <v>3840</v>
      </c>
      <c r="J1825" s="92" t="s">
        <v>3841</v>
      </c>
      <c r="K1825" s="87" t="str">
        <f t="shared" si="120"/>
        <v>833</v>
      </c>
      <c r="L1825" s="111"/>
      <c r="P1825" s="145" t="s">
        <v>3840</v>
      </c>
      <c r="Q1825" s="146" t="s">
        <v>3841</v>
      </c>
    </row>
    <row r="1826" spans="7:17" ht="24.75" customHeight="1" x14ac:dyDescent="0.25">
      <c r="G1826" s="87">
        <f t="shared" si="119"/>
        <v>0</v>
      </c>
      <c r="H1826" s="87">
        <v>1826</v>
      </c>
      <c r="I1826" s="91">
        <v>83321</v>
      </c>
      <c r="J1826" s="92" t="s">
        <v>3842</v>
      </c>
      <c r="K1826" s="87" t="str">
        <f t="shared" si="120"/>
        <v>833</v>
      </c>
      <c r="L1826" s="111"/>
      <c r="P1826" s="147">
        <v>83321</v>
      </c>
      <c r="Q1826" s="148" t="s">
        <v>3842</v>
      </c>
    </row>
    <row r="1827" spans="7:17" ht="24.75" customHeight="1" x14ac:dyDescent="0.25">
      <c r="G1827" s="87">
        <f t="shared" si="119"/>
        <v>0</v>
      </c>
      <c r="H1827" s="87">
        <v>1827</v>
      </c>
      <c r="I1827" s="91">
        <v>83322</v>
      </c>
      <c r="J1827" s="92" t="s">
        <v>3843</v>
      </c>
      <c r="K1827" s="87" t="str">
        <f t="shared" si="120"/>
        <v>833</v>
      </c>
      <c r="L1827" s="111"/>
      <c r="P1827" s="147">
        <v>83322</v>
      </c>
      <c r="Q1827" s="148" t="s">
        <v>3843</v>
      </c>
    </row>
    <row r="1828" spans="7:17" ht="24.75" customHeight="1" x14ac:dyDescent="0.25">
      <c r="G1828" s="87">
        <f t="shared" si="119"/>
        <v>0</v>
      </c>
      <c r="H1828" s="87">
        <v>1828</v>
      </c>
      <c r="I1828" s="91">
        <v>83323</v>
      </c>
      <c r="J1828" s="92" t="s">
        <v>3844</v>
      </c>
      <c r="K1828" s="87" t="str">
        <f t="shared" si="120"/>
        <v>833</v>
      </c>
      <c r="L1828" s="111"/>
      <c r="P1828" s="147">
        <v>83323</v>
      </c>
      <c r="Q1828" s="148" t="s">
        <v>3844</v>
      </c>
    </row>
    <row r="1829" spans="7:17" ht="24.75" customHeight="1" x14ac:dyDescent="0.25">
      <c r="G1829" s="87">
        <f t="shared" si="119"/>
        <v>0</v>
      </c>
      <c r="H1829" s="87">
        <v>1829</v>
      </c>
      <c r="I1829" s="91">
        <v>83324</v>
      </c>
      <c r="J1829" s="92" t="s">
        <v>3845</v>
      </c>
      <c r="K1829" s="87" t="str">
        <f t="shared" si="120"/>
        <v>833</v>
      </c>
      <c r="L1829" s="111"/>
      <c r="P1829" s="147">
        <v>83324</v>
      </c>
      <c r="Q1829" s="148" t="s">
        <v>3845</v>
      </c>
    </row>
    <row r="1830" spans="7:17" ht="24.75" customHeight="1" x14ac:dyDescent="0.25">
      <c r="G1830" s="87">
        <f t="shared" si="119"/>
        <v>0</v>
      </c>
      <c r="H1830" s="87">
        <v>1830</v>
      </c>
      <c r="I1830" s="91">
        <v>83325</v>
      </c>
      <c r="J1830" s="92" t="s">
        <v>3846</v>
      </c>
      <c r="K1830" s="87" t="str">
        <f t="shared" si="120"/>
        <v>833</v>
      </c>
      <c r="L1830" s="111"/>
      <c r="P1830" s="147">
        <v>83325</v>
      </c>
      <c r="Q1830" s="148" t="s">
        <v>3846</v>
      </c>
    </row>
    <row r="1831" spans="7:17" ht="24.75" customHeight="1" x14ac:dyDescent="0.25">
      <c r="G1831" s="87">
        <f t="shared" si="119"/>
        <v>0</v>
      </c>
      <c r="H1831" s="87">
        <v>1831</v>
      </c>
      <c r="I1831" s="91">
        <v>83326</v>
      </c>
      <c r="J1831" s="92" t="s">
        <v>3847</v>
      </c>
      <c r="K1831" s="87" t="str">
        <f t="shared" si="120"/>
        <v>833</v>
      </c>
      <c r="L1831" s="111"/>
      <c r="P1831" s="147">
        <v>83326</v>
      </c>
      <c r="Q1831" s="148" t="s">
        <v>3847</v>
      </c>
    </row>
    <row r="1832" spans="7:17" ht="24.75" customHeight="1" x14ac:dyDescent="0.25">
      <c r="G1832" s="87">
        <f t="shared" si="119"/>
        <v>0</v>
      </c>
      <c r="H1832" s="87">
        <v>1832</v>
      </c>
      <c r="I1832" s="91">
        <v>83329</v>
      </c>
      <c r="J1832" s="92" t="s">
        <v>3848</v>
      </c>
      <c r="K1832" s="87" t="str">
        <f t="shared" si="120"/>
        <v>833</v>
      </c>
      <c r="L1832" s="111"/>
      <c r="P1832" s="147">
        <v>83329</v>
      </c>
      <c r="Q1832" s="148" t="s">
        <v>3848</v>
      </c>
    </row>
    <row r="1833" spans="7:17" ht="24.75" customHeight="1" x14ac:dyDescent="0.25">
      <c r="G1833" s="87">
        <f t="shared" si="119"/>
        <v>0</v>
      </c>
      <c r="H1833" s="87">
        <v>1833</v>
      </c>
      <c r="I1833" s="91" t="s">
        <v>1290</v>
      </c>
      <c r="J1833" s="92" t="s">
        <v>1291</v>
      </c>
      <c r="K1833" s="87" t="str">
        <f t="shared" si="120"/>
        <v>834</v>
      </c>
      <c r="L1833" s="111"/>
      <c r="P1833" s="143" t="s">
        <v>1290</v>
      </c>
      <c r="Q1833" s="144" t="s">
        <v>1291</v>
      </c>
    </row>
    <row r="1834" spans="7:17" ht="24.75" customHeight="1" x14ac:dyDescent="0.25">
      <c r="G1834" s="87">
        <f t="shared" si="119"/>
        <v>0</v>
      </c>
      <c r="H1834" s="87">
        <v>1834</v>
      </c>
      <c r="I1834" s="91" t="s">
        <v>3849</v>
      </c>
      <c r="J1834" s="92" t="s">
        <v>3850</v>
      </c>
      <c r="K1834" s="87" t="str">
        <f t="shared" si="120"/>
        <v>834</v>
      </c>
      <c r="L1834" s="111"/>
      <c r="P1834" s="145" t="s">
        <v>3849</v>
      </c>
      <c r="Q1834" s="146" t="s">
        <v>3850</v>
      </c>
    </row>
    <row r="1835" spans="7:17" ht="24.75" customHeight="1" x14ac:dyDescent="0.25">
      <c r="G1835" s="87">
        <f t="shared" si="119"/>
        <v>0</v>
      </c>
      <c r="H1835" s="87">
        <v>1835</v>
      </c>
      <c r="I1835" s="91">
        <v>83411</v>
      </c>
      <c r="J1835" s="92" t="s">
        <v>3851</v>
      </c>
      <c r="K1835" s="87" t="str">
        <f t="shared" si="120"/>
        <v>834</v>
      </c>
      <c r="L1835" s="111"/>
      <c r="P1835" s="147">
        <v>83411</v>
      </c>
      <c r="Q1835" s="148" t="s">
        <v>3851</v>
      </c>
    </row>
    <row r="1836" spans="7:17" ht="24.75" customHeight="1" x14ac:dyDescent="0.25">
      <c r="G1836" s="87">
        <f t="shared" si="119"/>
        <v>0</v>
      </c>
      <c r="H1836" s="87">
        <v>1836</v>
      </c>
      <c r="I1836" s="91">
        <v>83412</v>
      </c>
      <c r="J1836" s="92" t="s">
        <v>3852</v>
      </c>
      <c r="K1836" s="87" t="str">
        <f t="shared" si="120"/>
        <v>834</v>
      </c>
      <c r="L1836" s="111"/>
      <c r="P1836" s="147">
        <v>83412</v>
      </c>
      <c r="Q1836" s="148" t="s">
        <v>3852</v>
      </c>
    </row>
    <row r="1837" spans="7:17" ht="24.75" customHeight="1" x14ac:dyDescent="0.25">
      <c r="G1837" s="87">
        <f t="shared" si="119"/>
        <v>0</v>
      </c>
      <c r="H1837" s="87">
        <v>1837</v>
      </c>
      <c r="I1837" s="91" t="s">
        <v>3853</v>
      </c>
      <c r="J1837" s="92" t="s">
        <v>3854</v>
      </c>
      <c r="K1837" s="87" t="str">
        <f t="shared" si="120"/>
        <v>834</v>
      </c>
      <c r="L1837" s="111"/>
      <c r="P1837" s="145" t="s">
        <v>3853</v>
      </c>
      <c r="Q1837" s="146" t="s">
        <v>3854</v>
      </c>
    </row>
    <row r="1838" spans="7:17" ht="24.75" customHeight="1" x14ac:dyDescent="0.25">
      <c r="G1838" s="87">
        <f t="shared" si="119"/>
        <v>0</v>
      </c>
      <c r="H1838" s="87">
        <v>1838</v>
      </c>
      <c r="I1838" s="91">
        <v>83421</v>
      </c>
      <c r="J1838" s="92" t="s">
        <v>3855</v>
      </c>
      <c r="K1838" s="87" t="str">
        <f t="shared" si="120"/>
        <v>834</v>
      </c>
      <c r="L1838" s="111"/>
      <c r="P1838" s="147">
        <v>83421</v>
      </c>
      <c r="Q1838" s="148" t="s">
        <v>3855</v>
      </c>
    </row>
    <row r="1839" spans="7:17" ht="24.75" customHeight="1" x14ac:dyDescent="0.25">
      <c r="G1839" s="87">
        <f t="shared" si="119"/>
        <v>0</v>
      </c>
      <c r="H1839" s="87">
        <v>1839</v>
      </c>
      <c r="I1839" s="91">
        <v>83422</v>
      </c>
      <c r="J1839" s="92" t="s">
        <v>3856</v>
      </c>
      <c r="K1839" s="87" t="str">
        <f t="shared" si="120"/>
        <v>834</v>
      </c>
      <c r="L1839" s="111"/>
      <c r="P1839" s="147">
        <v>83422</v>
      </c>
      <c r="Q1839" s="148" t="s">
        <v>3856</v>
      </c>
    </row>
    <row r="1840" spans="7:17" ht="24.75" customHeight="1" x14ac:dyDescent="0.25">
      <c r="G1840" s="87">
        <f t="shared" si="119"/>
        <v>0</v>
      </c>
      <c r="H1840" s="87">
        <v>1840</v>
      </c>
      <c r="I1840" s="91" t="s">
        <v>3857</v>
      </c>
      <c r="J1840" s="92" t="s">
        <v>3858</v>
      </c>
      <c r="K1840" s="87" t="str">
        <f t="shared" si="120"/>
        <v>834</v>
      </c>
      <c r="L1840" s="111"/>
      <c r="P1840" s="145" t="s">
        <v>3857</v>
      </c>
      <c r="Q1840" s="146" t="s">
        <v>3858</v>
      </c>
    </row>
    <row r="1841" spans="7:17" ht="24.75" customHeight="1" x14ac:dyDescent="0.25">
      <c r="G1841" s="87">
        <f t="shared" si="119"/>
        <v>0</v>
      </c>
      <c r="H1841" s="87">
        <v>1841</v>
      </c>
      <c r="I1841" s="91">
        <v>83431</v>
      </c>
      <c r="J1841" s="92" t="s">
        <v>3859</v>
      </c>
      <c r="K1841" s="87" t="str">
        <f t="shared" si="120"/>
        <v>834</v>
      </c>
      <c r="L1841" s="111"/>
      <c r="P1841" s="147">
        <v>83431</v>
      </c>
      <c r="Q1841" s="148" t="s">
        <v>3859</v>
      </c>
    </row>
    <row r="1842" spans="7:17" ht="24.75" customHeight="1" x14ac:dyDescent="0.25">
      <c r="G1842" s="87">
        <f t="shared" si="119"/>
        <v>0</v>
      </c>
      <c r="H1842" s="87">
        <v>1842</v>
      </c>
      <c r="I1842" s="91">
        <v>83432</v>
      </c>
      <c r="J1842" s="92" t="s">
        <v>3860</v>
      </c>
      <c r="K1842" s="87" t="str">
        <f t="shared" si="120"/>
        <v>834</v>
      </c>
      <c r="L1842" s="111"/>
      <c r="P1842" s="147">
        <v>83432</v>
      </c>
      <c r="Q1842" s="148" t="s">
        <v>3860</v>
      </c>
    </row>
    <row r="1843" spans="7:17" ht="24.75" customHeight="1" x14ac:dyDescent="0.25">
      <c r="G1843" s="87">
        <f t="shared" si="119"/>
        <v>0</v>
      </c>
      <c r="H1843" s="87">
        <v>1843</v>
      </c>
      <c r="I1843" s="91">
        <v>83433</v>
      </c>
      <c r="J1843" s="92" t="s">
        <v>3861</v>
      </c>
      <c r="K1843" s="87" t="str">
        <f t="shared" si="120"/>
        <v>834</v>
      </c>
      <c r="L1843" s="111"/>
      <c r="P1843" s="147">
        <v>83433</v>
      </c>
      <c r="Q1843" s="148" t="s">
        <v>3861</v>
      </c>
    </row>
    <row r="1844" spans="7:17" ht="24.75" customHeight="1" x14ac:dyDescent="0.25">
      <c r="G1844" s="87">
        <f t="shared" si="119"/>
        <v>0</v>
      </c>
      <c r="H1844" s="87">
        <v>1844</v>
      </c>
      <c r="I1844" s="91">
        <v>83434</v>
      </c>
      <c r="J1844" s="92" t="s">
        <v>3862</v>
      </c>
      <c r="K1844" s="87" t="str">
        <f t="shared" si="120"/>
        <v>834</v>
      </c>
      <c r="L1844" s="111"/>
      <c r="P1844" s="147">
        <v>83434</v>
      </c>
      <c r="Q1844" s="148" t="s">
        <v>3862</v>
      </c>
    </row>
    <row r="1845" spans="7:17" ht="24.75" customHeight="1" x14ac:dyDescent="0.25">
      <c r="G1845" s="87">
        <f t="shared" si="119"/>
        <v>0</v>
      </c>
      <c r="H1845" s="87">
        <v>1845</v>
      </c>
      <c r="I1845" s="91">
        <v>83439</v>
      </c>
      <c r="J1845" s="92" t="s">
        <v>3863</v>
      </c>
      <c r="K1845" s="87" t="str">
        <f t="shared" si="120"/>
        <v>834</v>
      </c>
      <c r="L1845" s="111"/>
      <c r="P1845" s="147">
        <v>83439</v>
      </c>
      <c r="Q1845" s="148" t="s">
        <v>3863</v>
      </c>
    </row>
    <row r="1846" spans="7:17" ht="24.75" customHeight="1" x14ac:dyDescent="0.25">
      <c r="G1846" s="87">
        <f t="shared" si="119"/>
        <v>0</v>
      </c>
      <c r="H1846" s="87">
        <v>1846</v>
      </c>
      <c r="I1846" s="91" t="s">
        <v>3864</v>
      </c>
      <c r="J1846" s="92" t="s">
        <v>3865</v>
      </c>
      <c r="K1846" s="87" t="str">
        <f t="shared" si="120"/>
        <v>834</v>
      </c>
      <c r="L1846" s="111"/>
      <c r="P1846" s="145" t="s">
        <v>3864</v>
      </c>
      <c r="Q1846" s="146" t="s">
        <v>3865</v>
      </c>
    </row>
    <row r="1847" spans="7:17" ht="24.75" customHeight="1" x14ac:dyDescent="0.25">
      <c r="G1847" s="87">
        <f t="shared" si="119"/>
        <v>0</v>
      </c>
      <c r="H1847" s="87">
        <v>1847</v>
      </c>
      <c r="I1847" s="91">
        <v>83441</v>
      </c>
      <c r="J1847" s="92" t="s">
        <v>3866</v>
      </c>
      <c r="K1847" s="87" t="str">
        <f t="shared" si="120"/>
        <v>834</v>
      </c>
      <c r="L1847" s="111"/>
      <c r="P1847" s="147">
        <v>83441</v>
      </c>
      <c r="Q1847" s="148" t="s">
        <v>3866</v>
      </c>
    </row>
    <row r="1848" spans="7:17" ht="24.75" customHeight="1" x14ac:dyDescent="0.25">
      <c r="G1848" s="87">
        <f t="shared" si="119"/>
        <v>0</v>
      </c>
      <c r="H1848" s="87">
        <v>1848</v>
      </c>
      <c r="I1848" s="91">
        <v>83442</v>
      </c>
      <c r="J1848" s="92" t="s">
        <v>3867</v>
      </c>
      <c r="K1848" s="87" t="str">
        <f t="shared" si="120"/>
        <v>834</v>
      </c>
      <c r="L1848" s="111"/>
      <c r="P1848" s="147">
        <v>83442</v>
      </c>
      <c r="Q1848" s="148" t="s">
        <v>3867</v>
      </c>
    </row>
    <row r="1849" spans="7:17" ht="24.75" customHeight="1" x14ac:dyDescent="0.25">
      <c r="G1849" s="87">
        <f t="shared" si="119"/>
        <v>0</v>
      </c>
      <c r="H1849" s="87">
        <v>1849</v>
      </c>
      <c r="I1849" s="91">
        <v>83443</v>
      </c>
      <c r="J1849" s="92" t="s">
        <v>3868</v>
      </c>
      <c r="K1849" s="87" t="str">
        <f t="shared" si="120"/>
        <v>834</v>
      </c>
      <c r="L1849" s="111"/>
      <c r="P1849" s="147">
        <v>83443</v>
      </c>
      <c r="Q1849" s="148" t="s">
        <v>3868</v>
      </c>
    </row>
    <row r="1850" spans="7:17" ht="24.75" customHeight="1" x14ac:dyDescent="0.25">
      <c r="G1850" s="87">
        <f t="shared" si="119"/>
        <v>0</v>
      </c>
      <c r="H1850" s="87">
        <v>1850</v>
      </c>
      <c r="I1850" s="91">
        <v>83449</v>
      </c>
      <c r="J1850" s="92" t="s">
        <v>3869</v>
      </c>
      <c r="K1850" s="87" t="str">
        <f t="shared" si="120"/>
        <v>834</v>
      </c>
      <c r="L1850" s="111"/>
      <c r="P1850" s="147">
        <v>83449</v>
      </c>
      <c r="Q1850" s="148" t="s">
        <v>3869</v>
      </c>
    </row>
    <row r="1851" spans="7:17" ht="24.75" customHeight="1" x14ac:dyDescent="0.25">
      <c r="G1851" s="87">
        <f t="shared" si="119"/>
        <v>0</v>
      </c>
      <c r="H1851" s="87">
        <v>1851</v>
      </c>
      <c r="I1851" s="91" t="s">
        <v>1292</v>
      </c>
      <c r="J1851" s="92" t="s">
        <v>1293</v>
      </c>
      <c r="K1851" s="87" t="str">
        <f t="shared" si="120"/>
        <v>835</v>
      </c>
      <c r="L1851" s="111"/>
      <c r="P1851" s="143" t="s">
        <v>1292</v>
      </c>
      <c r="Q1851" s="144" t="s">
        <v>1293</v>
      </c>
    </row>
    <row r="1852" spans="7:17" ht="24.75" customHeight="1" x14ac:dyDescent="0.25">
      <c r="G1852" s="87">
        <f t="shared" si="119"/>
        <v>0</v>
      </c>
      <c r="H1852" s="87">
        <v>1852</v>
      </c>
      <c r="I1852" s="91" t="s">
        <v>3870</v>
      </c>
      <c r="J1852" s="92" t="s">
        <v>1293</v>
      </c>
      <c r="K1852" s="87" t="str">
        <f t="shared" si="120"/>
        <v>835</v>
      </c>
      <c r="L1852" s="111"/>
      <c r="P1852" s="145" t="s">
        <v>3870</v>
      </c>
      <c r="Q1852" s="146" t="s">
        <v>1293</v>
      </c>
    </row>
    <row r="1853" spans="7:17" ht="24.75" customHeight="1" x14ac:dyDescent="0.25">
      <c r="G1853" s="87">
        <f t="shared" si="119"/>
        <v>0</v>
      </c>
      <c r="H1853" s="87">
        <v>1853</v>
      </c>
      <c r="I1853" s="91">
        <v>83501</v>
      </c>
      <c r="J1853" s="92" t="s">
        <v>3871</v>
      </c>
      <c r="K1853" s="87" t="str">
        <f t="shared" si="120"/>
        <v>835</v>
      </c>
      <c r="L1853" s="111"/>
      <c r="P1853" s="147">
        <v>83501</v>
      </c>
      <c r="Q1853" s="148" t="s">
        <v>3871</v>
      </c>
    </row>
    <row r="1854" spans="7:17" ht="24.75" customHeight="1" x14ac:dyDescent="0.25">
      <c r="G1854" s="87">
        <f t="shared" si="119"/>
        <v>0</v>
      </c>
      <c r="H1854" s="87">
        <v>1854</v>
      </c>
      <c r="I1854" s="91">
        <v>83502</v>
      </c>
      <c r="J1854" s="92" t="s">
        <v>3872</v>
      </c>
      <c r="K1854" s="87" t="str">
        <f t="shared" si="120"/>
        <v>835</v>
      </c>
      <c r="L1854" s="111"/>
      <c r="P1854" s="147">
        <v>83502</v>
      </c>
      <c r="Q1854" s="148" t="s">
        <v>3872</v>
      </c>
    </row>
    <row r="1855" spans="7:17" ht="24.75" customHeight="1" x14ac:dyDescent="0.25">
      <c r="G1855" s="87">
        <f t="shared" si="119"/>
        <v>0</v>
      </c>
      <c r="H1855" s="87">
        <v>1855</v>
      </c>
      <c r="I1855" s="91">
        <v>83509</v>
      </c>
      <c r="J1855" s="92" t="s">
        <v>3873</v>
      </c>
      <c r="K1855" s="87" t="str">
        <f t="shared" si="120"/>
        <v>835</v>
      </c>
      <c r="L1855" s="111"/>
      <c r="P1855" s="147">
        <v>83509</v>
      </c>
      <c r="Q1855" s="148" t="s">
        <v>3873</v>
      </c>
    </row>
    <row r="1856" spans="7:17" ht="24.75" customHeight="1" x14ac:dyDescent="0.25">
      <c r="G1856" s="87">
        <f t="shared" si="119"/>
        <v>0</v>
      </c>
      <c r="H1856" s="87">
        <v>1856</v>
      </c>
      <c r="I1856" s="91" t="s">
        <v>3874</v>
      </c>
      <c r="J1856" s="92" t="s">
        <v>3875</v>
      </c>
      <c r="K1856" s="87" t="str">
        <f t="shared" si="120"/>
        <v>Prosím, zvolte podrobnější úroveň.</v>
      </c>
      <c r="L1856" s="111"/>
      <c r="P1856" s="139" t="s">
        <v>3874</v>
      </c>
      <c r="Q1856" s="140" t="s">
        <v>3875</v>
      </c>
    </row>
    <row r="1857" spans="7:17" ht="24.75" customHeight="1" x14ac:dyDescent="0.25">
      <c r="G1857" s="87">
        <f t="shared" si="119"/>
        <v>0</v>
      </c>
      <c r="H1857" s="87">
        <v>1857</v>
      </c>
      <c r="I1857" s="91" t="s">
        <v>3876</v>
      </c>
      <c r="J1857" s="92" t="s">
        <v>3877</v>
      </c>
      <c r="K1857" s="87" t="str">
        <f t="shared" si="120"/>
        <v>Prosím, zvolte podrobnější úroveň.</v>
      </c>
      <c r="L1857" s="111"/>
      <c r="P1857" s="141" t="s">
        <v>3876</v>
      </c>
      <c r="Q1857" s="142" t="s">
        <v>3877</v>
      </c>
    </row>
    <row r="1858" spans="7:17" ht="24.75" customHeight="1" x14ac:dyDescent="0.25">
      <c r="G1858" s="87">
        <f t="shared" ref="G1858:G1921" si="121">IF(ISERR(SEARCH($G$1,J1858)),0,1)</f>
        <v>0</v>
      </c>
      <c r="H1858" s="87">
        <v>1858</v>
      </c>
      <c r="I1858" s="91" t="s">
        <v>1294</v>
      </c>
      <c r="J1858" s="92" t="s">
        <v>1295</v>
      </c>
      <c r="K1858" s="87" t="str">
        <f t="shared" si="120"/>
        <v>911</v>
      </c>
      <c r="L1858" s="111"/>
      <c r="P1858" s="143" t="s">
        <v>1294</v>
      </c>
      <c r="Q1858" s="144" t="s">
        <v>1295</v>
      </c>
    </row>
    <row r="1859" spans="7:17" ht="24.75" customHeight="1" x14ac:dyDescent="0.25">
      <c r="G1859" s="87">
        <f t="shared" si="121"/>
        <v>0</v>
      </c>
      <c r="H1859" s="87">
        <v>1859</v>
      </c>
      <c r="I1859" s="91" t="s">
        <v>3878</v>
      </c>
      <c r="J1859" s="92" t="s">
        <v>3879</v>
      </c>
      <c r="K1859" s="87" t="str">
        <f t="shared" ref="K1859:K1922" si="122">IF(LEN(LEFT(I1859,3))&lt;3,"Prosím, zvolte podrobnější úroveň.",LEFT(I1859,3))</f>
        <v>911</v>
      </c>
      <c r="L1859" s="111"/>
      <c r="P1859" s="145" t="s">
        <v>3878</v>
      </c>
      <c r="Q1859" s="146" t="s">
        <v>3879</v>
      </c>
    </row>
    <row r="1860" spans="7:17" ht="24.75" customHeight="1" x14ac:dyDescent="0.25">
      <c r="G1860" s="87">
        <f t="shared" si="121"/>
        <v>0</v>
      </c>
      <c r="H1860" s="87">
        <v>1860</v>
      </c>
      <c r="I1860" s="91">
        <v>91110</v>
      </c>
      <c r="J1860" s="92" t="s">
        <v>3879</v>
      </c>
      <c r="K1860" s="87" t="str">
        <f t="shared" si="122"/>
        <v>911</v>
      </c>
      <c r="L1860" s="111"/>
      <c r="P1860" s="147">
        <v>91110</v>
      </c>
      <c r="Q1860" s="148" t="s">
        <v>3879</v>
      </c>
    </row>
    <row r="1861" spans="7:17" ht="24.75" customHeight="1" x14ac:dyDescent="0.25">
      <c r="G1861" s="87">
        <f t="shared" si="121"/>
        <v>0</v>
      </c>
      <c r="H1861" s="87">
        <v>1861</v>
      </c>
      <c r="I1861" s="91" t="s">
        <v>3880</v>
      </c>
      <c r="J1861" s="92" t="s">
        <v>3881</v>
      </c>
      <c r="K1861" s="87" t="str">
        <f t="shared" si="122"/>
        <v>911</v>
      </c>
      <c r="L1861" s="111"/>
      <c r="P1861" s="145" t="s">
        <v>3880</v>
      </c>
      <c r="Q1861" s="146" t="s">
        <v>3881</v>
      </c>
    </row>
    <row r="1862" spans="7:17" ht="24.75" customHeight="1" x14ac:dyDescent="0.25">
      <c r="G1862" s="87">
        <f t="shared" si="121"/>
        <v>0</v>
      </c>
      <c r="H1862" s="87">
        <v>1862</v>
      </c>
      <c r="I1862" s="91">
        <v>91121</v>
      </c>
      <c r="J1862" s="92" t="s">
        <v>3882</v>
      </c>
      <c r="K1862" s="87" t="str">
        <f t="shared" si="122"/>
        <v>911</v>
      </c>
      <c r="L1862" s="111"/>
      <c r="P1862" s="147">
        <v>91121</v>
      </c>
      <c r="Q1862" s="148" t="s">
        <v>3882</v>
      </c>
    </row>
    <row r="1863" spans="7:17" ht="24.75" customHeight="1" x14ac:dyDescent="0.25">
      <c r="G1863" s="87">
        <f t="shared" si="121"/>
        <v>0</v>
      </c>
      <c r="H1863" s="87">
        <v>1863</v>
      </c>
      <c r="I1863" s="91">
        <v>91122</v>
      </c>
      <c r="J1863" s="92" t="s">
        <v>3883</v>
      </c>
      <c r="K1863" s="87" t="str">
        <f t="shared" si="122"/>
        <v>911</v>
      </c>
      <c r="L1863" s="111"/>
      <c r="P1863" s="147">
        <v>91122</v>
      </c>
      <c r="Q1863" s="148" t="s">
        <v>3883</v>
      </c>
    </row>
    <row r="1864" spans="7:17" ht="24.75" customHeight="1" x14ac:dyDescent="0.25">
      <c r="G1864" s="87">
        <f t="shared" si="121"/>
        <v>0</v>
      </c>
      <c r="H1864" s="87">
        <v>1864</v>
      </c>
      <c r="I1864" s="91">
        <v>91123</v>
      </c>
      <c r="J1864" s="92" t="s">
        <v>3884</v>
      </c>
      <c r="K1864" s="87" t="str">
        <f t="shared" si="122"/>
        <v>911</v>
      </c>
      <c r="L1864" s="111"/>
      <c r="P1864" s="147">
        <v>91123</v>
      </c>
      <c r="Q1864" s="148" t="s">
        <v>3884</v>
      </c>
    </row>
    <row r="1865" spans="7:17" ht="24.75" customHeight="1" x14ac:dyDescent="0.25">
      <c r="G1865" s="87">
        <f t="shared" si="121"/>
        <v>0</v>
      </c>
      <c r="H1865" s="87">
        <v>1865</v>
      </c>
      <c r="I1865" s="91">
        <v>91124</v>
      </c>
      <c r="J1865" s="92" t="s">
        <v>3885</v>
      </c>
      <c r="K1865" s="87" t="str">
        <f t="shared" si="122"/>
        <v>911</v>
      </c>
      <c r="L1865" s="111"/>
      <c r="P1865" s="147">
        <v>91124</v>
      </c>
      <c r="Q1865" s="148" t="s">
        <v>3885</v>
      </c>
    </row>
    <row r="1866" spans="7:17" ht="24.75" customHeight="1" x14ac:dyDescent="0.25">
      <c r="G1866" s="87">
        <f t="shared" si="121"/>
        <v>0</v>
      </c>
      <c r="H1866" s="87">
        <v>1866</v>
      </c>
      <c r="I1866" s="91">
        <v>91125</v>
      </c>
      <c r="J1866" s="92" t="s">
        <v>3886</v>
      </c>
      <c r="K1866" s="87" t="str">
        <f t="shared" si="122"/>
        <v>911</v>
      </c>
      <c r="L1866" s="111"/>
      <c r="P1866" s="147">
        <v>91125</v>
      </c>
      <c r="Q1866" s="148" t="s">
        <v>3886</v>
      </c>
    </row>
    <row r="1867" spans="7:17" ht="24.75" customHeight="1" x14ac:dyDescent="0.25">
      <c r="G1867" s="87">
        <f t="shared" si="121"/>
        <v>0</v>
      </c>
      <c r="H1867" s="87">
        <v>1867</v>
      </c>
      <c r="I1867" s="91">
        <v>91126</v>
      </c>
      <c r="J1867" s="92" t="s">
        <v>3887</v>
      </c>
      <c r="K1867" s="87" t="str">
        <f t="shared" si="122"/>
        <v>911</v>
      </c>
      <c r="L1867" s="111"/>
      <c r="P1867" s="147">
        <v>91126</v>
      </c>
      <c r="Q1867" s="148" t="s">
        <v>3887</v>
      </c>
    </row>
    <row r="1868" spans="7:17" ht="24.75" customHeight="1" x14ac:dyDescent="0.25">
      <c r="G1868" s="87">
        <f t="shared" si="121"/>
        <v>0</v>
      </c>
      <c r="H1868" s="87">
        <v>1868</v>
      </c>
      <c r="I1868" s="91">
        <v>91127</v>
      </c>
      <c r="J1868" s="92" t="s">
        <v>3888</v>
      </c>
      <c r="K1868" s="87" t="str">
        <f t="shared" si="122"/>
        <v>911</v>
      </c>
      <c r="L1868" s="111"/>
      <c r="P1868" s="147">
        <v>91127</v>
      </c>
      <c r="Q1868" s="148" t="s">
        <v>3888</v>
      </c>
    </row>
    <row r="1869" spans="7:17" ht="24.75" customHeight="1" x14ac:dyDescent="0.25">
      <c r="G1869" s="87">
        <f t="shared" si="121"/>
        <v>0</v>
      </c>
      <c r="H1869" s="87">
        <v>1869</v>
      </c>
      <c r="I1869" s="91">
        <v>91128</v>
      </c>
      <c r="J1869" s="92" t="s">
        <v>3889</v>
      </c>
      <c r="K1869" s="87" t="str">
        <f t="shared" si="122"/>
        <v>911</v>
      </c>
      <c r="L1869" s="111"/>
      <c r="P1869" s="147">
        <v>91128</v>
      </c>
      <c r="Q1869" s="148" t="s">
        <v>3889</v>
      </c>
    </row>
    <row r="1870" spans="7:17" ht="24.75" customHeight="1" x14ac:dyDescent="0.25">
      <c r="G1870" s="87">
        <f t="shared" si="121"/>
        <v>0</v>
      </c>
      <c r="H1870" s="87">
        <v>1870</v>
      </c>
      <c r="I1870" s="91">
        <v>91129</v>
      </c>
      <c r="J1870" s="92" t="s">
        <v>3890</v>
      </c>
      <c r="K1870" s="87" t="str">
        <f t="shared" si="122"/>
        <v>911</v>
      </c>
      <c r="L1870" s="111"/>
      <c r="P1870" s="147">
        <v>91129</v>
      </c>
      <c r="Q1870" s="148" t="s">
        <v>3890</v>
      </c>
    </row>
    <row r="1871" spans="7:17" ht="24.75" customHeight="1" x14ac:dyDescent="0.25">
      <c r="G1871" s="87">
        <f t="shared" si="121"/>
        <v>0</v>
      </c>
      <c r="H1871" s="87">
        <v>1871</v>
      </c>
      <c r="I1871" s="91" t="s">
        <v>1296</v>
      </c>
      <c r="J1871" s="92" t="s">
        <v>1297</v>
      </c>
      <c r="K1871" s="87" t="str">
        <f t="shared" si="122"/>
        <v>912</v>
      </c>
      <c r="L1871" s="111"/>
      <c r="P1871" s="143" t="s">
        <v>1296</v>
      </c>
      <c r="Q1871" s="144" t="s">
        <v>1297</v>
      </c>
    </row>
    <row r="1872" spans="7:17" ht="24.75" customHeight="1" x14ac:dyDescent="0.25">
      <c r="G1872" s="87">
        <f t="shared" si="121"/>
        <v>0</v>
      </c>
      <c r="H1872" s="87">
        <v>1872</v>
      </c>
      <c r="I1872" s="91" t="s">
        <v>3891</v>
      </c>
      <c r="J1872" s="92" t="s">
        <v>3892</v>
      </c>
      <c r="K1872" s="87" t="str">
        <f t="shared" si="122"/>
        <v>912</v>
      </c>
      <c r="L1872" s="111"/>
      <c r="P1872" s="145" t="s">
        <v>3891</v>
      </c>
      <c r="Q1872" s="146" t="s">
        <v>3892</v>
      </c>
    </row>
    <row r="1873" spans="7:17" ht="24.75" customHeight="1" x14ac:dyDescent="0.25">
      <c r="G1873" s="87">
        <f t="shared" si="121"/>
        <v>0</v>
      </c>
      <c r="H1873" s="87">
        <v>1873</v>
      </c>
      <c r="I1873" s="91">
        <v>91210</v>
      </c>
      <c r="J1873" s="92" t="s">
        <v>3892</v>
      </c>
      <c r="K1873" s="87" t="str">
        <f t="shared" si="122"/>
        <v>912</v>
      </c>
      <c r="L1873" s="111"/>
      <c r="P1873" s="147">
        <v>91210</v>
      </c>
      <c r="Q1873" s="148" t="s">
        <v>3892</v>
      </c>
    </row>
    <row r="1874" spans="7:17" ht="24.75" customHeight="1" x14ac:dyDescent="0.25">
      <c r="G1874" s="87">
        <f t="shared" si="121"/>
        <v>0</v>
      </c>
      <c r="H1874" s="87">
        <v>1874</v>
      </c>
      <c r="I1874" s="91" t="s">
        <v>3893</v>
      </c>
      <c r="J1874" s="92" t="s">
        <v>3894</v>
      </c>
      <c r="K1874" s="87" t="str">
        <f t="shared" si="122"/>
        <v>912</v>
      </c>
      <c r="L1874" s="111"/>
      <c r="P1874" s="145" t="s">
        <v>3893</v>
      </c>
      <c r="Q1874" s="146" t="s">
        <v>3894</v>
      </c>
    </row>
    <row r="1875" spans="7:17" ht="24.75" customHeight="1" x14ac:dyDescent="0.25">
      <c r="G1875" s="87">
        <f t="shared" si="121"/>
        <v>0</v>
      </c>
      <c r="H1875" s="87">
        <v>1875</v>
      </c>
      <c r="I1875" s="91">
        <v>91220</v>
      </c>
      <c r="J1875" s="92" t="s">
        <v>3894</v>
      </c>
      <c r="K1875" s="87" t="str">
        <f t="shared" si="122"/>
        <v>912</v>
      </c>
      <c r="L1875" s="111"/>
      <c r="P1875" s="147">
        <v>91220</v>
      </c>
      <c r="Q1875" s="148" t="s">
        <v>3894</v>
      </c>
    </row>
    <row r="1876" spans="7:17" ht="24.75" customHeight="1" x14ac:dyDescent="0.25">
      <c r="G1876" s="87">
        <f t="shared" si="121"/>
        <v>0</v>
      </c>
      <c r="H1876" s="87">
        <v>1876</v>
      </c>
      <c r="I1876" s="91" t="s">
        <v>3895</v>
      </c>
      <c r="J1876" s="92" t="s">
        <v>3896</v>
      </c>
      <c r="K1876" s="87" t="str">
        <f t="shared" si="122"/>
        <v>912</v>
      </c>
      <c r="L1876" s="111"/>
      <c r="P1876" s="145" t="s">
        <v>3895</v>
      </c>
      <c r="Q1876" s="146" t="s">
        <v>3896</v>
      </c>
    </row>
    <row r="1877" spans="7:17" ht="24.75" customHeight="1" x14ac:dyDescent="0.25">
      <c r="G1877" s="87">
        <f t="shared" si="121"/>
        <v>0</v>
      </c>
      <c r="H1877" s="87">
        <v>1877</v>
      </c>
      <c r="I1877" s="91">
        <v>91230</v>
      </c>
      <c r="J1877" s="92" t="s">
        <v>3896</v>
      </c>
      <c r="K1877" s="87" t="str">
        <f t="shared" si="122"/>
        <v>912</v>
      </c>
      <c r="L1877" s="111"/>
      <c r="P1877" s="147">
        <v>91230</v>
      </c>
      <c r="Q1877" s="148" t="s">
        <v>3896</v>
      </c>
    </row>
    <row r="1878" spans="7:17" ht="24.75" customHeight="1" x14ac:dyDescent="0.25">
      <c r="G1878" s="87">
        <f t="shared" si="121"/>
        <v>0</v>
      </c>
      <c r="H1878" s="87">
        <v>1878</v>
      </c>
      <c r="I1878" s="91" t="s">
        <v>3897</v>
      </c>
      <c r="J1878" s="92" t="s">
        <v>3898</v>
      </c>
      <c r="K1878" s="87" t="str">
        <f t="shared" si="122"/>
        <v>912</v>
      </c>
      <c r="L1878" s="111"/>
      <c r="P1878" s="145" t="s">
        <v>3897</v>
      </c>
      <c r="Q1878" s="146" t="s">
        <v>3898</v>
      </c>
    </row>
    <row r="1879" spans="7:17" ht="24.75" customHeight="1" x14ac:dyDescent="0.25">
      <c r="G1879" s="87">
        <f t="shared" si="121"/>
        <v>0</v>
      </c>
      <c r="H1879" s="87">
        <v>1879</v>
      </c>
      <c r="I1879" s="91">
        <v>91290</v>
      </c>
      <c r="J1879" s="92" t="s">
        <v>3898</v>
      </c>
      <c r="K1879" s="87" t="str">
        <f t="shared" si="122"/>
        <v>912</v>
      </c>
      <c r="L1879" s="111"/>
      <c r="P1879" s="147">
        <v>91290</v>
      </c>
      <c r="Q1879" s="148" t="s">
        <v>3898</v>
      </c>
    </row>
    <row r="1880" spans="7:17" ht="24.75" customHeight="1" x14ac:dyDescent="0.25">
      <c r="G1880" s="87">
        <f t="shared" si="121"/>
        <v>0</v>
      </c>
      <c r="H1880" s="87">
        <v>1880</v>
      </c>
      <c r="I1880" s="91">
        <v>92</v>
      </c>
      <c r="J1880" s="92" t="s">
        <v>1299</v>
      </c>
      <c r="K1880" s="87" t="str">
        <f t="shared" si="122"/>
        <v>Prosím, zvolte podrobnější úroveň.</v>
      </c>
      <c r="L1880" s="111"/>
      <c r="P1880" s="141">
        <v>92</v>
      </c>
      <c r="Q1880" s="142" t="s">
        <v>1299</v>
      </c>
    </row>
    <row r="1881" spans="7:17" ht="24.75" customHeight="1" x14ac:dyDescent="0.25">
      <c r="G1881" s="87">
        <f t="shared" si="121"/>
        <v>0</v>
      </c>
      <c r="H1881" s="87">
        <v>1881</v>
      </c>
      <c r="I1881" s="91" t="s">
        <v>1298</v>
      </c>
      <c r="J1881" s="92" t="s">
        <v>1299</v>
      </c>
      <c r="K1881" s="87" t="str">
        <f t="shared" si="122"/>
        <v>921</v>
      </c>
      <c r="L1881" s="111"/>
      <c r="P1881" s="143" t="s">
        <v>1298</v>
      </c>
      <c r="Q1881" s="144" t="s">
        <v>1299</v>
      </c>
    </row>
    <row r="1882" spans="7:17" ht="24.75" customHeight="1" x14ac:dyDescent="0.25">
      <c r="G1882" s="87">
        <f t="shared" si="121"/>
        <v>0</v>
      </c>
      <c r="H1882" s="87">
        <v>1882</v>
      </c>
      <c r="I1882" s="91" t="s">
        <v>3899</v>
      </c>
      <c r="J1882" s="92" t="s">
        <v>3900</v>
      </c>
      <c r="K1882" s="87" t="str">
        <f t="shared" si="122"/>
        <v>921</v>
      </c>
      <c r="L1882" s="111"/>
      <c r="P1882" s="145" t="s">
        <v>3899</v>
      </c>
      <c r="Q1882" s="146" t="s">
        <v>3900</v>
      </c>
    </row>
    <row r="1883" spans="7:17" ht="24.75" customHeight="1" x14ac:dyDescent="0.25">
      <c r="G1883" s="87">
        <f t="shared" si="121"/>
        <v>0</v>
      </c>
      <c r="H1883" s="87">
        <v>1883</v>
      </c>
      <c r="I1883" s="91">
        <v>92110</v>
      </c>
      <c r="J1883" s="92" t="s">
        <v>3900</v>
      </c>
      <c r="K1883" s="87" t="str">
        <f t="shared" si="122"/>
        <v>921</v>
      </c>
      <c r="L1883" s="111"/>
      <c r="P1883" s="147">
        <v>92110</v>
      </c>
      <c r="Q1883" s="148" t="s">
        <v>3900</v>
      </c>
    </row>
    <row r="1884" spans="7:17" ht="24.75" customHeight="1" x14ac:dyDescent="0.25">
      <c r="G1884" s="87">
        <f t="shared" si="121"/>
        <v>0</v>
      </c>
      <c r="H1884" s="87">
        <v>1884</v>
      </c>
      <c r="I1884" s="91" t="s">
        <v>3901</v>
      </c>
      <c r="J1884" s="92" t="s">
        <v>3902</v>
      </c>
      <c r="K1884" s="87" t="str">
        <f t="shared" si="122"/>
        <v>921</v>
      </c>
      <c r="L1884" s="111"/>
      <c r="P1884" s="145" t="s">
        <v>3901</v>
      </c>
      <c r="Q1884" s="146" t="s">
        <v>3902</v>
      </c>
    </row>
    <row r="1885" spans="7:17" ht="24.75" customHeight="1" x14ac:dyDescent="0.25">
      <c r="G1885" s="87">
        <f t="shared" si="121"/>
        <v>0</v>
      </c>
      <c r="H1885" s="87">
        <v>1885</v>
      </c>
      <c r="I1885" s="91">
        <v>92120</v>
      </c>
      <c r="J1885" s="92" t="s">
        <v>3902</v>
      </c>
      <c r="K1885" s="87" t="str">
        <f t="shared" si="122"/>
        <v>921</v>
      </c>
      <c r="L1885" s="111"/>
      <c r="P1885" s="147">
        <v>92120</v>
      </c>
      <c r="Q1885" s="148" t="s">
        <v>3902</v>
      </c>
    </row>
    <row r="1886" spans="7:17" ht="24.75" customHeight="1" x14ac:dyDescent="0.25">
      <c r="G1886" s="87">
        <f t="shared" si="121"/>
        <v>0</v>
      </c>
      <c r="H1886" s="87">
        <v>1886</v>
      </c>
      <c r="I1886" s="91" t="s">
        <v>3903</v>
      </c>
      <c r="J1886" s="92" t="s">
        <v>3904</v>
      </c>
      <c r="K1886" s="87" t="str">
        <f t="shared" si="122"/>
        <v>921</v>
      </c>
      <c r="L1886" s="111"/>
      <c r="P1886" s="145" t="s">
        <v>3903</v>
      </c>
      <c r="Q1886" s="146" t="s">
        <v>3904</v>
      </c>
    </row>
    <row r="1887" spans="7:17" ht="24.75" customHeight="1" x14ac:dyDescent="0.25">
      <c r="G1887" s="87">
        <f t="shared" si="121"/>
        <v>0</v>
      </c>
      <c r="H1887" s="87">
        <v>1887</v>
      </c>
      <c r="I1887" s="91">
        <v>92130</v>
      </c>
      <c r="J1887" s="92" t="s">
        <v>3904</v>
      </c>
      <c r="K1887" s="87" t="str">
        <f t="shared" si="122"/>
        <v>921</v>
      </c>
      <c r="L1887" s="111"/>
      <c r="P1887" s="147">
        <v>92130</v>
      </c>
      <c r="Q1887" s="148" t="s">
        <v>3904</v>
      </c>
    </row>
    <row r="1888" spans="7:17" ht="24.75" customHeight="1" x14ac:dyDescent="0.25">
      <c r="G1888" s="87">
        <f t="shared" si="121"/>
        <v>0</v>
      </c>
      <c r="H1888" s="87">
        <v>1888</v>
      </c>
      <c r="I1888" s="91" t="s">
        <v>3905</v>
      </c>
      <c r="J1888" s="92" t="s">
        <v>3906</v>
      </c>
      <c r="K1888" s="87" t="str">
        <f t="shared" si="122"/>
        <v>921</v>
      </c>
      <c r="L1888" s="111"/>
      <c r="P1888" s="145" t="s">
        <v>3905</v>
      </c>
      <c r="Q1888" s="146" t="s">
        <v>3906</v>
      </c>
    </row>
    <row r="1889" spans="7:17" ht="24.75" customHeight="1" x14ac:dyDescent="0.25">
      <c r="G1889" s="87">
        <f t="shared" si="121"/>
        <v>0</v>
      </c>
      <c r="H1889" s="87">
        <v>1889</v>
      </c>
      <c r="I1889" s="91">
        <v>92140</v>
      </c>
      <c r="J1889" s="92" t="s">
        <v>3906</v>
      </c>
      <c r="K1889" s="87" t="str">
        <f t="shared" si="122"/>
        <v>921</v>
      </c>
      <c r="L1889" s="111"/>
      <c r="P1889" s="147">
        <v>92140</v>
      </c>
      <c r="Q1889" s="148" t="s">
        <v>3906</v>
      </c>
    </row>
    <row r="1890" spans="7:17" ht="24.75" customHeight="1" x14ac:dyDescent="0.25">
      <c r="G1890" s="87">
        <f t="shared" si="121"/>
        <v>0</v>
      </c>
      <c r="H1890" s="87">
        <v>1890</v>
      </c>
      <c r="I1890" s="91" t="s">
        <v>3907</v>
      </c>
      <c r="J1890" s="92" t="s">
        <v>3908</v>
      </c>
      <c r="K1890" s="87" t="str">
        <f t="shared" si="122"/>
        <v>921</v>
      </c>
      <c r="L1890" s="111"/>
      <c r="P1890" s="145" t="s">
        <v>3907</v>
      </c>
      <c r="Q1890" s="146" t="s">
        <v>3908</v>
      </c>
    </row>
    <row r="1891" spans="7:17" ht="24.75" customHeight="1" x14ac:dyDescent="0.25">
      <c r="G1891" s="87">
        <f t="shared" si="121"/>
        <v>0</v>
      </c>
      <c r="H1891" s="87">
        <v>1891</v>
      </c>
      <c r="I1891" s="91">
        <v>92150</v>
      </c>
      <c r="J1891" s="92" t="s">
        <v>3908</v>
      </c>
      <c r="K1891" s="87" t="str">
        <f t="shared" si="122"/>
        <v>921</v>
      </c>
      <c r="L1891" s="111"/>
      <c r="P1891" s="147">
        <v>92150</v>
      </c>
      <c r="Q1891" s="148" t="s">
        <v>3908</v>
      </c>
    </row>
    <row r="1892" spans="7:17" ht="24.75" customHeight="1" x14ac:dyDescent="0.25">
      <c r="G1892" s="87">
        <f t="shared" si="121"/>
        <v>0</v>
      </c>
      <c r="H1892" s="87">
        <v>1892</v>
      </c>
      <c r="I1892" s="91" t="s">
        <v>3909</v>
      </c>
      <c r="J1892" s="92" t="s">
        <v>3910</v>
      </c>
      <c r="K1892" s="87" t="str">
        <f t="shared" si="122"/>
        <v>921</v>
      </c>
      <c r="L1892" s="111"/>
      <c r="P1892" s="145" t="s">
        <v>3909</v>
      </c>
      <c r="Q1892" s="146" t="s">
        <v>3910</v>
      </c>
    </row>
    <row r="1893" spans="7:17" ht="24.75" customHeight="1" x14ac:dyDescent="0.25">
      <c r="G1893" s="87">
        <f t="shared" si="121"/>
        <v>0</v>
      </c>
      <c r="H1893" s="87">
        <v>1893</v>
      </c>
      <c r="I1893" s="91">
        <v>92160</v>
      </c>
      <c r="J1893" s="92" t="s">
        <v>3910</v>
      </c>
      <c r="K1893" s="87" t="str">
        <f t="shared" si="122"/>
        <v>921</v>
      </c>
      <c r="L1893" s="111"/>
      <c r="P1893" s="147">
        <v>92160</v>
      </c>
      <c r="Q1893" s="148" t="s">
        <v>3910</v>
      </c>
    </row>
    <row r="1894" spans="7:17" ht="24.75" customHeight="1" x14ac:dyDescent="0.25">
      <c r="G1894" s="87">
        <f t="shared" si="121"/>
        <v>0</v>
      </c>
      <c r="H1894" s="87">
        <v>1894</v>
      </c>
      <c r="I1894" s="91" t="s">
        <v>3911</v>
      </c>
      <c r="J1894" s="92" t="s">
        <v>3912</v>
      </c>
      <c r="K1894" s="87" t="str">
        <f t="shared" si="122"/>
        <v>Prosím, zvolte podrobnější úroveň.</v>
      </c>
      <c r="L1894" s="111"/>
      <c r="P1894" s="141" t="s">
        <v>3911</v>
      </c>
      <c r="Q1894" s="142" t="s">
        <v>3912</v>
      </c>
    </row>
    <row r="1895" spans="7:17" ht="24.75" customHeight="1" x14ac:dyDescent="0.25">
      <c r="G1895" s="87">
        <f t="shared" si="121"/>
        <v>0</v>
      </c>
      <c r="H1895" s="87">
        <v>1895</v>
      </c>
      <c r="I1895" s="91" t="s">
        <v>1300</v>
      </c>
      <c r="J1895" s="92" t="s">
        <v>1301</v>
      </c>
      <c r="K1895" s="87" t="str">
        <f t="shared" si="122"/>
        <v>931</v>
      </c>
      <c r="L1895" s="111"/>
      <c r="P1895" s="143" t="s">
        <v>1300</v>
      </c>
      <c r="Q1895" s="144" t="s">
        <v>1301</v>
      </c>
    </row>
    <row r="1896" spans="7:17" ht="24.75" customHeight="1" x14ac:dyDescent="0.25">
      <c r="G1896" s="87">
        <f t="shared" si="121"/>
        <v>0</v>
      </c>
      <c r="H1896" s="87">
        <v>1896</v>
      </c>
      <c r="I1896" s="91" t="s">
        <v>3913</v>
      </c>
      <c r="J1896" s="92" t="s">
        <v>3914</v>
      </c>
      <c r="K1896" s="87" t="str">
        <f t="shared" si="122"/>
        <v>931</v>
      </c>
      <c r="L1896" s="111"/>
      <c r="P1896" s="145" t="s">
        <v>3913</v>
      </c>
      <c r="Q1896" s="146" t="s">
        <v>3914</v>
      </c>
    </row>
    <row r="1897" spans="7:17" ht="24.75" customHeight="1" x14ac:dyDescent="0.25">
      <c r="G1897" s="87">
        <f t="shared" si="121"/>
        <v>0</v>
      </c>
      <c r="H1897" s="87">
        <v>1897</v>
      </c>
      <c r="I1897" s="91">
        <v>93111</v>
      </c>
      <c r="J1897" s="92" t="s">
        <v>3915</v>
      </c>
      <c r="K1897" s="87" t="str">
        <f t="shared" si="122"/>
        <v>931</v>
      </c>
      <c r="L1897" s="111"/>
      <c r="P1897" s="147">
        <v>93111</v>
      </c>
      <c r="Q1897" s="148" t="s">
        <v>3915</v>
      </c>
    </row>
    <row r="1898" spans="7:17" ht="24.75" customHeight="1" x14ac:dyDescent="0.25">
      <c r="G1898" s="87">
        <f t="shared" si="121"/>
        <v>0</v>
      </c>
      <c r="H1898" s="87">
        <v>1898</v>
      </c>
      <c r="I1898" s="91">
        <v>93112</v>
      </c>
      <c r="J1898" s="92" t="s">
        <v>3916</v>
      </c>
      <c r="K1898" s="87" t="str">
        <f t="shared" si="122"/>
        <v>931</v>
      </c>
      <c r="L1898" s="111"/>
      <c r="P1898" s="147">
        <v>93112</v>
      </c>
      <c r="Q1898" s="148" t="s">
        <v>3916</v>
      </c>
    </row>
    <row r="1899" spans="7:17" ht="24.75" customHeight="1" x14ac:dyDescent="0.25">
      <c r="G1899" s="87">
        <f t="shared" si="121"/>
        <v>0</v>
      </c>
      <c r="H1899" s="87">
        <v>1899</v>
      </c>
      <c r="I1899" s="91">
        <v>93113</v>
      </c>
      <c r="J1899" s="92" t="s">
        <v>3917</v>
      </c>
      <c r="K1899" s="87" t="str">
        <f t="shared" si="122"/>
        <v>931</v>
      </c>
      <c r="L1899" s="111"/>
      <c r="P1899" s="147">
        <v>93113</v>
      </c>
      <c r="Q1899" s="148" t="s">
        <v>3917</v>
      </c>
    </row>
    <row r="1900" spans="7:17" ht="24.75" customHeight="1" x14ac:dyDescent="0.25">
      <c r="G1900" s="87">
        <f t="shared" si="121"/>
        <v>0</v>
      </c>
      <c r="H1900" s="87">
        <v>1900</v>
      </c>
      <c r="I1900" s="91">
        <v>93114</v>
      </c>
      <c r="J1900" s="92" t="s">
        <v>3918</v>
      </c>
      <c r="K1900" s="87" t="str">
        <f t="shared" si="122"/>
        <v>931</v>
      </c>
      <c r="L1900" s="111"/>
      <c r="P1900" s="147">
        <v>93114</v>
      </c>
      <c r="Q1900" s="148" t="s">
        <v>3918</v>
      </c>
    </row>
    <row r="1901" spans="7:17" ht="24.75" customHeight="1" x14ac:dyDescent="0.25">
      <c r="G1901" s="87">
        <f t="shared" si="121"/>
        <v>0</v>
      </c>
      <c r="H1901" s="87">
        <v>1901</v>
      </c>
      <c r="I1901" s="91">
        <v>93115</v>
      </c>
      <c r="J1901" s="92" t="s">
        <v>3919</v>
      </c>
      <c r="K1901" s="87" t="str">
        <f t="shared" si="122"/>
        <v>931</v>
      </c>
      <c r="L1901" s="111"/>
      <c r="P1901" s="147">
        <v>93115</v>
      </c>
      <c r="Q1901" s="148" t="s">
        <v>3919</v>
      </c>
    </row>
    <row r="1902" spans="7:17" ht="24.75" customHeight="1" x14ac:dyDescent="0.25">
      <c r="G1902" s="87">
        <f t="shared" si="121"/>
        <v>0</v>
      </c>
      <c r="H1902" s="87">
        <v>1902</v>
      </c>
      <c r="I1902" s="91">
        <v>93119</v>
      </c>
      <c r="J1902" s="92" t="s">
        <v>3920</v>
      </c>
      <c r="K1902" s="87" t="str">
        <f t="shared" si="122"/>
        <v>931</v>
      </c>
      <c r="L1902" s="111"/>
      <c r="P1902" s="147">
        <v>93119</v>
      </c>
      <c r="Q1902" s="148" t="s">
        <v>3920</v>
      </c>
    </row>
    <row r="1903" spans="7:17" ht="24.75" customHeight="1" x14ac:dyDescent="0.25">
      <c r="G1903" s="87">
        <f t="shared" si="121"/>
        <v>0</v>
      </c>
      <c r="H1903" s="87">
        <v>1903</v>
      </c>
      <c r="I1903" s="91" t="s">
        <v>3921</v>
      </c>
      <c r="J1903" s="92" t="s">
        <v>3922</v>
      </c>
      <c r="K1903" s="87" t="str">
        <f t="shared" si="122"/>
        <v>931</v>
      </c>
      <c r="L1903" s="111"/>
      <c r="P1903" s="145" t="s">
        <v>3921</v>
      </c>
      <c r="Q1903" s="146" t="s">
        <v>3922</v>
      </c>
    </row>
    <row r="1904" spans="7:17" ht="24.75" customHeight="1" x14ac:dyDescent="0.25">
      <c r="G1904" s="87">
        <f t="shared" si="121"/>
        <v>0</v>
      </c>
      <c r="H1904" s="87">
        <v>1904</v>
      </c>
      <c r="I1904" s="91">
        <v>93121</v>
      </c>
      <c r="J1904" s="92" t="s">
        <v>3923</v>
      </c>
      <c r="K1904" s="87" t="str">
        <f t="shared" si="122"/>
        <v>931</v>
      </c>
      <c r="L1904" s="111"/>
      <c r="P1904" s="147">
        <v>93121</v>
      </c>
      <c r="Q1904" s="148" t="s">
        <v>3923</v>
      </c>
    </row>
    <row r="1905" spans="7:17" ht="24.75" customHeight="1" x14ac:dyDescent="0.25">
      <c r="G1905" s="87">
        <f t="shared" si="121"/>
        <v>0</v>
      </c>
      <c r="H1905" s="87">
        <v>1905</v>
      </c>
      <c r="I1905" s="91">
        <v>93122</v>
      </c>
      <c r="J1905" s="92" t="s">
        <v>3924</v>
      </c>
      <c r="K1905" s="87" t="str">
        <f t="shared" si="122"/>
        <v>931</v>
      </c>
      <c r="L1905" s="111"/>
      <c r="P1905" s="147">
        <v>93122</v>
      </c>
      <c r="Q1905" s="148" t="s">
        <v>3924</v>
      </c>
    </row>
    <row r="1906" spans="7:17" ht="24.75" customHeight="1" x14ac:dyDescent="0.25">
      <c r="G1906" s="87">
        <f t="shared" si="121"/>
        <v>0</v>
      </c>
      <c r="H1906" s="87">
        <v>1906</v>
      </c>
      <c r="I1906" s="91">
        <v>93123</v>
      </c>
      <c r="J1906" s="92" t="s">
        <v>3925</v>
      </c>
      <c r="K1906" s="87" t="str">
        <f t="shared" si="122"/>
        <v>931</v>
      </c>
      <c r="L1906" s="111"/>
      <c r="P1906" s="147">
        <v>93123</v>
      </c>
      <c r="Q1906" s="148" t="s">
        <v>3925</v>
      </c>
    </row>
    <row r="1907" spans="7:17" ht="24.75" customHeight="1" x14ac:dyDescent="0.25">
      <c r="G1907" s="87">
        <f t="shared" si="121"/>
        <v>0</v>
      </c>
      <c r="H1907" s="87">
        <v>1907</v>
      </c>
      <c r="I1907" s="91" t="s">
        <v>3926</v>
      </c>
      <c r="J1907" s="92" t="s">
        <v>3927</v>
      </c>
      <c r="K1907" s="87" t="str">
        <f t="shared" si="122"/>
        <v>931</v>
      </c>
      <c r="L1907" s="111"/>
      <c r="P1907" s="145" t="s">
        <v>3926</v>
      </c>
      <c r="Q1907" s="146" t="s">
        <v>3927</v>
      </c>
    </row>
    <row r="1908" spans="7:17" ht="24.75" customHeight="1" x14ac:dyDescent="0.25">
      <c r="G1908" s="87">
        <f t="shared" si="121"/>
        <v>0</v>
      </c>
      <c r="H1908" s="87">
        <v>1908</v>
      </c>
      <c r="I1908" s="91">
        <v>93130</v>
      </c>
      <c r="J1908" s="92" t="s">
        <v>3927</v>
      </c>
      <c r="K1908" s="87" t="str">
        <f t="shared" si="122"/>
        <v>931</v>
      </c>
      <c r="L1908" s="111"/>
      <c r="P1908" s="147">
        <v>93130</v>
      </c>
      <c r="Q1908" s="148" t="s">
        <v>3927</v>
      </c>
    </row>
    <row r="1909" spans="7:17" ht="24.75" customHeight="1" x14ac:dyDescent="0.25">
      <c r="G1909" s="87">
        <f t="shared" si="121"/>
        <v>0</v>
      </c>
      <c r="H1909" s="87">
        <v>1909</v>
      </c>
      <c r="I1909" s="91" t="s">
        <v>1302</v>
      </c>
      <c r="J1909" s="92" t="s">
        <v>1303</v>
      </c>
      <c r="K1909" s="87" t="str">
        <f t="shared" si="122"/>
        <v>932</v>
      </c>
      <c r="L1909" s="111"/>
      <c r="P1909" s="143" t="s">
        <v>1302</v>
      </c>
      <c r="Q1909" s="144" t="s">
        <v>1303</v>
      </c>
    </row>
    <row r="1910" spans="7:17" ht="24.75" customHeight="1" x14ac:dyDescent="0.25">
      <c r="G1910" s="87">
        <f t="shared" si="121"/>
        <v>0</v>
      </c>
      <c r="H1910" s="87">
        <v>1910</v>
      </c>
      <c r="I1910" s="91" t="s">
        <v>3928</v>
      </c>
      <c r="J1910" s="92" t="s">
        <v>3929</v>
      </c>
      <c r="K1910" s="87" t="str">
        <f t="shared" si="122"/>
        <v>932</v>
      </c>
      <c r="L1910" s="111"/>
      <c r="P1910" s="145" t="s">
        <v>3928</v>
      </c>
      <c r="Q1910" s="146" t="s">
        <v>3929</v>
      </c>
    </row>
    <row r="1911" spans="7:17" ht="24.75" customHeight="1" x14ac:dyDescent="0.25">
      <c r="G1911" s="87">
        <f t="shared" si="121"/>
        <v>0</v>
      </c>
      <c r="H1911" s="87">
        <v>1911</v>
      </c>
      <c r="I1911" s="91">
        <v>93210</v>
      </c>
      <c r="J1911" s="92" t="s">
        <v>3929</v>
      </c>
      <c r="K1911" s="87" t="str">
        <f t="shared" si="122"/>
        <v>932</v>
      </c>
      <c r="L1911" s="111"/>
      <c r="P1911" s="147">
        <v>93210</v>
      </c>
      <c r="Q1911" s="148" t="s">
        <v>3929</v>
      </c>
    </row>
    <row r="1912" spans="7:17" ht="24.75" customHeight="1" x14ac:dyDescent="0.25">
      <c r="G1912" s="87">
        <f t="shared" si="121"/>
        <v>0</v>
      </c>
      <c r="H1912" s="87">
        <v>1912</v>
      </c>
      <c r="I1912" s="91" t="s">
        <v>3930</v>
      </c>
      <c r="J1912" s="92" t="s">
        <v>3931</v>
      </c>
      <c r="K1912" s="87" t="str">
        <f t="shared" si="122"/>
        <v>932</v>
      </c>
      <c r="L1912" s="111"/>
      <c r="P1912" s="145" t="s">
        <v>3930</v>
      </c>
      <c r="Q1912" s="146" t="s">
        <v>3931</v>
      </c>
    </row>
    <row r="1913" spans="7:17" ht="24.75" customHeight="1" x14ac:dyDescent="0.25">
      <c r="G1913" s="87">
        <f t="shared" si="121"/>
        <v>0</v>
      </c>
      <c r="H1913" s="87">
        <v>1913</v>
      </c>
      <c r="I1913" s="91">
        <v>93291</v>
      </c>
      <c r="J1913" s="92" t="s">
        <v>3932</v>
      </c>
      <c r="K1913" s="87" t="str">
        <f t="shared" si="122"/>
        <v>932</v>
      </c>
      <c r="L1913" s="111"/>
      <c r="P1913" s="147">
        <v>93291</v>
      </c>
      <c r="Q1913" s="148" t="s">
        <v>3932</v>
      </c>
    </row>
    <row r="1914" spans="7:17" ht="24.75" customHeight="1" x14ac:dyDescent="0.25">
      <c r="G1914" s="87">
        <f t="shared" si="121"/>
        <v>0</v>
      </c>
      <c r="H1914" s="87">
        <v>1914</v>
      </c>
      <c r="I1914" s="91">
        <v>93292</v>
      </c>
      <c r="J1914" s="92" t="s">
        <v>3933</v>
      </c>
      <c r="K1914" s="87" t="str">
        <f t="shared" si="122"/>
        <v>932</v>
      </c>
      <c r="L1914" s="111"/>
      <c r="P1914" s="147">
        <v>93292</v>
      </c>
      <c r="Q1914" s="148" t="s">
        <v>3933</v>
      </c>
    </row>
    <row r="1915" spans="7:17" ht="24.75" customHeight="1" x14ac:dyDescent="0.25">
      <c r="G1915" s="87">
        <f t="shared" si="121"/>
        <v>0</v>
      </c>
      <c r="H1915" s="87">
        <v>1915</v>
      </c>
      <c r="I1915" s="91">
        <v>93293</v>
      </c>
      <c r="J1915" s="92" t="s">
        <v>3934</v>
      </c>
      <c r="K1915" s="87" t="str">
        <f t="shared" si="122"/>
        <v>932</v>
      </c>
      <c r="L1915" s="111"/>
      <c r="P1915" s="147">
        <v>93293</v>
      </c>
      <c r="Q1915" s="148" t="s">
        <v>3934</v>
      </c>
    </row>
    <row r="1916" spans="7:17" ht="24.75" customHeight="1" x14ac:dyDescent="0.25">
      <c r="G1916" s="87">
        <f t="shared" si="121"/>
        <v>0</v>
      </c>
      <c r="H1916" s="87">
        <v>1916</v>
      </c>
      <c r="I1916" s="91">
        <v>93294</v>
      </c>
      <c r="J1916" s="92" t="s">
        <v>3935</v>
      </c>
      <c r="K1916" s="87" t="str">
        <f t="shared" si="122"/>
        <v>932</v>
      </c>
      <c r="L1916" s="111"/>
      <c r="P1916" s="147">
        <v>93294</v>
      </c>
      <c r="Q1916" s="148" t="s">
        <v>3935</v>
      </c>
    </row>
    <row r="1917" spans="7:17" ht="24.75" customHeight="1" x14ac:dyDescent="0.25">
      <c r="G1917" s="87">
        <f t="shared" si="121"/>
        <v>0</v>
      </c>
      <c r="H1917" s="87">
        <v>1917</v>
      </c>
      <c r="I1917" s="91">
        <v>93299</v>
      </c>
      <c r="J1917" s="92" t="s">
        <v>3936</v>
      </c>
      <c r="K1917" s="87" t="str">
        <f t="shared" si="122"/>
        <v>932</v>
      </c>
      <c r="L1917" s="111"/>
      <c r="P1917" s="147">
        <v>93299</v>
      </c>
      <c r="Q1917" s="148" t="s">
        <v>3936</v>
      </c>
    </row>
    <row r="1918" spans="7:17" ht="24.75" customHeight="1" x14ac:dyDescent="0.25">
      <c r="G1918" s="87">
        <f t="shared" si="121"/>
        <v>0</v>
      </c>
      <c r="H1918" s="87">
        <v>1918</v>
      </c>
      <c r="I1918" s="91" t="s">
        <v>1304</v>
      </c>
      <c r="J1918" s="92" t="s">
        <v>1305</v>
      </c>
      <c r="K1918" s="87" t="str">
        <f t="shared" si="122"/>
        <v>933</v>
      </c>
      <c r="L1918" s="111"/>
      <c r="P1918" s="143" t="s">
        <v>1304</v>
      </c>
      <c r="Q1918" s="144" t="s">
        <v>1305</v>
      </c>
    </row>
    <row r="1919" spans="7:17" ht="24.75" customHeight="1" x14ac:dyDescent="0.25">
      <c r="G1919" s="87">
        <f t="shared" si="121"/>
        <v>0</v>
      </c>
      <c r="H1919" s="87">
        <v>1919</v>
      </c>
      <c r="I1919" s="91" t="s">
        <v>3937</v>
      </c>
      <c r="J1919" s="92" t="s">
        <v>3938</v>
      </c>
      <c r="K1919" s="87" t="str">
        <f t="shared" si="122"/>
        <v>933</v>
      </c>
      <c r="L1919" s="111"/>
      <c r="P1919" s="145" t="s">
        <v>3937</v>
      </c>
      <c r="Q1919" s="146" t="s">
        <v>3938</v>
      </c>
    </row>
    <row r="1920" spans="7:17" ht="24.75" customHeight="1" x14ac:dyDescent="0.25">
      <c r="G1920" s="87">
        <f t="shared" si="121"/>
        <v>0</v>
      </c>
      <c r="H1920" s="87">
        <v>1920</v>
      </c>
      <c r="I1920" s="91">
        <v>93310</v>
      </c>
      <c r="J1920" s="92" t="s">
        <v>3938</v>
      </c>
      <c r="K1920" s="87" t="str">
        <f t="shared" si="122"/>
        <v>933</v>
      </c>
      <c r="L1920" s="111"/>
      <c r="P1920" s="147">
        <v>93310</v>
      </c>
      <c r="Q1920" s="148" t="s">
        <v>3938</v>
      </c>
    </row>
    <row r="1921" spans="7:17" ht="24.75" customHeight="1" x14ac:dyDescent="0.25">
      <c r="G1921" s="87">
        <f t="shared" si="121"/>
        <v>0</v>
      </c>
      <c r="H1921" s="87">
        <v>1921</v>
      </c>
      <c r="I1921" s="91" t="s">
        <v>3939</v>
      </c>
      <c r="J1921" s="92" t="s">
        <v>3940</v>
      </c>
      <c r="K1921" s="87" t="str">
        <f t="shared" si="122"/>
        <v>933</v>
      </c>
      <c r="L1921" s="111"/>
      <c r="P1921" s="145" t="s">
        <v>3939</v>
      </c>
      <c r="Q1921" s="146" t="s">
        <v>3940</v>
      </c>
    </row>
    <row r="1922" spans="7:17" ht="24.75" customHeight="1" x14ac:dyDescent="0.25">
      <c r="G1922" s="87">
        <f t="shared" ref="G1922:G1985" si="123">IF(ISERR(SEARCH($G$1,J1922)),0,1)</f>
        <v>0</v>
      </c>
      <c r="H1922" s="87">
        <v>1922</v>
      </c>
      <c r="I1922" s="91">
        <v>93320</v>
      </c>
      <c r="J1922" s="92" t="s">
        <v>3940</v>
      </c>
      <c r="K1922" s="87" t="str">
        <f t="shared" si="122"/>
        <v>933</v>
      </c>
      <c r="L1922" s="111"/>
      <c r="P1922" s="147">
        <v>93320</v>
      </c>
      <c r="Q1922" s="148" t="s">
        <v>3940</v>
      </c>
    </row>
    <row r="1923" spans="7:17" ht="24.75" customHeight="1" x14ac:dyDescent="0.25">
      <c r="G1923" s="87">
        <f t="shared" si="123"/>
        <v>0</v>
      </c>
      <c r="H1923" s="87">
        <v>1923</v>
      </c>
      <c r="I1923" s="91" t="s">
        <v>3941</v>
      </c>
      <c r="J1923" s="92" t="s">
        <v>3942</v>
      </c>
      <c r="K1923" s="87" t="str">
        <f t="shared" ref="K1923:K1986" si="124">IF(LEN(LEFT(I1923,3))&lt;3,"Prosím, zvolte podrobnější úroveň.",LEFT(I1923,3))</f>
        <v>933</v>
      </c>
      <c r="L1923" s="111"/>
      <c r="P1923" s="145" t="s">
        <v>3941</v>
      </c>
      <c r="Q1923" s="146" t="s">
        <v>3942</v>
      </c>
    </row>
    <row r="1924" spans="7:17" ht="24.75" customHeight="1" x14ac:dyDescent="0.25">
      <c r="G1924" s="87">
        <f t="shared" si="123"/>
        <v>0</v>
      </c>
      <c r="H1924" s="87">
        <v>1924</v>
      </c>
      <c r="I1924" s="91">
        <v>93331</v>
      </c>
      <c r="J1924" s="92" t="s">
        <v>3943</v>
      </c>
      <c r="K1924" s="87" t="str">
        <f t="shared" si="124"/>
        <v>933</v>
      </c>
      <c r="L1924" s="111"/>
      <c r="P1924" s="147">
        <v>93331</v>
      </c>
      <c r="Q1924" s="148" t="s">
        <v>3943</v>
      </c>
    </row>
    <row r="1925" spans="7:17" ht="24.75" customHeight="1" x14ac:dyDescent="0.25">
      <c r="G1925" s="87">
        <f t="shared" si="123"/>
        <v>0</v>
      </c>
      <c r="H1925" s="87">
        <v>1925</v>
      </c>
      <c r="I1925" s="91">
        <v>93332</v>
      </c>
      <c r="J1925" s="92" t="s">
        <v>3944</v>
      </c>
      <c r="K1925" s="87" t="str">
        <f t="shared" si="124"/>
        <v>933</v>
      </c>
      <c r="L1925" s="111"/>
      <c r="P1925" s="147">
        <v>93332</v>
      </c>
      <c r="Q1925" s="148" t="s">
        <v>3944</v>
      </c>
    </row>
    <row r="1926" spans="7:17" ht="24.75" customHeight="1" x14ac:dyDescent="0.25">
      <c r="G1926" s="87">
        <f t="shared" si="123"/>
        <v>0</v>
      </c>
      <c r="H1926" s="87">
        <v>1926</v>
      </c>
      <c r="I1926" s="91">
        <v>93333</v>
      </c>
      <c r="J1926" s="92" t="s">
        <v>3945</v>
      </c>
      <c r="K1926" s="87" t="str">
        <f t="shared" si="124"/>
        <v>933</v>
      </c>
      <c r="L1926" s="111"/>
      <c r="P1926" s="147">
        <v>93333</v>
      </c>
      <c r="Q1926" s="148" t="s">
        <v>3945</v>
      </c>
    </row>
    <row r="1927" spans="7:17" ht="24.75" customHeight="1" x14ac:dyDescent="0.25">
      <c r="G1927" s="87">
        <f t="shared" si="123"/>
        <v>0</v>
      </c>
      <c r="H1927" s="87">
        <v>1927</v>
      </c>
      <c r="I1927" s="91">
        <v>93334</v>
      </c>
      <c r="J1927" s="92" t="s">
        <v>3946</v>
      </c>
      <c r="K1927" s="87" t="str">
        <f t="shared" si="124"/>
        <v>933</v>
      </c>
      <c r="L1927" s="111"/>
      <c r="P1927" s="147">
        <v>93334</v>
      </c>
      <c r="Q1927" s="148" t="s">
        <v>3946</v>
      </c>
    </row>
    <row r="1928" spans="7:17" ht="24.75" customHeight="1" x14ac:dyDescent="0.25">
      <c r="G1928" s="87">
        <f t="shared" si="123"/>
        <v>0</v>
      </c>
      <c r="H1928" s="87">
        <v>1928</v>
      </c>
      <c r="I1928" s="91">
        <v>93339</v>
      </c>
      <c r="J1928" s="92" t="s">
        <v>3947</v>
      </c>
      <c r="K1928" s="87" t="str">
        <f t="shared" si="124"/>
        <v>933</v>
      </c>
      <c r="L1928" s="111"/>
      <c r="P1928" s="147">
        <v>93339</v>
      </c>
      <c r="Q1928" s="148" t="s">
        <v>3947</v>
      </c>
    </row>
    <row r="1929" spans="7:17" ht="24.75" customHeight="1" x14ac:dyDescent="0.25">
      <c r="G1929" s="87">
        <f t="shared" si="123"/>
        <v>0</v>
      </c>
      <c r="H1929" s="87">
        <v>1929</v>
      </c>
      <c r="I1929" s="91" t="s">
        <v>3948</v>
      </c>
      <c r="J1929" s="92" t="s">
        <v>3949</v>
      </c>
      <c r="K1929" s="87" t="str">
        <f t="shared" si="124"/>
        <v>933</v>
      </c>
      <c r="L1929" s="111"/>
      <c r="P1929" s="145" t="s">
        <v>3948</v>
      </c>
      <c r="Q1929" s="146" t="s">
        <v>3949</v>
      </c>
    </row>
    <row r="1930" spans="7:17" ht="24.75" customHeight="1" x14ac:dyDescent="0.25">
      <c r="G1930" s="87">
        <f t="shared" si="123"/>
        <v>0</v>
      </c>
      <c r="H1930" s="87">
        <v>1930</v>
      </c>
      <c r="I1930" s="91">
        <v>93340</v>
      </c>
      <c r="J1930" s="92" t="s">
        <v>3949</v>
      </c>
      <c r="K1930" s="87" t="str">
        <f t="shared" si="124"/>
        <v>933</v>
      </c>
      <c r="L1930" s="111"/>
      <c r="P1930" s="147">
        <v>93340</v>
      </c>
      <c r="Q1930" s="148" t="s">
        <v>3949</v>
      </c>
    </row>
    <row r="1931" spans="7:17" ht="24.75" customHeight="1" x14ac:dyDescent="0.25">
      <c r="G1931" s="87">
        <f t="shared" si="123"/>
        <v>0</v>
      </c>
      <c r="H1931" s="87">
        <v>1931</v>
      </c>
      <c r="I1931" s="91" t="s">
        <v>3950</v>
      </c>
      <c r="J1931" s="92" t="s">
        <v>1307</v>
      </c>
      <c r="K1931" s="87" t="str">
        <f t="shared" si="124"/>
        <v>Prosím, zvolte podrobnější úroveň.</v>
      </c>
      <c r="L1931" s="111"/>
      <c r="P1931" s="141" t="s">
        <v>3950</v>
      </c>
      <c r="Q1931" s="142" t="s">
        <v>1307</v>
      </c>
    </row>
    <row r="1932" spans="7:17" ht="24.75" customHeight="1" x14ac:dyDescent="0.25">
      <c r="G1932" s="87">
        <f t="shared" si="123"/>
        <v>0</v>
      </c>
      <c r="H1932" s="87">
        <v>1932</v>
      </c>
      <c r="I1932" s="91" t="s">
        <v>1306</v>
      </c>
      <c r="J1932" s="110" t="s">
        <v>1307</v>
      </c>
      <c r="K1932" s="87" t="str">
        <f t="shared" si="124"/>
        <v>941</v>
      </c>
      <c r="L1932" s="111"/>
      <c r="P1932" s="143" t="s">
        <v>1306</v>
      </c>
      <c r="Q1932" s="176" t="s">
        <v>1307</v>
      </c>
    </row>
    <row r="1933" spans="7:17" ht="24.75" customHeight="1" x14ac:dyDescent="0.25">
      <c r="G1933" s="87">
        <f t="shared" si="123"/>
        <v>0</v>
      </c>
      <c r="H1933" s="87">
        <v>1933</v>
      </c>
      <c r="I1933" s="91" t="s">
        <v>3951</v>
      </c>
      <c r="J1933" s="92" t="s">
        <v>3952</v>
      </c>
      <c r="K1933" s="87" t="str">
        <f t="shared" si="124"/>
        <v>941</v>
      </c>
      <c r="L1933" s="111"/>
      <c r="P1933" s="145" t="s">
        <v>3951</v>
      </c>
      <c r="Q1933" s="146" t="s">
        <v>3952</v>
      </c>
    </row>
    <row r="1934" spans="7:17" ht="24.75" customHeight="1" x14ac:dyDescent="0.25">
      <c r="G1934" s="87">
        <f t="shared" si="123"/>
        <v>0</v>
      </c>
      <c r="H1934" s="87">
        <v>1934</v>
      </c>
      <c r="I1934" s="91">
        <v>94111</v>
      </c>
      <c r="J1934" s="92" t="s">
        <v>3953</v>
      </c>
      <c r="K1934" s="87" t="str">
        <f t="shared" si="124"/>
        <v>941</v>
      </c>
      <c r="L1934" s="111"/>
      <c r="P1934" s="147">
        <v>94111</v>
      </c>
      <c r="Q1934" s="148" t="s">
        <v>3953</v>
      </c>
    </row>
    <row r="1935" spans="7:17" ht="24.75" customHeight="1" x14ac:dyDescent="0.25">
      <c r="G1935" s="87">
        <f t="shared" si="123"/>
        <v>0</v>
      </c>
      <c r="H1935" s="87">
        <v>1935</v>
      </c>
      <c r="I1935" s="91">
        <v>94112</v>
      </c>
      <c r="J1935" s="92" t="s">
        <v>3954</v>
      </c>
      <c r="K1935" s="87" t="str">
        <f t="shared" si="124"/>
        <v>941</v>
      </c>
      <c r="L1935" s="111"/>
      <c r="P1935" s="147">
        <v>94112</v>
      </c>
      <c r="Q1935" s="148" t="s">
        <v>3954</v>
      </c>
    </row>
    <row r="1936" spans="7:17" ht="24.75" customHeight="1" x14ac:dyDescent="0.25">
      <c r="G1936" s="87">
        <f t="shared" si="123"/>
        <v>0</v>
      </c>
      <c r="H1936" s="87">
        <v>1936</v>
      </c>
      <c r="I1936" s="91">
        <v>94119</v>
      </c>
      <c r="J1936" s="92" t="s">
        <v>3955</v>
      </c>
      <c r="K1936" s="87" t="str">
        <f t="shared" si="124"/>
        <v>941</v>
      </c>
      <c r="L1936" s="111"/>
      <c r="P1936" s="147">
        <v>94119</v>
      </c>
      <c r="Q1936" s="148" t="s">
        <v>3955</v>
      </c>
    </row>
    <row r="1937" spans="7:17" ht="24.75" customHeight="1" x14ac:dyDescent="0.25">
      <c r="G1937" s="87">
        <f t="shared" si="123"/>
        <v>0</v>
      </c>
      <c r="H1937" s="87">
        <v>1937</v>
      </c>
      <c r="I1937" s="91" t="s">
        <v>3956</v>
      </c>
      <c r="J1937" s="92" t="s">
        <v>3957</v>
      </c>
      <c r="K1937" s="87" t="str">
        <f t="shared" si="124"/>
        <v>941</v>
      </c>
      <c r="L1937" s="111"/>
      <c r="P1937" s="145" t="s">
        <v>3956</v>
      </c>
      <c r="Q1937" s="146" t="s">
        <v>3957</v>
      </c>
    </row>
    <row r="1938" spans="7:17" ht="24.75" customHeight="1" x14ac:dyDescent="0.25">
      <c r="G1938" s="87">
        <f t="shared" si="123"/>
        <v>0</v>
      </c>
      <c r="H1938" s="87">
        <v>1938</v>
      </c>
      <c r="I1938" s="91">
        <v>94120</v>
      </c>
      <c r="J1938" s="92" t="s">
        <v>3957</v>
      </c>
      <c r="K1938" s="87" t="str">
        <f t="shared" si="124"/>
        <v>941</v>
      </c>
      <c r="L1938" s="111"/>
      <c r="P1938" s="147">
        <v>94120</v>
      </c>
      <c r="Q1938" s="148" t="s">
        <v>3957</v>
      </c>
    </row>
    <row r="1939" spans="7:17" ht="24.75" customHeight="1" x14ac:dyDescent="0.25">
      <c r="G1939" s="87">
        <f t="shared" si="123"/>
        <v>0</v>
      </c>
      <c r="H1939" s="87">
        <v>1939</v>
      </c>
      <c r="I1939" s="91" t="s">
        <v>3958</v>
      </c>
      <c r="J1939" s="92" t="s">
        <v>3959</v>
      </c>
      <c r="K1939" s="87" t="str">
        <f t="shared" si="124"/>
        <v>Prosím, zvolte podrobnější úroveň.</v>
      </c>
      <c r="L1939" s="111"/>
      <c r="P1939" s="141" t="s">
        <v>3958</v>
      </c>
      <c r="Q1939" s="142" t="s">
        <v>3959</v>
      </c>
    </row>
    <row r="1940" spans="7:17" ht="24.75" customHeight="1" x14ac:dyDescent="0.25">
      <c r="G1940" s="87">
        <f t="shared" si="123"/>
        <v>0</v>
      </c>
      <c r="H1940" s="87">
        <v>1940</v>
      </c>
      <c r="I1940" s="104" t="s">
        <v>1308</v>
      </c>
      <c r="J1940" s="109" t="s">
        <v>1309</v>
      </c>
      <c r="K1940" s="87" t="str">
        <f t="shared" si="124"/>
        <v>951</v>
      </c>
      <c r="L1940" s="111"/>
      <c r="P1940" s="171" t="s">
        <v>1308</v>
      </c>
      <c r="Q1940" s="177" t="s">
        <v>1309</v>
      </c>
    </row>
    <row r="1941" spans="7:17" ht="24.75" customHeight="1" x14ac:dyDescent="0.25">
      <c r="G1941" s="87">
        <f t="shared" si="123"/>
        <v>0</v>
      </c>
      <c r="H1941" s="87">
        <v>1941</v>
      </c>
      <c r="I1941" s="91">
        <v>9510</v>
      </c>
      <c r="J1941" s="109" t="s">
        <v>1309</v>
      </c>
      <c r="K1941" s="87" t="str">
        <f t="shared" si="124"/>
        <v>951</v>
      </c>
      <c r="L1941" s="111"/>
      <c r="P1941" s="145">
        <v>9510</v>
      </c>
      <c r="Q1941" s="159" t="s">
        <v>1309</v>
      </c>
    </row>
    <row r="1942" spans="7:17" ht="24.75" customHeight="1" x14ac:dyDescent="0.25">
      <c r="G1942" s="87">
        <f t="shared" si="123"/>
        <v>0</v>
      </c>
      <c r="H1942" s="87">
        <v>1942</v>
      </c>
      <c r="I1942" s="91">
        <v>95100</v>
      </c>
      <c r="J1942" s="109" t="s">
        <v>3960</v>
      </c>
      <c r="K1942" s="87" t="str">
        <f t="shared" si="124"/>
        <v>951</v>
      </c>
      <c r="L1942" s="111"/>
      <c r="P1942" s="147">
        <v>95100</v>
      </c>
      <c r="Q1942" s="162" t="s">
        <v>3960</v>
      </c>
    </row>
    <row r="1943" spans="7:17" ht="24.75" customHeight="1" x14ac:dyDescent="0.25">
      <c r="G1943" s="87">
        <f t="shared" si="123"/>
        <v>0</v>
      </c>
      <c r="H1943" s="87">
        <v>1943</v>
      </c>
      <c r="I1943" s="104" t="s">
        <v>1310</v>
      </c>
      <c r="J1943" s="92" t="s">
        <v>1311</v>
      </c>
      <c r="K1943" s="87" t="str">
        <f t="shared" si="124"/>
        <v>952</v>
      </c>
      <c r="L1943" s="111"/>
      <c r="P1943" s="171" t="s">
        <v>1310</v>
      </c>
      <c r="Q1943" s="144" t="s">
        <v>1311</v>
      </c>
    </row>
    <row r="1944" spans="7:17" ht="24.75" customHeight="1" x14ac:dyDescent="0.25">
      <c r="G1944" s="87">
        <f t="shared" si="123"/>
        <v>0</v>
      </c>
      <c r="H1944" s="87">
        <v>1944</v>
      </c>
      <c r="I1944" s="91" t="s">
        <v>3961</v>
      </c>
      <c r="J1944" s="92" t="s">
        <v>1311</v>
      </c>
      <c r="K1944" s="87" t="str">
        <f t="shared" si="124"/>
        <v>952</v>
      </c>
      <c r="L1944" s="111"/>
      <c r="P1944" s="145" t="s">
        <v>3961</v>
      </c>
      <c r="Q1944" s="146" t="s">
        <v>1311</v>
      </c>
    </row>
    <row r="1945" spans="7:17" ht="24.75" customHeight="1" x14ac:dyDescent="0.25">
      <c r="G1945" s="87">
        <f t="shared" si="123"/>
        <v>0</v>
      </c>
      <c r="H1945" s="87">
        <v>1945</v>
      </c>
      <c r="I1945" s="91">
        <v>95200</v>
      </c>
      <c r="J1945" s="92" t="s">
        <v>1311</v>
      </c>
      <c r="K1945" s="87" t="str">
        <f t="shared" si="124"/>
        <v>952</v>
      </c>
      <c r="L1945" s="111"/>
      <c r="P1945" s="147">
        <v>95200</v>
      </c>
      <c r="Q1945" s="148" t="s">
        <v>1311</v>
      </c>
    </row>
    <row r="1946" spans="7:17" ht="24.75" customHeight="1" x14ac:dyDescent="0.25">
      <c r="G1946" s="87">
        <f t="shared" si="123"/>
        <v>0</v>
      </c>
      <c r="H1946" s="87">
        <v>1946</v>
      </c>
      <c r="I1946" s="91" t="s">
        <v>3962</v>
      </c>
      <c r="J1946" s="92" t="s">
        <v>3963</v>
      </c>
      <c r="K1946" s="87" t="str">
        <f t="shared" si="124"/>
        <v>Prosím, zvolte podrobnější úroveň.</v>
      </c>
      <c r="L1946" s="111"/>
      <c r="P1946" s="141" t="s">
        <v>3962</v>
      </c>
      <c r="Q1946" s="142" t="s">
        <v>3963</v>
      </c>
    </row>
    <row r="1947" spans="7:17" ht="24.75" customHeight="1" x14ac:dyDescent="0.25">
      <c r="G1947" s="87">
        <f t="shared" si="123"/>
        <v>0</v>
      </c>
      <c r="H1947" s="87">
        <v>1947</v>
      </c>
      <c r="I1947" s="91" t="s">
        <v>1312</v>
      </c>
      <c r="J1947" s="92" t="s">
        <v>1313</v>
      </c>
      <c r="K1947" s="87" t="str">
        <f t="shared" si="124"/>
        <v>961</v>
      </c>
      <c r="L1947" s="111"/>
      <c r="P1947" s="143" t="s">
        <v>1312</v>
      </c>
      <c r="Q1947" s="144" t="s">
        <v>1313</v>
      </c>
    </row>
    <row r="1948" spans="7:17" ht="24.75" customHeight="1" x14ac:dyDescent="0.25">
      <c r="G1948" s="87">
        <f t="shared" si="123"/>
        <v>0</v>
      </c>
      <c r="H1948" s="87">
        <v>1948</v>
      </c>
      <c r="I1948" s="91" t="s">
        <v>3964</v>
      </c>
      <c r="J1948" s="92" t="s">
        <v>3965</v>
      </c>
      <c r="K1948" s="87" t="str">
        <f t="shared" si="124"/>
        <v>961</v>
      </c>
      <c r="L1948" s="111"/>
      <c r="P1948" s="145" t="s">
        <v>3964</v>
      </c>
      <c r="Q1948" s="146" t="s">
        <v>3965</v>
      </c>
    </row>
    <row r="1949" spans="7:17" ht="24.75" customHeight="1" x14ac:dyDescent="0.25">
      <c r="G1949" s="87">
        <f t="shared" si="123"/>
        <v>0</v>
      </c>
      <c r="H1949" s="87">
        <v>1949</v>
      </c>
      <c r="I1949" s="91">
        <v>96110</v>
      </c>
      <c r="J1949" s="92" t="s">
        <v>3965</v>
      </c>
      <c r="K1949" s="87" t="str">
        <f t="shared" si="124"/>
        <v>961</v>
      </c>
      <c r="L1949" s="111"/>
      <c r="P1949" s="147">
        <v>96110</v>
      </c>
      <c r="Q1949" s="148" t="s">
        <v>3965</v>
      </c>
    </row>
    <row r="1950" spans="7:17" ht="24.75" customHeight="1" x14ac:dyDescent="0.25">
      <c r="G1950" s="87">
        <f t="shared" si="123"/>
        <v>0</v>
      </c>
      <c r="H1950" s="87">
        <v>1950</v>
      </c>
      <c r="I1950" s="91" t="s">
        <v>3966</v>
      </c>
      <c r="J1950" s="92" t="s">
        <v>3967</v>
      </c>
      <c r="K1950" s="87" t="str">
        <f t="shared" si="124"/>
        <v>961</v>
      </c>
      <c r="L1950" s="111"/>
      <c r="P1950" s="145" t="s">
        <v>3966</v>
      </c>
      <c r="Q1950" s="146" t="s">
        <v>3967</v>
      </c>
    </row>
    <row r="1951" spans="7:17" ht="24.75" customHeight="1" x14ac:dyDescent="0.25">
      <c r="G1951" s="87">
        <f t="shared" si="123"/>
        <v>0</v>
      </c>
      <c r="H1951" s="87">
        <v>1951</v>
      </c>
      <c r="I1951" s="91">
        <v>96120</v>
      </c>
      <c r="J1951" s="92" t="s">
        <v>3967</v>
      </c>
      <c r="K1951" s="87" t="str">
        <f t="shared" si="124"/>
        <v>961</v>
      </c>
      <c r="L1951" s="111"/>
      <c r="P1951" s="147">
        <v>96120</v>
      </c>
      <c r="Q1951" s="148" t="s">
        <v>3967</v>
      </c>
    </row>
    <row r="1952" spans="7:17" ht="24.75" customHeight="1" x14ac:dyDescent="0.25">
      <c r="G1952" s="87">
        <f t="shared" si="123"/>
        <v>0</v>
      </c>
      <c r="H1952" s="87">
        <v>1952</v>
      </c>
      <c r="I1952" s="91" t="s">
        <v>3968</v>
      </c>
      <c r="J1952" s="92" t="s">
        <v>3969</v>
      </c>
      <c r="K1952" s="87" t="str">
        <f t="shared" si="124"/>
        <v>961</v>
      </c>
      <c r="L1952" s="111"/>
      <c r="P1952" s="145" t="s">
        <v>3968</v>
      </c>
      <c r="Q1952" s="146" t="s">
        <v>3969</v>
      </c>
    </row>
    <row r="1953" spans="7:17" ht="24.75" customHeight="1" x14ac:dyDescent="0.25">
      <c r="G1953" s="87">
        <f t="shared" si="123"/>
        <v>0</v>
      </c>
      <c r="H1953" s="87">
        <v>1953</v>
      </c>
      <c r="I1953" s="91">
        <v>96131</v>
      </c>
      <c r="J1953" s="92" t="s">
        <v>3970</v>
      </c>
      <c r="K1953" s="87" t="str">
        <f t="shared" si="124"/>
        <v>961</v>
      </c>
      <c r="L1953" s="111"/>
      <c r="P1953" s="147">
        <v>96131</v>
      </c>
      <c r="Q1953" s="148" t="s">
        <v>3970</v>
      </c>
    </row>
    <row r="1954" spans="7:17" ht="24.75" customHeight="1" x14ac:dyDescent="0.25">
      <c r="G1954" s="87">
        <f t="shared" si="123"/>
        <v>0</v>
      </c>
      <c r="H1954" s="87">
        <v>1954</v>
      </c>
      <c r="I1954" s="91">
        <v>96132</v>
      </c>
      <c r="J1954" s="92" t="s">
        <v>3971</v>
      </c>
      <c r="K1954" s="87" t="str">
        <f t="shared" si="124"/>
        <v>961</v>
      </c>
      <c r="L1954" s="111"/>
      <c r="P1954" s="147">
        <v>96132</v>
      </c>
      <c r="Q1954" s="148" t="s">
        <v>3971</v>
      </c>
    </row>
    <row r="1955" spans="7:17" ht="24.75" customHeight="1" x14ac:dyDescent="0.25">
      <c r="G1955" s="87">
        <f t="shared" si="123"/>
        <v>0</v>
      </c>
      <c r="H1955" s="87">
        <v>1955</v>
      </c>
      <c r="I1955" s="91">
        <v>96139</v>
      </c>
      <c r="J1955" s="92" t="s">
        <v>3972</v>
      </c>
      <c r="K1955" s="87" t="str">
        <f t="shared" si="124"/>
        <v>961</v>
      </c>
      <c r="L1955" s="111"/>
      <c r="P1955" s="147">
        <v>96139</v>
      </c>
      <c r="Q1955" s="148" t="s">
        <v>3972</v>
      </c>
    </row>
    <row r="1956" spans="7:17" ht="24.75" customHeight="1" x14ac:dyDescent="0.25">
      <c r="G1956" s="87">
        <f t="shared" si="123"/>
        <v>0</v>
      </c>
      <c r="H1956" s="87">
        <v>1956</v>
      </c>
      <c r="I1956" s="91" t="s">
        <v>1314</v>
      </c>
      <c r="J1956" s="92" t="s">
        <v>1315</v>
      </c>
      <c r="K1956" s="87" t="str">
        <f t="shared" si="124"/>
        <v>962</v>
      </c>
      <c r="L1956" s="111"/>
      <c r="P1956" s="143" t="s">
        <v>1314</v>
      </c>
      <c r="Q1956" s="144" t="s">
        <v>1315</v>
      </c>
    </row>
    <row r="1957" spans="7:17" ht="24.75" customHeight="1" x14ac:dyDescent="0.25">
      <c r="G1957" s="87">
        <f t="shared" si="123"/>
        <v>0</v>
      </c>
      <c r="H1957" s="87">
        <v>1957</v>
      </c>
      <c r="I1957" s="91" t="s">
        <v>3973</v>
      </c>
      <c r="J1957" s="92" t="s">
        <v>3974</v>
      </c>
      <c r="K1957" s="87" t="str">
        <f t="shared" si="124"/>
        <v>962</v>
      </c>
      <c r="L1957" s="111"/>
      <c r="P1957" s="145" t="s">
        <v>3973</v>
      </c>
      <c r="Q1957" s="146" t="s">
        <v>3974</v>
      </c>
    </row>
    <row r="1958" spans="7:17" ht="24.75" customHeight="1" x14ac:dyDescent="0.25">
      <c r="G1958" s="87">
        <f t="shared" si="123"/>
        <v>0</v>
      </c>
      <c r="H1958" s="87">
        <v>1958</v>
      </c>
      <c r="I1958" s="91">
        <v>96210</v>
      </c>
      <c r="J1958" s="92" t="s">
        <v>3974</v>
      </c>
      <c r="K1958" s="87" t="str">
        <f t="shared" si="124"/>
        <v>962</v>
      </c>
      <c r="L1958" s="111"/>
      <c r="P1958" s="147">
        <v>96210</v>
      </c>
      <c r="Q1958" s="148" t="s">
        <v>3974</v>
      </c>
    </row>
    <row r="1959" spans="7:17" ht="24.75" customHeight="1" x14ac:dyDescent="0.25">
      <c r="G1959" s="87">
        <f t="shared" si="123"/>
        <v>0</v>
      </c>
      <c r="H1959" s="87">
        <v>1959</v>
      </c>
      <c r="I1959" s="91" t="s">
        <v>3975</v>
      </c>
      <c r="J1959" s="92" t="s">
        <v>3976</v>
      </c>
      <c r="K1959" s="87" t="str">
        <f t="shared" si="124"/>
        <v>962</v>
      </c>
      <c r="L1959" s="111"/>
      <c r="P1959" s="145" t="s">
        <v>3975</v>
      </c>
      <c r="Q1959" s="146" t="s">
        <v>3976</v>
      </c>
    </row>
    <row r="1960" spans="7:17" ht="24.75" customHeight="1" x14ac:dyDescent="0.25">
      <c r="G1960" s="87">
        <f t="shared" si="123"/>
        <v>0</v>
      </c>
      <c r="H1960" s="87">
        <v>1960</v>
      </c>
      <c r="I1960" s="91">
        <v>96220</v>
      </c>
      <c r="J1960" s="92" t="s">
        <v>3976</v>
      </c>
      <c r="K1960" s="87" t="str">
        <f t="shared" si="124"/>
        <v>962</v>
      </c>
      <c r="L1960" s="111"/>
      <c r="P1960" s="147">
        <v>96220</v>
      </c>
      <c r="Q1960" s="148" t="s">
        <v>3976</v>
      </c>
    </row>
    <row r="1961" spans="7:17" ht="24.75" customHeight="1" x14ac:dyDescent="0.25">
      <c r="G1961" s="87">
        <f t="shared" si="123"/>
        <v>0</v>
      </c>
      <c r="H1961" s="87">
        <v>1961</v>
      </c>
      <c r="I1961" s="91" t="s">
        <v>3977</v>
      </c>
      <c r="J1961" s="92" t="s">
        <v>3978</v>
      </c>
      <c r="K1961" s="87" t="str">
        <f t="shared" si="124"/>
        <v>962</v>
      </c>
      <c r="L1961" s="111"/>
      <c r="P1961" s="145" t="s">
        <v>3977</v>
      </c>
      <c r="Q1961" s="146" t="s">
        <v>3978</v>
      </c>
    </row>
    <row r="1962" spans="7:17" ht="24.75" customHeight="1" x14ac:dyDescent="0.25">
      <c r="G1962" s="87">
        <f t="shared" si="123"/>
        <v>0</v>
      </c>
      <c r="H1962" s="87">
        <v>1962</v>
      </c>
      <c r="I1962" s="91">
        <v>96230</v>
      </c>
      <c r="J1962" s="92" t="s">
        <v>3978</v>
      </c>
      <c r="K1962" s="87" t="str">
        <f t="shared" si="124"/>
        <v>962</v>
      </c>
      <c r="L1962" s="111"/>
      <c r="P1962" s="147">
        <v>96230</v>
      </c>
      <c r="Q1962" s="148" t="s">
        <v>3978</v>
      </c>
    </row>
    <row r="1963" spans="7:17" ht="24.75" customHeight="1" x14ac:dyDescent="0.25">
      <c r="G1963" s="87">
        <f t="shared" si="123"/>
        <v>0</v>
      </c>
      <c r="H1963" s="87">
        <v>1963</v>
      </c>
      <c r="I1963" s="91" t="s">
        <v>3979</v>
      </c>
      <c r="J1963" s="92" t="s">
        <v>3980</v>
      </c>
      <c r="K1963" s="87" t="str">
        <f t="shared" si="124"/>
        <v>962</v>
      </c>
      <c r="L1963" s="111"/>
      <c r="P1963" s="145" t="s">
        <v>3979</v>
      </c>
      <c r="Q1963" s="146" t="s">
        <v>3980</v>
      </c>
    </row>
    <row r="1964" spans="7:17" ht="24.75" customHeight="1" x14ac:dyDescent="0.25">
      <c r="G1964" s="87">
        <f t="shared" si="123"/>
        <v>0</v>
      </c>
      <c r="H1964" s="87">
        <v>1964</v>
      </c>
      <c r="I1964" s="91">
        <v>96291</v>
      </c>
      <c r="J1964" s="92" t="s">
        <v>3981</v>
      </c>
      <c r="K1964" s="87" t="str">
        <f t="shared" si="124"/>
        <v>962</v>
      </c>
      <c r="L1964" s="111"/>
      <c r="P1964" s="147">
        <v>96291</v>
      </c>
      <c r="Q1964" s="148" t="s">
        <v>3981</v>
      </c>
    </row>
    <row r="1965" spans="7:17" ht="24.75" customHeight="1" x14ac:dyDescent="0.25">
      <c r="G1965" s="87">
        <f t="shared" si="123"/>
        <v>0</v>
      </c>
      <c r="H1965" s="87">
        <v>1965</v>
      </c>
      <c r="I1965" s="91">
        <v>96292</v>
      </c>
      <c r="J1965" s="92" t="s">
        <v>3982</v>
      </c>
      <c r="K1965" s="87" t="str">
        <f t="shared" si="124"/>
        <v>962</v>
      </c>
      <c r="L1965" s="111"/>
      <c r="P1965" s="147">
        <v>96292</v>
      </c>
      <c r="Q1965" s="148" t="s">
        <v>3982</v>
      </c>
    </row>
    <row r="1966" spans="7:17" ht="24.75" customHeight="1" x14ac:dyDescent="0.25">
      <c r="G1966" s="87">
        <f t="shared" si="123"/>
        <v>0</v>
      </c>
      <c r="H1966" s="87">
        <v>1966</v>
      </c>
      <c r="I1966" s="91">
        <v>96293</v>
      </c>
      <c r="J1966" s="92" t="s">
        <v>3983</v>
      </c>
      <c r="K1966" s="87" t="str">
        <f t="shared" si="124"/>
        <v>962</v>
      </c>
      <c r="L1966" s="111"/>
      <c r="P1966" s="147">
        <v>96293</v>
      </c>
      <c r="Q1966" s="148" t="s">
        <v>3983</v>
      </c>
    </row>
    <row r="1967" spans="7:17" ht="24.75" customHeight="1" x14ac:dyDescent="0.25">
      <c r="G1967" s="87">
        <f t="shared" si="123"/>
        <v>0</v>
      </c>
      <c r="H1967" s="87">
        <v>1967</v>
      </c>
      <c r="I1967" s="91">
        <v>96294</v>
      </c>
      <c r="J1967" s="92" t="s">
        <v>3984</v>
      </c>
      <c r="K1967" s="87" t="str">
        <f t="shared" si="124"/>
        <v>962</v>
      </c>
      <c r="L1967" s="111"/>
      <c r="P1967" s="147">
        <v>96294</v>
      </c>
      <c r="Q1967" s="148" t="s">
        <v>3984</v>
      </c>
    </row>
    <row r="1968" spans="7:17" ht="24.75" customHeight="1" x14ac:dyDescent="0.25">
      <c r="G1968" s="87">
        <f t="shared" si="123"/>
        <v>0</v>
      </c>
      <c r="H1968" s="87">
        <v>1968</v>
      </c>
      <c r="I1968" s="91">
        <v>96299</v>
      </c>
      <c r="J1968" s="92" t="s">
        <v>3985</v>
      </c>
      <c r="K1968" s="87" t="str">
        <f t="shared" si="124"/>
        <v>962</v>
      </c>
      <c r="L1968" s="111"/>
      <c r="P1968" s="147">
        <v>96299</v>
      </c>
      <c r="Q1968" s="148" t="s">
        <v>3985</v>
      </c>
    </row>
    <row r="1969" spans="7:17" ht="24.75" customHeight="1" x14ac:dyDescent="0.25">
      <c r="G1969" s="87">
        <f t="shared" si="123"/>
        <v>0</v>
      </c>
      <c r="H1969" s="87">
        <v>1969</v>
      </c>
      <c r="I1969" s="91" t="s">
        <v>3986</v>
      </c>
      <c r="J1969" s="92" t="s">
        <v>3987</v>
      </c>
      <c r="K1969" s="87" t="str">
        <f t="shared" si="124"/>
        <v>Prosím, zvolte podrobnější úroveň.</v>
      </c>
      <c r="L1969" s="111"/>
      <c r="P1969" s="139" t="s">
        <v>3986</v>
      </c>
      <c r="Q1969" s="140" t="s">
        <v>3987</v>
      </c>
    </row>
    <row r="1970" spans="7:17" ht="24.75" customHeight="1" x14ac:dyDescent="0.25">
      <c r="G1970" s="87">
        <f t="shared" si="123"/>
        <v>0</v>
      </c>
      <c r="H1970" s="87">
        <v>1970</v>
      </c>
      <c r="I1970" s="91" t="s">
        <v>3988</v>
      </c>
      <c r="J1970" s="92" t="s">
        <v>3989</v>
      </c>
      <c r="K1970" s="87" t="str">
        <f t="shared" si="124"/>
        <v>Prosím, zvolte podrobnější úroveň.</v>
      </c>
      <c r="L1970" s="111"/>
      <c r="P1970" s="141" t="s">
        <v>3988</v>
      </c>
      <c r="Q1970" s="142" t="s">
        <v>3989</v>
      </c>
    </row>
    <row r="1971" spans="7:17" ht="24.75" customHeight="1" x14ac:dyDescent="0.25">
      <c r="G1971" s="87">
        <f t="shared" si="123"/>
        <v>0</v>
      </c>
      <c r="H1971" s="87">
        <v>1971</v>
      </c>
      <c r="I1971" s="91" t="s">
        <v>3990</v>
      </c>
      <c r="J1971" s="92" t="s">
        <v>3989</v>
      </c>
      <c r="K1971" s="87" t="str">
        <f t="shared" si="124"/>
        <v>011</v>
      </c>
      <c r="L1971" s="111"/>
      <c r="P1971" s="143" t="s">
        <v>3990</v>
      </c>
      <c r="Q1971" s="144" t="s">
        <v>3989</v>
      </c>
    </row>
    <row r="1972" spans="7:17" ht="24.75" customHeight="1" x14ac:dyDescent="0.25">
      <c r="G1972" s="87">
        <f t="shared" si="123"/>
        <v>0</v>
      </c>
      <c r="H1972" s="87">
        <v>1972</v>
      </c>
      <c r="I1972" s="91" t="s">
        <v>3991</v>
      </c>
      <c r="J1972" s="92" t="s">
        <v>3989</v>
      </c>
      <c r="K1972" s="87" t="str">
        <f t="shared" si="124"/>
        <v>011</v>
      </c>
      <c r="L1972" s="111"/>
      <c r="P1972" s="145" t="s">
        <v>3991</v>
      </c>
      <c r="Q1972" s="146" t="s">
        <v>3989</v>
      </c>
    </row>
    <row r="1973" spans="7:17" ht="24.75" customHeight="1" x14ac:dyDescent="0.25">
      <c r="G1973" s="87">
        <f t="shared" si="123"/>
        <v>0</v>
      </c>
      <c r="H1973" s="87">
        <v>1973</v>
      </c>
      <c r="I1973" s="91" t="s">
        <v>3992</v>
      </c>
      <c r="J1973" s="92" t="s">
        <v>3993</v>
      </c>
      <c r="K1973" s="87" t="str">
        <f t="shared" si="124"/>
        <v>011</v>
      </c>
      <c r="L1973" s="111"/>
      <c r="P1973" s="147" t="s">
        <v>3992</v>
      </c>
      <c r="Q1973" s="148" t="s">
        <v>3993</v>
      </c>
    </row>
    <row r="1974" spans="7:17" ht="24.75" customHeight="1" x14ac:dyDescent="0.25">
      <c r="G1974" s="87">
        <f t="shared" si="123"/>
        <v>0</v>
      </c>
      <c r="H1974" s="87">
        <v>1974</v>
      </c>
      <c r="I1974" s="91" t="s">
        <v>3994</v>
      </c>
      <c r="J1974" s="92" t="s">
        <v>3995</v>
      </c>
      <c r="K1974" s="87" t="str">
        <f t="shared" si="124"/>
        <v>011</v>
      </c>
      <c r="L1974" s="111"/>
      <c r="P1974" s="147" t="s">
        <v>3994</v>
      </c>
      <c r="Q1974" s="148" t="s">
        <v>3995</v>
      </c>
    </row>
    <row r="1975" spans="7:17" ht="24.75" customHeight="1" x14ac:dyDescent="0.25">
      <c r="G1975" s="87">
        <f t="shared" si="123"/>
        <v>0</v>
      </c>
      <c r="H1975" s="87">
        <v>1975</v>
      </c>
      <c r="I1975" s="91" t="s">
        <v>3996</v>
      </c>
      <c r="J1975" s="92" t="s">
        <v>3997</v>
      </c>
      <c r="K1975" s="87" t="str">
        <f t="shared" si="124"/>
        <v>011</v>
      </c>
      <c r="L1975" s="111"/>
      <c r="P1975" s="147" t="s">
        <v>3996</v>
      </c>
      <c r="Q1975" s="148" t="s">
        <v>3997</v>
      </c>
    </row>
    <row r="1976" spans="7:17" ht="24.75" customHeight="1" x14ac:dyDescent="0.25">
      <c r="G1976" s="87">
        <f t="shared" si="123"/>
        <v>0</v>
      </c>
      <c r="H1976" s="87">
        <v>1976</v>
      </c>
      <c r="I1976" s="91" t="s">
        <v>3998</v>
      </c>
      <c r="J1976" s="92" t="s">
        <v>3999</v>
      </c>
      <c r="K1976" s="87" t="str">
        <f t="shared" si="124"/>
        <v>Prosím, zvolte podrobnější úroveň.</v>
      </c>
      <c r="L1976" s="111"/>
      <c r="P1976" s="141" t="s">
        <v>3998</v>
      </c>
      <c r="Q1976" s="142" t="s">
        <v>3999</v>
      </c>
    </row>
    <row r="1977" spans="7:17" ht="24.75" customHeight="1" x14ac:dyDescent="0.25">
      <c r="G1977" s="87">
        <f t="shared" si="123"/>
        <v>0</v>
      </c>
      <c r="H1977" s="87">
        <v>1977</v>
      </c>
      <c r="I1977" s="91" t="s">
        <v>4000</v>
      </c>
      <c r="J1977" s="92" t="s">
        <v>3999</v>
      </c>
      <c r="K1977" s="87" t="str">
        <f t="shared" si="124"/>
        <v>021</v>
      </c>
      <c r="L1977" s="111"/>
      <c r="P1977" s="143" t="s">
        <v>4000</v>
      </c>
      <c r="Q1977" s="144" t="s">
        <v>3999</v>
      </c>
    </row>
    <row r="1978" spans="7:17" ht="24.75" customHeight="1" x14ac:dyDescent="0.25">
      <c r="G1978" s="87">
        <f t="shared" si="123"/>
        <v>0</v>
      </c>
      <c r="H1978" s="87">
        <v>1978</v>
      </c>
      <c r="I1978" s="91" t="s">
        <v>4001</v>
      </c>
      <c r="J1978" s="92" t="s">
        <v>3999</v>
      </c>
      <c r="K1978" s="87" t="str">
        <f t="shared" si="124"/>
        <v>021</v>
      </c>
      <c r="L1978" s="111"/>
      <c r="P1978" s="145" t="s">
        <v>4001</v>
      </c>
      <c r="Q1978" s="146" t="s">
        <v>3999</v>
      </c>
    </row>
    <row r="1979" spans="7:17" ht="24.75" customHeight="1" x14ac:dyDescent="0.25">
      <c r="G1979" s="87">
        <f t="shared" si="123"/>
        <v>0</v>
      </c>
      <c r="H1979" s="87">
        <v>1979</v>
      </c>
      <c r="I1979" s="118" t="s">
        <v>4002</v>
      </c>
      <c r="J1979" s="92" t="s">
        <v>3999</v>
      </c>
      <c r="K1979" s="87" t="str">
        <f t="shared" si="124"/>
        <v>021</v>
      </c>
      <c r="L1979" s="111"/>
      <c r="P1979" s="178" t="s">
        <v>4002</v>
      </c>
      <c r="Q1979" s="148" t="s">
        <v>3999</v>
      </c>
    </row>
    <row r="1980" spans="7:17" ht="24.75" customHeight="1" x14ac:dyDescent="0.25">
      <c r="G1980" s="87">
        <f t="shared" si="123"/>
        <v>0</v>
      </c>
      <c r="H1980" s="87">
        <v>1980</v>
      </c>
      <c r="I1980" s="91" t="s">
        <v>4003</v>
      </c>
      <c r="J1980" s="92" t="s">
        <v>4004</v>
      </c>
      <c r="K1980" s="87" t="str">
        <f t="shared" si="124"/>
        <v>Prosím, zvolte podrobnější úroveň.</v>
      </c>
      <c r="L1980" s="111"/>
      <c r="P1980" s="141" t="s">
        <v>4003</v>
      </c>
      <c r="Q1980" s="142" t="s">
        <v>4004</v>
      </c>
    </row>
    <row r="1981" spans="7:17" ht="24.75" customHeight="1" x14ac:dyDescent="0.25">
      <c r="G1981" s="87">
        <f t="shared" si="123"/>
        <v>0</v>
      </c>
      <c r="H1981" s="87">
        <v>1981</v>
      </c>
      <c r="I1981" s="91" t="s">
        <v>4005</v>
      </c>
      <c r="J1981" s="92" t="s">
        <v>4004</v>
      </c>
      <c r="K1981" s="87" t="str">
        <f t="shared" si="124"/>
        <v>031</v>
      </c>
      <c r="L1981" s="111"/>
      <c r="P1981" s="143" t="s">
        <v>4005</v>
      </c>
      <c r="Q1981" s="144" t="s">
        <v>4004</v>
      </c>
    </row>
    <row r="1982" spans="7:17" ht="24.75" customHeight="1" x14ac:dyDescent="0.25">
      <c r="G1982" s="87">
        <f t="shared" si="123"/>
        <v>0</v>
      </c>
      <c r="H1982" s="87">
        <v>1982</v>
      </c>
      <c r="I1982" s="91" t="s">
        <v>4006</v>
      </c>
      <c r="J1982" s="92" t="s">
        <v>4004</v>
      </c>
      <c r="K1982" s="87" t="str">
        <f t="shared" si="124"/>
        <v>031</v>
      </c>
      <c r="L1982" s="111"/>
      <c r="P1982" s="145" t="s">
        <v>4006</v>
      </c>
      <c r="Q1982" s="146" t="s">
        <v>4004</v>
      </c>
    </row>
    <row r="1983" spans="7:17" ht="24.75" customHeight="1" x14ac:dyDescent="0.25">
      <c r="G1983" s="87">
        <f t="shared" si="123"/>
        <v>0</v>
      </c>
      <c r="H1983" s="87">
        <v>1983</v>
      </c>
      <c r="I1983" s="118" t="s">
        <v>4007</v>
      </c>
      <c r="J1983" s="92" t="s">
        <v>4008</v>
      </c>
      <c r="K1983" s="87" t="str">
        <f t="shared" si="124"/>
        <v>031</v>
      </c>
      <c r="L1983" s="111"/>
      <c r="P1983" s="178" t="s">
        <v>4007</v>
      </c>
      <c r="Q1983" s="148" t="s">
        <v>4008</v>
      </c>
    </row>
    <row r="1984" spans="7:17" ht="24.75" customHeight="1" x14ac:dyDescent="0.25">
      <c r="G1984" s="87">
        <f t="shared" si="123"/>
        <v>0</v>
      </c>
      <c r="H1984" s="87">
        <v>1984</v>
      </c>
      <c r="I1984" s="118" t="s">
        <v>4009</v>
      </c>
      <c r="J1984" s="92" t="s">
        <v>4010</v>
      </c>
      <c r="K1984" s="87" t="str">
        <f t="shared" si="124"/>
        <v>031</v>
      </c>
      <c r="L1984" s="111"/>
      <c r="P1984" s="178" t="s">
        <v>4009</v>
      </c>
      <c r="Q1984" s="148" t="s">
        <v>4010</v>
      </c>
    </row>
    <row r="1985" spans="7:17" ht="24.75" customHeight="1" x14ac:dyDescent="0.25">
      <c r="G1985" s="87">
        <f t="shared" si="123"/>
        <v>0</v>
      </c>
      <c r="H1985" s="87">
        <v>1985</v>
      </c>
      <c r="I1985" s="118" t="s">
        <v>4011</v>
      </c>
      <c r="J1985" s="92" t="s">
        <v>4012</v>
      </c>
      <c r="K1985" s="87" t="str">
        <f t="shared" si="124"/>
        <v>031</v>
      </c>
      <c r="L1985" s="111"/>
      <c r="P1985" s="178" t="s">
        <v>4011</v>
      </c>
      <c r="Q1985" s="148" t="s">
        <v>4012</v>
      </c>
    </row>
    <row r="1986" spans="7:17" ht="24.75" customHeight="1" x14ac:dyDescent="0.25">
      <c r="G1986" s="87">
        <f>IF(ISERR(SEARCH($G$1,J1986)),0,1)</f>
        <v>0</v>
      </c>
      <c r="H1986" s="87">
        <v>1986</v>
      </c>
      <c r="I1986" s="118" t="s">
        <v>4013</v>
      </c>
      <c r="J1986" s="92" t="s">
        <v>4014</v>
      </c>
      <c r="K1986" s="87" t="str">
        <f t="shared" si="124"/>
        <v>031</v>
      </c>
      <c r="L1986" s="111"/>
      <c r="P1986" s="178" t="s">
        <v>4013</v>
      </c>
      <c r="Q1986" s="148" t="s">
        <v>4014</v>
      </c>
    </row>
    <row r="1987" spans="7:17" ht="15" customHeight="1" x14ac:dyDescent="0.25">
      <c r="G1987" s="87">
        <v>1</v>
      </c>
      <c r="H1987" s="87">
        <v>1987</v>
      </c>
      <c r="I1987" s="135" t="str">
        <f>IF(COUNTIF(G1988:G6455,1)=0,"","Přiřazené CZ ISCO plné")</f>
        <v/>
      </c>
      <c r="J1987" s="88" t="str">
        <f>IF(COUNTIF(G1988:G6455,1)=0,"","Dále jsou uvedeny alternativní názvy profesí z dříve používané klasifikace KZAM-R.")</f>
        <v/>
      </c>
      <c r="K1987" s="87" t="str">
        <f>IF(COUNTIF(G1988:G6455,1)=0,"","Přiřazené CZ ISCO na tři čísla")</f>
        <v/>
      </c>
      <c r="L1987" s="111"/>
    </row>
    <row r="1988" spans="7:17" ht="15" customHeight="1" x14ac:dyDescent="0.25">
      <c r="G1988" s="87">
        <f t="shared" ref="G1988:G2019" si="125">IF(ISERR(SEARCH($G$1,J1988)),0,1)</f>
        <v>0</v>
      </c>
      <c r="H1988" s="87">
        <v>1988</v>
      </c>
      <c r="I1988" s="119">
        <v>11140</v>
      </c>
      <c r="J1988" s="120" t="s">
        <v>9382</v>
      </c>
      <c r="K1988" s="87" t="str">
        <f t="shared" ref="K1988:K2050" si="126">IF(LEN(LEFT(I1988,3))&lt;3,"Prosím, zvolte podrobnější úroveň.",LEFT(I1988,3))</f>
        <v>111</v>
      </c>
      <c r="L1988" s="111"/>
    </row>
    <row r="1989" spans="7:17" ht="15" customHeight="1" x14ac:dyDescent="0.25">
      <c r="G1989" s="87">
        <f t="shared" si="125"/>
        <v>0</v>
      </c>
      <c r="H1989" s="87">
        <v>1989</v>
      </c>
      <c r="I1989" s="119">
        <v>11140</v>
      </c>
      <c r="J1989" s="120" t="s">
        <v>9383</v>
      </c>
      <c r="K1989" s="87" t="str">
        <f t="shared" si="126"/>
        <v>111</v>
      </c>
      <c r="L1989" s="111"/>
    </row>
    <row r="1990" spans="7:17" ht="15" customHeight="1" x14ac:dyDescent="0.25">
      <c r="G1990" s="87">
        <f t="shared" si="125"/>
        <v>0</v>
      </c>
      <c r="H1990" s="87">
        <v>1990</v>
      </c>
      <c r="I1990" s="119">
        <v>11140</v>
      </c>
      <c r="J1990" s="120" t="s">
        <v>9384</v>
      </c>
      <c r="K1990" s="87" t="str">
        <f t="shared" si="126"/>
        <v>111</v>
      </c>
      <c r="L1990" s="111"/>
    </row>
    <row r="1991" spans="7:17" ht="15" customHeight="1" x14ac:dyDescent="0.25">
      <c r="G1991" s="87">
        <f t="shared" si="125"/>
        <v>0</v>
      </c>
      <c r="H1991" s="87">
        <v>1991</v>
      </c>
      <c r="I1991" s="119">
        <v>11140</v>
      </c>
      <c r="J1991" s="120" t="s">
        <v>9385</v>
      </c>
      <c r="K1991" s="87" t="str">
        <f t="shared" si="126"/>
        <v>111</v>
      </c>
      <c r="L1991" s="111"/>
    </row>
    <row r="1992" spans="7:17" ht="15" customHeight="1" x14ac:dyDescent="0.25">
      <c r="G1992" s="87">
        <f t="shared" si="125"/>
        <v>0</v>
      </c>
      <c r="H1992" s="87">
        <v>1992</v>
      </c>
      <c r="I1992" s="119">
        <v>11140</v>
      </c>
      <c r="J1992" s="120" t="s">
        <v>9386</v>
      </c>
      <c r="K1992" s="87" t="str">
        <f t="shared" si="126"/>
        <v>111</v>
      </c>
      <c r="L1992" s="111"/>
    </row>
    <row r="1993" spans="7:17" ht="15" customHeight="1" x14ac:dyDescent="0.25">
      <c r="G1993" s="87">
        <f t="shared" si="125"/>
        <v>0</v>
      </c>
      <c r="H1993" s="87">
        <v>1993</v>
      </c>
      <c r="I1993" s="119">
        <v>11140</v>
      </c>
      <c r="J1993" s="120" t="s">
        <v>9387</v>
      </c>
      <c r="K1993" s="87" t="str">
        <f t="shared" si="126"/>
        <v>111</v>
      </c>
      <c r="L1993" s="111"/>
    </row>
    <row r="1994" spans="7:17" ht="15" customHeight="1" x14ac:dyDescent="0.25">
      <c r="G1994" s="87">
        <f t="shared" si="125"/>
        <v>0</v>
      </c>
      <c r="H1994" s="87">
        <v>1994</v>
      </c>
      <c r="I1994" s="119">
        <v>11140</v>
      </c>
      <c r="J1994" s="120" t="s">
        <v>9388</v>
      </c>
      <c r="K1994" s="87" t="str">
        <f t="shared" si="126"/>
        <v>111</v>
      </c>
      <c r="L1994" s="111"/>
    </row>
    <row r="1995" spans="7:17" ht="15" customHeight="1" x14ac:dyDescent="0.25">
      <c r="G1995" s="87">
        <f t="shared" si="125"/>
        <v>0</v>
      </c>
      <c r="H1995" s="87">
        <v>1995</v>
      </c>
      <c r="I1995" s="119">
        <v>11140</v>
      </c>
      <c r="J1995" s="120" t="s">
        <v>9389</v>
      </c>
      <c r="K1995" s="87" t="str">
        <f t="shared" si="126"/>
        <v>111</v>
      </c>
      <c r="L1995" s="111"/>
    </row>
    <row r="1996" spans="7:17" ht="15" customHeight="1" x14ac:dyDescent="0.25">
      <c r="G1996" s="87">
        <f t="shared" si="125"/>
        <v>0</v>
      </c>
      <c r="H1996" s="87">
        <v>1996</v>
      </c>
      <c r="I1996" s="119">
        <v>11140</v>
      </c>
      <c r="J1996" s="120" t="s">
        <v>9390</v>
      </c>
      <c r="K1996" s="87" t="str">
        <f t="shared" si="126"/>
        <v>111</v>
      </c>
      <c r="L1996" s="111"/>
    </row>
    <row r="1997" spans="7:17" ht="15" customHeight="1" x14ac:dyDescent="0.25">
      <c r="G1997" s="87">
        <f t="shared" si="125"/>
        <v>0</v>
      </c>
      <c r="H1997" s="87">
        <v>1997</v>
      </c>
      <c r="I1997" s="119">
        <v>11140</v>
      </c>
      <c r="J1997" s="120" t="s">
        <v>9391</v>
      </c>
      <c r="K1997" s="87" t="str">
        <f t="shared" si="126"/>
        <v>111</v>
      </c>
      <c r="L1997" s="111"/>
    </row>
    <row r="1998" spans="7:17" ht="15" customHeight="1" x14ac:dyDescent="0.25">
      <c r="G1998" s="87">
        <f t="shared" si="125"/>
        <v>0</v>
      </c>
      <c r="H1998" s="87">
        <v>1998</v>
      </c>
      <c r="I1998" s="119">
        <v>11140</v>
      </c>
      <c r="J1998" s="120" t="s">
        <v>9392</v>
      </c>
      <c r="K1998" s="87" t="str">
        <f t="shared" si="126"/>
        <v>111</v>
      </c>
      <c r="L1998" s="111"/>
    </row>
    <row r="1999" spans="7:17" ht="15" customHeight="1" x14ac:dyDescent="0.25">
      <c r="G1999" s="87">
        <f t="shared" si="125"/>
        <v>0</v>
      </c>
      <c r="H1999" s="87">
        <v>1999</v>
      </c>
      <c r="I1999" s="119">
        <v>11140</v>
      </c>
      <c r="J1999" s="120" t="s">
        <v>9393</v>
      </c>
      <c r="K1999" s="87" t="str">
        <f t="shared" si="126"/>
        <v>111</v>
      </c>
      <c r="L1999" s="111"/>
    </row>
    <row r="2000" spans="7:17" ht="15" customHeight="1" x14ac:dyDescent="0.25">
      <c r="G2000" s="87">
        <f t="shared" si="125"/>
        <v>0</v>
      </c>
      <c r="H2000" s="87">
        <v>2000</v>
      </c>
      <c r="I2000" s="119">
        <v>11140</v>
      </c>
      <c r="J2000" s="120" t="s">
        <v>9394</v>
      </c>
      <c r="K2000" s="87" t="str">
        <f t="shared" si="126"/>
        <v>111</v>
      </c>
      <c r="L2000" s="111"/>
    </row>
    <row r="2001" spans="7:12" ht="15" customHeight="1" x14ac:dyDescent="0.25">
      <c r="G2001" s="87">
        <f t="shared" si="125"/>
        <v>0</v>
      </c>
      <c r="H2001" s="87">
        <v>2001</v>
      </c>
      <c r="I2001" s="119">
        <v>11140</v>
      </c>
      <c r="J2001" s="120" t="s">
        <v>9395</v>
      </c>
      <c r="K2001" s="87" t="str">
        <f t="shared" si="126"/>
        <v>111</v>
      </c>
      <c r="L2001" s="111"/>
    </row>
    <row r="2002" spans="7:12" ht="15" customHeight="1" x14ac:dyDescent="0.25">
      <c r="G2002" s="87">
        <f t="shared" si="125"/>
        <v>0</v>
      </c>
      <c r="H2002" s="87">
        <v>2002</v>
      </c>
      <c r="I2002" s="119">
        <v>11140</v>
      </c>
      <c r="J2002" s="120" t="s">
        <v>9396</v>
      </c>
      <c r="K2002" s="87" t="str">
        <f t="shared" si="126"/>
        <v>111</v>
      </c>
      <c r="L2002" s="111"/>
    </row>
    <row r="2003" spans="7:12" ht="15" customHeight="1" x14ac:dyDescent="0.25">
      <c r="G2003" s="87">
        <f t="shared" si="125"/>
        <v>0</v>
      </c>
      <c r="H2003" s="87">
        <v>2003</v>
      </c>
      <c r="I2003" s="119">
        <v>11140</v>
      </c>
      <c r="J2003" s="120" t="s">
        <v>9397</v>
      </c>
      <c r="K2003" s="87" t="str">
        <f t="shared" si="126"/>
        <v>111</v>
      </c>
      <c r="L2003" s="111"/>
    </row>
    <row r="2004" spans="7:12" ht="15" customHeight="1" x14ac:dyDescent="0.25">
      <c r="G2004" s="87">
        <f t="shared" si="125"/>
        <v>0</v>
      </c>
      <c r="H2004" s="87">
        <v>2004</v>
      </c>
      <c r="I2004" s="119">
        <v>11140</v>
      </c>
      <c r="J2004" s="120" t="s">
        <v>9398</v>
      </c>
      <c r="K2004" s="87" t="str">
        <f t="shared" si="126"/>
        <v>111</v>
      </c>
      <c r="L2004" s="111"/>
    </row>
    <row r="2005" spans="7:12" ht="15" customHeight="1" x14ac:dyDescent="0.25">
      <c r="G2005" s="87">
        <f t="shared" si="125"/>
        <v>0</v>
      </c>
      <c r="H2005" s="87">
        <v>2005</v>
      </c>
      <c r="I2005" s="119">
        <v>11140</v>
      </c>
      <c r="J2005" s="120" t="s">
        <v>9399</v>
      </c>
      <c r="K2005" s="87" t="str">
        <f t="shared" si="126"/>
        <v>111</v>
      </c>
      <c r="L2005" s="111"/>
    </row>
    <row r="2006" spans="7:12" ht="15" customHeight="1" x14ac:dyDescent="0.25">
      <c r="G2006" s="87">
        <f t="shared" si="125"/>
        <v>0</v>
      </c>
      <c r="H2006" s="87">
        <v>2006</v>
      </c>
      <c r="I2006" s="119">
        <v>11140</v>
      </c>
      <c r="J2006" s="120" t="s">
        <v>9400</v>
      </c>
      <c r="K2006" s="87" t="str">
        <f t="shared" si="126"/>
        <v>111</v>
      </c>
      <c r="L2006" s="111"/>
    </row>
    <row r="2007" spans="7:12" ht="15" customHeight="1" x14ac:dyDescent="0.25">
      <c r="G2007" s="87">
        <f t="shared" si="125"/>
        <v>0</v>
      </c>
      <c r="H2007" s="87">
        <v>2007</v>
      </c>
      <c r="I2007" s="119">
        <v>11140</v>
      </c>
      <c r="J2007" s="120" t="s">
        <v>9401</v>
      </c>
      <c r="K2007" s="87" t="str">
        <f t="shared" si="126"/>
        <v>111</v>
      </c>
      <c r="L2007" s="111"/>
    </row>
    <row r="2008" spans="7:12" ht="15" customHeight="1" x14ac:dyDescent="0.25">
      <c r="G2008" s="87">
        <f t="shared" si="125"/>
        <v>0</v>
      </c>
      <c r="H2008" s="87">
        <v>2008</v>
      </c>
      <c r="I2008" s="119">
        <v>11201</v>
      </c>
      <c r="J2008" s="121" t="s">
        <v>9402</v>
      </c>
      <c r="K2008" s="87" t="str">
        <f t="shared" si="126"/>
        <v>112</v>
      </c>
      <c r="L2008" s="111"/>
    </row>
    <row r="2009" spans="7:12" ht="15" customHeight="1" x14ac:dyDescent="0.25">
      <c r="G2009" s="87">
        <f t="shared" si="125"/>
        <v>0</v>
      </c>
      <c r="H2009" s="87">
        <v>2009</v>
      </c>
      <c r="I2009" s="119">
        <v>11202</v>
      </c>
      <c r="J2009" s="121" t="s">
        <v>9402</v>
      </c>
      <c r="K2009" s="87" t="str">
        <f t="shared" si="126"/>
        <v>112</v>
      </c>
      <c r="L2009" s="111"/>
    </row>
    <row r="2010" spans="7:12" ht="15" customHeight="1" x14ac:dyDescent="0.25">
      <c r="G2010" s="87">
        <f t="shared" si="125"/>
        <v>0</v>
      </c>
      <c r="H2010" s="87">
        <v>2010</v>
      </c>
      <c r="I2010" s="119">
        <v>11204</v>
      </c>
      <c r="J2010" s="122" t="s">
        <v>9402</v>
      </c>
      <c r="K2010" s="87" t="str">
        <f t="shared" si="126"/>
        <v>112</v>
      </c>
      <c r="L2010" s="111"/>
    </row>
    <row r="2011" spans="7:12" ht="15" customHeight="1" x14ac:dyDescent="0.25">
      <c r="G2011" s="87">
        <f t="shared" si="125"/>
        <v>0</v>
      </c>
      <c r="H2011" s="87">
        <v>2011</v>
      </c>
      <c r="I2011" s="119">
        <v>11201</v>
      </c>
      <c r="J2011" s="121" t="s">
        <v>9403</v>
      </c>
      <c r="K2011" s="87" t="str">
        <f t="shared" si="126"/>
        <v>112</v>
      </c>
      <c r="L2011" s="111"/>
    </row>
    <row r="2012" spans="7:12" ht="15" customHeight="1" x14ac:dyDescent="0.25">
      <c r="G2012" s="87">
        <f t="shared" si="125"/>
        <v>0</v>
      </c>
      <c r="H2012" s="87">
        <v>2012</v>
      </c>
      <c r="I2012" s="119">
        <v>11202</v>
      </c>
      <c r="J2012" s="121" t="s">
        <v>9403</v>
      </c>
      <c r="K2012" s="87" t="str">
        <f t="shared" si="126"/>
        <v>112</v>
      </c>
      <c r="L2012" s="111"/>
    </row>
    <row r="2013" spans="7:12" ht="15" customHeight="1" x14ac:dyDescent="0.25">
      <c r="G2013" s="87">
        <f t="shared" si="125"/>
        <v>0</v>
      </c>
      <c r="H2013" s="87">
        <v>2013</v>
      </c>
      <c r="I2013" s="119">
        <v>11204</v>
      </c>
      <c r="J2013" s="122" t="s">
        <v>9403</v>
      </c>
      <c r="K2013" s="87" t="str">
        <f t="shared" si="126"/>
        <v>112</v>
      </c>
      <c r="L2013" s="111"/>
    </row>
    <row r="2014" spans="7:12" ht="15" customHeight="1" x14ac:dyDescent="0.25">
      <c r="G2014" s="87">
        <f t="shared" si="125"/>
        <v>0</v>
      </c>
      <c r="H2014" s="87">
        <v>2014</v>
      </c>
      <c r="I2014" s="119">
        <v>11201</v>
      </c>
      <c r="J2014" s="121" t="s">
        <v>9404</v>
      </c>
      <c r="K2014" s="87" t="str">
        <f t="shared" si="126"/>
        <v>112</v>
      </c>
      <c r="L2014" s="111"/>
    </row>
    <row r="2015" spans="7:12" ht="15" customHeight="1" x14ac:dyDescent="0.25">
      <c r="G2015" s="87">
        <f t="shared" si="125"/>
        <v>0</v>
      </c>
      <c r="H2015" s="87">
        <v>2015</v>
      </c>
      <c r="I2015" s="119">
        <v>11202</v>
      </c>
      <c r="J2015" s="121" t="s">
        <v>9404</v>
      </c>
      <c r="K2015" s="87" t="str">
        <f t="shared" si="126"/>
        <v>112</v>
      </c>
      <c r="L2015" s="111"/>
    </row>
    <row r="2016" spans="7:12" ht="15" customHeight="1" x14ac:dyDescent="0.25">
      <c r="G2016" s="87">
        <f t="shared" si="125"/>
        <v>0</v>
      </c>
      <c r="H2016" s="87">
        <v>2016</v>
      </c>
      <c r="I2016" s="119">
        <v>11204</v>
      </c>
      <c r="J2016" s="122" t="s">
        <v>9404</v>
      </c>
      <c r="K2016" s="87" t="str">
        <f t="shared" si="126"/>
        <v>112</v>
      </c>
      <c r="L2016" s="111"/>
    </row>
    <row r="2017" spans="7:12" ht="15" customHeight="1" x14ac:dyDescent="0.25">
      <c r="G2017" s="87">
        <f t="shared" si="125"/>
        <v>0</v>
      </c>
      <c r="H2017" s="87">
        <v>2017</v>
      </c>
      <c r="I2017" s="119">
        <v>11201</v>
      </c>
      <c r="J2017" s="121" t="s">
        <v>9405</v>
      </c>
      <c r="K2017" s="87" t="str">
        <f t="shared" si="126"/>
        <v>112</v>
      </c>
      <c r="L2017" s="111"/>
    </row>
    <row r="2018" spans="7:12" ht="15" customHeight="1" x14ac:dyDescent="0.25">
      <c r="G2018" s="87">
        <f t="shared" si="125"/>
        <v>0</v>
      </c>
      <c r="H2018" s="87">
        <v>2018</v>
      </c>
      <c r="I2018" s="119">
        <v>11202</v>
      </c>
      <c r="J2018" s="121" t="s">
        <v>9405</v>
      </c>
      <c r="K2018" s="87" t="str">
        <f t="shared" si="126"/>
        <v>112</v>
      </c>
      <c r="L2018" s="111"/>
    </row>
    <row r="2019" spans="7:12" ht="15" customHeight="1" x14ac:dyDescent="0.25">
      <c r="G2019" s="87">
        <f t="shared" si="125"/>
        <v>0</v>
      </c>
      <c r="H2019" s="87">
        <v>2019</v>
      </c>
      <c r="I2019" s="119">
        <v>11204</v>
      </c>
      <c r="J2019" s="122" t="s">
        <v>9405</v>
      </c>
      <c r="K2019" s="87" t="str">
        <f t="shared" si="126"/>
        <v>112</v>
      </c>
      <c r="L2019" s="111"/>
    </row>
    <row r="2020" spans="7:12" ht="15" customHeight="1" x14ac:dyDescent="0.25">
      <c r="G2020" s="87">
        <f t="shared" ref="G2020:G2049" si="127">IF(ISERR(SEARCH($G$1,J2020)),0,1)</f>
        <v>0</v>
      </c>
      <c r="H2020" s="87">
        <v>2020</v>
      </c>
      <c r="I2020" s="119">
        <v>11201</v>
      </c>
      <c r="J2020" s="121" t="s">
        <v>9406</v>
      </c>
      <c r="K2020" s="87" t="str">
        <f t="shared" si="126"/>
        <v>112</v>
      </c>
      <c r="L2020" s="111"/>
    </row>
    <row r="2021" spans="7:12" ht="15" customHeight="1" x14ac:dyDescent="0.25">
      <c r="G2021" s="87">
        <f t="shared" si="127"/>
        <v>0</v>
      </c>
      <c r="H2021" s="87">
        <v>2021</v>
      </c>
      <c r="I2021" s="119">
        <v>11202</v>
      </c>
      <c r="J2021" s="121" t="s">
        <v>9406</v>
      </c>
      <c r="K2021" s="87" t="str">
        <f t="shared" si="126"/>
        <v>112</v>
      </c>
      <c r="L2021" s="111"/>
    </row>
    <row r="2022" spans="7:12" ht="15" customHeight="1" x14ac:dyDescent="0.25">
      <c r="G2022" s="87">
        <f t="shared" si="127"/>
        <v>0</v>
      </c>
      <c r="H2022" s="87">
        <v>2022</v>
      </c>
      <c r="I2022" s="119">
        <v>11204</v>
      </c>
      <c r="J2022" s="122" t="s">
        <v>9406</v>
      </c>
      <c r="K2022" s="87" t="str">
        <f t="shared" si="126"/>
        <v>112</v>
      </c>
      <c r="L2022" s="111"/>
    </row>
    <row r="2023" spans="7:12" ht="15" customHeight="1" x14ac:dyDescent="0.25">
      <c r="G2023" s="87">
        <f t="shared" si="127"/>
        <v>0</v>
      </c>
      <c r="H2023" s="87">
        <v>2023</v>
      </c>
      <c r="I2023" s="119">
        <v>11201</v>
      </c>
      <c r="J2023" s="121" t="s">
        <v>9407</v>
      </c>
      <c r="K2023" s="87" t="str">
        <f t="shared" si="126"/>
        <v>112</v>
      </c>
      <c r="L2023" s="111"/>
    </row>
    <row r="2024" spans="7:12" ht="15" customHeight="1" x14ac:dyDescent="0.25">
      <c r="G2024" s="87">
        <f t="shared" si="127"/>
        <v>0</v>
      </c>
      <c r="H2024" s="87">
        <v>2024</v>
      </c>
      <c r="I2024" s="119">
        <v>11202</v>
      </c>
      <c r="J2024" s="121" t="s">
        <v>9407</v>
      </c>
      <c r="K2024" s="87" t="str">
        <f t="shared" si="126"/>
        <v>112</v>
      </c>
      <c r="L2024" s="111"/>
    </row>
    <row r="2025" spans="7:12" ht="15" customHeight="1" x14ac:dyDescent="0.25">
      <c r="G2025" s="87">
        <f t="shared" si="127"/>
        <v>0</v>
      </c>
      <c r="H2025" s="87">
        <v>2025</v>
      </c>
      <c r="I2025" s="119">
        <v>11204</v>
      </c>
      <c r="J2025" s="122" t="s">
        <v>9407</v>
      </c>
      <c r="K2025" s="87" t="str">
        <f t="shared" si="126"/>
        <v>112</v>
      </c>
      <c r="L2025" s="111"/>
    </row>
    <row r="2026" spans="7:12" ht="15" customHeight="1" x14ac:dyDescent="0.25">
      <c r="G2026" s="87">
        <f t="shared" si="127"/>
        <v>0</v>
      </c>
      <c r="H2026" s="87">
        <v>2026</v>
      </c>
      <c r="I2026" s="119">
        <v>11201</v>
      </c>
      <c r="J2026" s="121" t="s">
        <v>9408</v>
      </c>
      <c r="K2026" s="87" t="str">
        <f t="shared" si="126"/>
        <v>112</v>
      </c>
      <c r="L2026" s="111"/>
    </row>
    <row r="2027" spans="7:12" ht="15" customHeight="1" x14ac:dyDescent="0.25">
      <c r="G2027" s="87">
        <f t="shared" si="127"/>
        <v>0</v>
      </c>
      <c r="H2027" s="87">
        <v>2027</v>
      </c>
      <c r="I2027" s="119">
        <v>11202</v>
      </c>
      <c r="J2027" s="121" t="s">
        <v>9408</v>
      </c>
      <c r="K2027" s="87" t="str">
        <f t="shared" si="126"/>
        <v>112</v>
      </c>
      <c r="L2027" s="111"/>
    </row>
    <row r="2028" spans="7:12" ht="15" customHeight="1" x14ac:dyDescent="0.25">
      <c r="G2028" s="87">
        <f t="shared" si="127"/>
        <v>0</v>
      </c>
      <c r="H2028" s="87">
        <v>2028</v>
      </c>
      <c r="I2028" s="119">
        <v>11204</v>
      </c>
      <c r="J2028" s="122" t="s">
        <v>9408</v>
      </c>
      <c r="K2028" s="87" t="str">
        <f t="shared" si="126"/>
        <v>112</v>
      </c>
      <c r="L2028" s="111"/>
    </row>
    <row r="2029" spans="7:12" ht="15" customHeight="1" x14ac:dyDescent="0.25">
      <c r="G2029" s="87">
        <f t="shared" si="127"/>
        <v>0</v>
      </c>
      <c r="H2029" s="87">
        <v>2029</v>
      </c>
      <c r="I2029" s="119">
        <v>11201</v>
      </c>
      <c r="J2029" s="121" t="s">
        <v>9409</v>
      </c>
      <c r="K2029" s="87" t="str">
        <f t="shared" si="126"/>
        <v>112</v>
      </c>
      <c r="L2029" s="111"/>
    </row>
    <row r="2030" spans="7:12" ht="15" customHeight="1" x14ac:dyDescent="0.25">
      <c r="G2030" s="87">
        <f t="shared" si="127"/>
        <v>0</v>
      </c>
      <c r="H2030" s="87">
        <v>2030</v>
      </c>
      <c r="I2030" s="119">
        <v>11202</v>
      </c>
      <c r="J2030" s="121" t="s">
        <v>9409</v>
      </c>
      <c r="K2030" s="87" t="str">
        <f t="shared" si="126"/>
        <v>112</v>
      </c>
      <c r="L2030" s="111"/>
    </row>
    <row r="2031" spans="7:12" ht="15" customHeight="1" x14ac:dyDescent="0.25">
      <c r="G2031" s="87">
        <f t="shared" si="127"/>
        <v>0</v>
      </c>
      <c r="H2031" s="87">
        <v>2031</v>
      </c>
      <c r="I2031" s="119">
        <v>11204</v>
      </c>
      <c r="J2031" s="122" t="s">
        <v>9409</v>
      </c>
      <c r="K2031" s="87" t="str">
        <f t="shared" si="126"/>
        <v>112</v>
      </c>
      <c r="L2031" s="111"/>
    </row>
    <row r="2032" spans="7:12" ht="15" customHeight="1" x14ac:dyDescent="0.25">
      <c r="G2032" s="87">
        <f t="shared" si="127"/>
        <v>0</v>
      </c>
      <c r="H2032" s="87">
        <v>2032</v>
      </c>
      <c r="I2032" s="119">
        <v>11201</v>
      </c>
      <c r="J2032" s="121" t="s">
        <v>9410</v>
      </c>
      <c r="K2032" s="87" t="str">
        <f t="shared" si="126"/>
        <v>112</v>
      </c>
      <c r="L2032" s="111"/>
    </row>
    <row r="2033" spans="7:12" ht="15" customHeight="1" x14ac:dyDescent="0.25">
      <c r="G2033" s="87">
        <f t="shared" si="127"/>
        <v>0</v>
      </c>
      <c r="H2033" s="87">
        <v>2033</v>
      </c>
      <c r="I2033" s="119">
        <v>11202</v>
      </c>
      <c r="J2033" s="121" t="s">
        <v>9410</v>
      </c>
      <c r="K2033" s="87" t="str">
        <f t="shared" si="126"/>
        <v>112</v>
      </c>
      <c r="L2033" s="111"/>
    </row>
    <row r="2034" spans="7:12" ht="15" customHeight="1" x14ac:dyDescent="0.25">
      <c r="G2034" s="87">
        <f t="shared" si="127"/>
        <v>0</v>
      </c>
      <c r="H2034" s="87">
        <v>2034</v>
      </c>
      <c r="I2034" s="119">
        <v>11204</v>
      </c>
      <c r="J2034" s="122" t="s">
        <v>9410</v>
      </c>
      <c r="K2034" s="87" t="str">
        <f t="shared" si="126"/>
        <v>112</v>
      </c>
      <c r="L2034" s="111"/>
    </row>
    <row r="2035" spans="7:12" ht="15" customHeight="1" x14ac:dyDescent="0.25">
      <c r="G2035" s="87">
        <f t="shared" si="127"/>
        <v>0</v>
      </c>
      <c r="H2035" s="87">
        <v>2035</v>
      </c>
      <c r="I2035" s="119">
        <v>11201</v>
      </c>
      <c r="J2035" s="121" t="s">
        <v>9411</v>
      </c>
      <c r="K2035" s="87" t="str">
        <f t="shared" si="126"/>
        <v>112</v>
      </c>
      <c r="L2035" s="111"/>
    </row>
    <row r="2036" spans="7:12" ht="15" customHeight="1" x14ac:dyDescent="0.25">
      <c r="G2036" s="87">
        <f t="shared" si="127"/>
        <v>0</v>
      </c>
      <c r="H2036" s="87">
        <v>2036</v>
      </c>
      <c r="I2036" s="119">
        <v>11202</v>
      </c>
      <c r="J2036" s="121" t="s">
        <v>9411</v>
      </c>
      <c r="K2036" s="87" t="str">
        <f t="shared" si="126"/>
        <v>112</v>
      </c>
      <c r="L2036" s="111"/>
    </row>
    <row r="2037" spans="7:12" ht="15" customHeight="1" x14ac:dyDescent="0.25">
      <c r="G2037" s="87">
        <f t="shared" si="127"/>
        <v>0</v>
      </c>
      <c r="H2037" s="87">
        <v>2037</v>
      </c>
      <c r="I2037" s="119">
        <v>11204</v>
      </c>
      <c r="J2037" s="122" t="s">
        <v>9412</v>
      </c>
      <c r="K2037" s="87" t="str">
        <f t="shared" si="126"/>
        <v>112</v>
      </c>
      <c r="L2037" s="111"/>
    </row>
    <row r="2038" spans="7:12" ht="15" customHeight="1" x14ac:dyDescent="0.25">
      <c r="G2038" s="87">
        <f t="shared" si="127"/>
        <v>0</v>
      </c>
      <c r="H2038" s="87">
        <v>2038</v>
      </c>
      <c r="I2038" s="119">
        <v>11201</v>
      </c>
      <c r="J2038" s="121" t="s">
        <v>9413</v>
      </c>
      <c r="K2038" s="87" t="str">
        <f t="shared" si="126"/>
        <v>112</v>
      </c>
      <c r="L2038" s="111"/>
    </row>
    <row r="2039" spans="7:12" ht="15" customHeight="1" x14ac:dyDescent="0.25">
      <c r="G2039" s="87">
        <f t="shared" si="127"/>
        <v>0</v>
      </c>
      <c r="H2039" s="87">
        <v>2039</v>
      </c>
      <c r="I2039" s="119">
        <v>11202</v>
      </c>
      <c r="J2039" s="121" t="s">
        <v>9413</v>
      </c>
      <c r="K2039" s="87" t="str">
        <f t="shared" si="126"/>
        <v>112</v>
      </c>
      <c r="L2039" s="111"/>
    </row>
    <row r="2040" spans="7:12" ht="15" customHeight="1" x14ac:dyDescent="0.25">
      <c r="G2040" s="87">
        <f t="shared" si="127"/>
        <v>0</v>
      </c>
      <c r="H2040" s="87">
        <v>2040</v>
      </c>
      <c r="I2040" s="119">
        <v>11204</v>
      </c>
      <c r="J2040" s="122" t="s">
        <v>9413</v>
      </c>
      <c r="K2040" s="87" t="str">
        <f t="shared" si="126"/>
        <v>112</v>
      </c>
      <c r="L2040" s="111"/>
    </row>
    <row r="2041" spans="7:12" ht="15" customHeight="1" x14ac:dyDescent="0.25">
      <c r="G2041" s="87">
        <f t="shared" si="127"/>
        <v>0</v>
      </c>
      <c r="H2041" s="87">
        <v>2041</v>
      </c>
      <c r="I2041" s="119">
        <v>11201</v>
      </c>
      <c r="J2041" s="121" t="s">
        <v>9414</v>
      </c>
      <c r="K2041" s="87" t="str">
        <f t="shared" si="126"/>
        <v>112</v>
      </c>
      <c r="L2041" s="111"/>
    </row>
    <row r="2042" spans="7:12" ht="15" customHeight="1" x14ac:dyDescent="0.25">
      <c r="G2042" s="87">
        <f t="shared" si="127"/>
        <v>0</v>
      </c>
      <c r="H2042" s="87">
        <v>2042</v>
      </c>
      <c r="I2042" s="119">
        <v>11202</v>
      </c>
      <c r="J2042" s="121" t="s">
        <v>9414</v>
      </c>
      <c r="K2042" s="87" t="str">
        <f t="shared" si="126"/>
        <v>112</v>
      </c>
      <c r="L2042" s="111"/>
    </row>
    <row r="2043" spans="7:12" ht="15" customHeight="1" x14ac:dyDescent="0.25">
      <c r="G2043" s="87">
        <f t="shared" si="127"/>
        <v>0</v>
      </c>
      <c r="H2043" s="87">
        <v>2043</v>
      </c>
      <c r="I2043" s="119">
        <v>11204</v>
      </c>
      <c r="J2043" s="122" t="s">
        <v>9414</v>
      </c>
      <c r="K2043" s="87" t="str">
        <f t="shared" si="126"/>
        <v>112</v>
      </c>
      <c r="L2043" s="111"/>
    </row>
    <row r="2044" spans="7:12" ht="15" customHeight="1" x14ac:dyDescent="0.25">
      <c r="G2044" s="87">
        <f t="shared" si="127"/>
        <v>0</v>
      </c>
      <c r="H2044" s="87">
        <v>2044</v>
      </c>
      <c r="I2044" s="119">
        <v>11201</v>
      </c>
      <c r="J2044" s="121" t="s">
        <v>9415</v>
      </c>
      <c r="K2044" s="87" t="str">
        <f t="shared" si="126"/>
        <v>112</v>
      </c>
      <c r="L2044" s="111"/>
    </row>
    <row r="2045" spans="7:12" ht="15" customHeight="1" x14ac:dyDescent="0.25">
      <c r="G2045" s="87">
        <f t="shared" si="127"/>
        <v>0</v>
      </c>
      <c r="H2045" s="87">
        <v>2045</v>
      </c>
      <c r="I2045" s="119">
        <v>11202</v>
      </c>
      <c r="J2045" s="121" t="s">
        <v>9415</v>
      </c>
      <c r="K2045" s="87" t="str">
        <f t="shared" si="126"/>
        <v>112</v>
      </c>
      <c r="L2045" s="111"/>
    </row>
    <row r="2046" spans="7:12" ht="15" customHeight="1" x14ac:dyDescent="0.25">
      <c r="G2046" s="87">
        <f t="shared" si="127"/>
        <v>0</v>
      </c>
      <c r="H2046" s="87">
        <v>2046</v>
      </c>
      <c r="I2046" s="119">
        <v>11204</v>
      </c>
      <c r="J2046" s="122" t="s">
        <v>9415</v>
      </c>
      <c r="K2046" s="87" t="str">
        <f t="shared" si="126"/>
        <v>112</v>
      </c>
      <c r="L2046" s="111"/>
    </row>
    <row r="2047" spans="7:12" ht="15" customHeight="1" x14ac:dyDescent="0.25">
      <c r="G2047" s="87">
        <f t="shared" si="127"/>
        <v>0</v>
      </c>
      <c r="H2047" s="87">
        <v>2047</v>
      </c>
      <c r="I2047" s="119">
        <v>11201</v>
      </c>
      <c r="J2047" s="121" t="s">
        <v>9416</v>
      </c>
      <c r="K2047" s="87" t="str">
        <f t="shared" si="126"/>
        <v>112</v>
      </c>
      <c r="L2047" s="111"/>
    </row>
    <row r="2048" spans="7:12" ht="15" customHeight="1" x14ac:dyDescent="0.25">
      <c r="G2048" s="87">
        <f t="shared" si="127"/>
        <v>0</v>
      </c>
      <c r="H2048" s="87">
        <v>2048</v>
      </c>
      <c r="I2048" s="119">
        <v>11202</v>
      </c>
      <c r="J2048" s="121" t="s">
        <v>9416</v>
      </c>
      <c r="K2048" s="87" t="str">
        <f t="shared" si="126"/>
        <v>112</v>
      </c>
      <c r="L2048" s="111"/>
    </row>
    <row r="2049" spans="7:12" ht="15" customHeight="1" x14ac:dyDescent="0.25">
      <c r="G2049" s="87">
        <f t="shared" si="127"/>
        <v>0</v>
      </c>
      <c r="H2049" s="87">
        <v>2049</v>
      </c>
      <c r="I2049" s="119">
        <v>11204</v>
      </c>
      <c r="J2049" s="122" t="s">
        <v>9416</v>
      </c>
      <c r="K2049" s="87" t="str">
        <f t="shared" si="126"/>
        <v>112</v>
      </c>
      <c r="L2049" s="111"/>
    </row>
    <row r="2050" spans="7:12" ht="15" customHeight="1" x14ac:dyDescent="0.25">
      <c r="G2050" s="87">
        <f t="shared" ref="G2050:G2113" si="128">IF(ISERR(SEARCH($G$1,J2050)),0,1)</f>
        <v>0</v>
      </c>
      <c r="H2050" s="87">
        <v>2050</v>
      </c>
      <c r="I2050" s="119">
        <v>11201</v>
      </c>
      <c r="J2050" s="121" t="s">
        <v>9417</v>
      </c>
      <c r="K2050" s="87" t="str">
        <f t="shared" si="126"/>
        <v>112</v>
      </c>
      <c r="L2050" s="111"/>
    </row>
    <row r="2051" spans="7:12" ht="15" customHeight="1" x14ac:dyDescent="0.25">
      <c r="G2051" s="87">
        <f t="shared" si="128"/>
        <v>0</v>
      </c>
      <c r="H2051" s="87">
        <v>2051</v>
      </c>
      <c r="I2051" s="119">
        <v>11202</v>
      </c>
      <c r="J2051" s="121" t="s">
        <v>9417</v>
      </c>
      <c r="K2051" s="87" t="str">
        <f t="shared" ref="K2051:K2114" si="129">IF(LEN(LEFT(I2051,3))&lt;3,"Prosím, zvolte podrobnější úroveň.",LEFT(I2051,3))</f>
        <v>112</v>
      </c>
      <c r="L2051" s="111"/>
    </row>
    <row r="2052" spans="7:12" ht="15" customHeight="1" x14ac:dyDescent="0.25">
      <c r="G2052" s="87">
        <f t="shared" si="128"/>
        <v>0</v>
      </c>
      <c r="H2052" s="87">
        <v>2052</v>
      </c>
      <c r="I2052" s="119">
        <v>11204</v>
      </c>
      <c r="J2052" s="122" t="s">
        <v>9418</v>
      </c>
      <c r="K2052" s="87" t="str">
        <f t="shared" si="129"/>
        <v>112</v>
      </c>
      <c r="L2052" s="111"/>
    </row>
    <row r="2053" spans="7:12" ht="15" customHeight="1" x14ac:dyDescent="0.25">
      <c r="G2053" s="87">
        <f t="shared" si="128"/>
        <v>0</v>
      </c>
      <c r="H2053" s="87">
        <v>2053</v>
      </c>
      <c r="I2053" s="119">
        <v>13451</v>
      </c>
      <c r="J2053" s="121" t="s">
        <v>9419</v>
      </c>
      <c r="K2053" s="87" t="str">
        <f t="shared" si="129"/>
        <v>134</v>
      </c>
      <c r="L2053" s="111"/>
    </row>
    <row r="2054" spans="7:12" ht="15" customHeight="1" x14ac:dyDescent="0.25">
      <c r="G2054" s="87">
        <f t="shared" si="128"/>
        <v>0</v>
      </c>
      <c r="H2054" s="87">
        <v>2054</v>
      </c>
      <c r="I2054" s="119">
        <v>13452</v>
      </c>
      <c r="J2054" s="121" t="s">
        <v>9419</v>
      </c>
      <c r="K2054" s="87" t="str">
        <f t="shared" si="129"/>
        <v>134</v>
      </c>
      <c r="L2054" s="111"/>
    </row>
    <row r="2055" spans="7:12" ht="15" customHeight="1" x14ac:dyDescent="0.25">
      <c r="G2055" s="87">
        <f t="shared" si="128"/>
        <v>0</v>
      </c>
      <c r="H2055" s="87">
        <v>2055</v>
      </c>
      <c r="I2055" s="119">
        <v>13453</v>
      </c>
      <c r="J2055" s="122" t="s">
        <v>9420</v>
      </c>
      <c r="K2055" s="87" t="str">
        <f t="shared" si="129"/>
        <v>134</v>
      </c>
      <c r="L2055" s="111"/>
    </row>
    <row r="2056" spans="7:12" ht="15" customHeight="1" x14ac:dyDescent="0.25">
      <c r="G2056" s="87">
        <f t="shared" si="128"/>
        <v>0</v>
      </c>
      <c r="H2056" s="87">
        <v>2056</v>
      </c>
      <c r="I2056" s="119">
        <v>13454</v>
      </c>
      <c r="J2056" s="122" t="s">
        <v>9419</v>
      </c>
      <c r="K2056" s="87" t="str">
        <f t="shared" si="129"/>
        <v>134</v>
      </c>
      <c r="L2056" s="111"/>
    </row>
    <row r="2057" spans="7:12" ht="15" customHeight="1" x14ac:dyDescent="0.25">
      <c r="G2057" s="87">
        <f t="shared" si="128"/>
        <v>0</v>
      </c>
      <c r="H2057" s="87">
        <v>2057</v>
      </c>
      <c r="I2057" s="119">
        <v>13455</v>
      </c>
      <c r="J2057" s="122" t="s">
        <v>9420</v>
      </c>
      <c r="K2057" s="87" t="str">
        <f t="shared" si="129"/>
        <v>134</v>
      </c>
      <c r="L2057" s="111"/>
    </row>
    <row r="2058" spans="7:12" ht="15" customHeight="1" x14ac:dyDescent="0.25">
      <c r="G2058" s="87">
        <f t="shared" si="128"/>
        <v>0</v>
      </c>
      <c r="H2058" s="87">
        <v>2058</v>
      </c>
      <c r="I2058" s="119">
        <v>13456</v>
      </c>
      <c r="J2058" s="122" t="s">
        <v>9420</v>
      </c>
      <c r="K2058" s="87" t="str">
        <f t="shared" si="129"/>
        <v>134</v>
      </c>
      <c r="L2058" s="111"/>
    </row>
    <row r="2059" spans="7:12" ht="15" customHeight="1" x14ac:dyDescent="0.25">
      <c r="G2059" s="87">
        <f t="shared" si="128"/>
        <v>0</v>
      </c>
      <c r="H2059" s="87">
        <v>2059</v>
      </c>
      <c r="I2059" s="119">
        <v>13459</v>
      </c>
      <c r="J2059" s="122" t="s">
        <v>9420</v>
      </c>
      <c r="K2059" s="87" t="str">
        <f t="shared" si="129"/>
        <v>134</v>
      </c>
      <c r="L2059" s="111"/>
    </row>
    <row r="2060" spans="7:12" ht="15" customHeight="1" x14ac:dyDescent="0.25">
      <c r="G2060" s="87">
        <f t="shared" si="128"/>
        <v>0</v>
      </c>
      <c r="H2060" s="87">
        <v>2060</v>
      </c>
      <c r="I2060" s="119">
        <v>11201</v>
      </c>
      <c r="J2060" s="122" t="s">
        <v>9420</v>
      </c>
      <c r="K2060" s="87" t="str">
        <f t="shared" si="129"/>
        <v>112</v>
      </c>
      <c r="L2060" s="111"/>
    </row>
    <row r="2061" spans="7:12" ht="15" customHeight="1" x14ac:dyDescent="0.25">
      <c r="G2061" s="87">
        <f t="shared" si="128"/>
        <v>0</v>
      </c>
      <c r="H2061" s="87">
        <v>2061</v>
      </c>
      <c r="I2061" s="119">
        <v>11202</v>
      </c>
      <c r="J2061" s="122" t="s">
        <v>9420</v>
      </c>
      <c r="K2061" s="87" t="str">
        <f t="shared" si="129"/>
        <v>112</v>
      </c>
      <c r="L2061" s="111"/>
    </row>
    <row r="2062" spans="7:12" ht="15" customHeight="1" x14ac:dyDescent="0.25">
      <c r="G2062" s="87">
        <f t="shared" si="128"/>
        <v>0</v>
      </c>
      <c r="H2062" s="87">
        <v>2062</v>
      </c>
      <c r="I2062" s="119">
        <v>11201</v>
      </c>
      <c r="J2062" s="121" t="s">
        <v>9421</v>
      </c>
      <c r="K2062" s="87" t="str">
        <f t="shared" si="129"/>
        <v>112</v>
      </c>
      <c r="L2062" s="111"/>
    </row>
    <row r="2063" spans="7:12" ht="15" customHeight="1" x14ac:dyDescent="0.25">
      <c r="G2063" s="87">
        <f t="shared" si="128"/>
        <v>0</v>
      </c>
      <c r="H2063" s="87">
        <v>2063</v>
      </c>
      <c r="I2063" s="119">
        <v>11202</v>
      </c>
      <c r="J2063" s="121" t="s">
        <v>9421</v>
      </c>
      <c r="K2063" s="87" t="str">
        <f t="shared" si="129"/>
        <v>112</v>
      </c>
      <c r="L2063" s="111"/>
    </row>
    <row r="2064" spans="7:12" ht="15" customHeight="1" x14ac:dyDescent="0.25">
      <c r="G2064" s="87">
        <f t="shared" si="128"/>
        <v>0</v>
      </c>
      <c r="H2064" s="87">
        <v>2064</v>
      </c>
      <c r="I2064" s="119">
        <v>11204</v>
      </c>
      <c r="J2064" s="122" t="s">
        <v>9421</v>
      </c>
      <c r="K2064" s="87" t="str">
        <f t="shared" si="129"/>
        <v>112</v>
      </c>
      <c r="L2064" s="111"/>
    </row>
    <row r="2065" spans="7:12" ht="15" customHeight="1" x14ac:dyDescent="0.25">
      <c r="G2065" s="87">
        <f t="shared" si="128"/>
        <v>0</v>
      </c>
      <c r="H2065" s="87">
        <v>2065</v>
      </c>
      <c r="I2065" s="119">
        <v>11201</v>
      </c>
      <c r="J2065" s="121" t="s">
        <v>9422</v>
      </c>
      <c r="K2065" s="87" t="str">
        <f t="shared" si="129"/>
        <v>112</v>
      </c>
      <c r="L2065" s="111"/>
    </row>
    <row r="2066" spans="7:12" ht="15" customHeight="1" x14ac:dyDescent="0.25">
      <c r="G2066" s="87">
        <f t="shared" si="128"/>
        <v>0</v>
      </c>
      <c r="H2066" s="87">
        <v>2066</v>
      </c>
      <c r="I2066" s="119">
        <v>11202</v>
      </c>
      <c r="J2066" s="121" t="s">
        <v>9422</v>
      </c>
      <c r="K2066" s="87" t="str">
        <f t="shared" si="129"/>
        <v>112</v>
      </c>
      <c r="L2066" s="111"/>
    </row>
    <row r="2067" spans="7:12" ht="15" customHeight="1" x14ac:dyDescent="0.25">
      <c r="G2067" s="87">
        <f t="shared" si="128"/>
        <v>0</v>
      </c>
      <c r="H2067" s="87">
        <v>2067</v>
      </c>
      <c r="I2067" s="119">
        <v>11204</v>
      </c>
      <c r="J2067" s="122" t="s">
        <v>9422</v>
      </c>
      <c r="K2067" s="87" t="str">
        <f t="shared" si="129"/>
        <v>112</v>
      </c>
      <c r="L2067" s="111"/>
    </row>
    <row r="2068" spans="7:12" ht="15" customHeight="1" x14ac:dyDescent="0.25">
      <c r="G2068" s="87">
        <f t="shared" si="128"/>
        <v>0</v>
      </c>
      <c r="H2068" s="87">
        <v>2068</v>
      </c>
      <c r="I2068" s="119">
        <v>11201</v>
      </c>
      <c r="J2068" s="121" t="s">
        <v>9423</v>
      </c>
      <c r="K2068" s="87" t="str">
        <f t="shared" si="129"/>
        <v>112</v>
      </c>
      <c r="L2068" s="111"/>
    </row>
    <row r="2069" spans="7:12" ht="15" customHeight="1" x14ac:dyDescent="0.25">
      <c r="G2069" s="87">
        <f t="shared" si="128"/>
        <v>0</v>
      </c>
      <c r="H2069" s="87">
        <v>2069</v>
      </c>
      <c r="I2069" s="119">
        <v>11202</v>
      </c>
      <c r="J2069" s="121" t="s">
        <v>9424</v>
      </c>
      <c r="K2069" s="87" t="str">
        <f t="shared" si="129"/>
        <v>112</v>
      </c>
      <c r="L2069" s="111"/>
    </row>
    <row r="2070" spans="7:12" ht="15" customHeight="1" x14ac:dyDescent="0.25">
      <c r="G2070" s="87">
        <f t="shared" si="128"/>
        <v>0</v>
      </c>
      <c r="H2070" s="87">
        <v>2070</v>
      </c>
      <c r="I2070" s="119">
        <v>11204</v>
      </c>
      <c r="J2070" s="121" t="s">
        <v>9424</v>
      </c>
      <c r="K2070" s="87" t="str">
        <f t="shared" si="129"/>
        <v>112</v>
      </c>
      <c r="L2070" s="111"/>
    </row>
    <row r="2071" spans="7:12" ht="15" customHeight="1" x14ac:dyDescent="0.25">
      <c r="G2071" s="87">
        <f t="shared" si="128"/>
        <v>0</v>
      </c>
      <c r="H2071" s="87">
        <v>2071</v>
      </c>
      <c r="I2071" s="119">
        <v>13111</v>
      </c>
      <c r="J2071" s="122" t="s">
        <v>9425</v>
      </c>
      <c r="K2071" s="87" t="str">
        <f t="shared" si="129"/>
        <v>131</v>
      </c>
      <c r="L2071" s="111"/>
    </row>
    <row r="2072" spans="7:12" ht="15" customHeight="1" x14ac:dyDescent="0.25">
      <c r="G2072" s="87">
        <f t="shared" si="128"/>
        <v>0</v>
      </c>
      <c r="H2072" s="87">
        <v>2072</v>
      </c>
      <c r="I2072" s="119">
        <v>13121</v>
      </c>
      <c r="J2072" s="122" t="s">
        <v>9425</v>
      </c>
      <c r="K2072" s="87" t="str">
        <f t="shared" si="129"/>
        <v>131</v>
      </c>
      <c r="L2072" s="111"/>
    </row>
    <row r="2073" spans="7:12" ht="15" customHeight="1" x14ac:dyDescent="0.25">
      <c r="G2073" s="87">
        <f t="shared" si="128"/>
        <v>0</v>
      </c>
      <c r="H2073" s="87">
        <v>2073</v>
      </c>
      <c r="I2073" s="119">
        <v>13112</v>
      </c>
      <c r="J2073" s="122" t="s">
        <v>9426</v>
      </c>
      <c r="K2073" s="87" t="str">
        <f t="shared" si="129"/>
        <v>131</v>
      </c>
      <c r="L2073" s="111"/>
    </row>
    <row r="2074" spans="7:12" ht="15" customHeight="1" x14ac:dyDescent="0.25">
      <c r="G2074" s="87">
        <f t="shared" si="128"/>
        <v>0</v>
      </c>
      <c r="H2074" s="87">
        <v>2074</v>
      </c>
      <c r="I2074" s="119">
        <v>13113</v>
      </c>
      <c r="J2074" s="122" t="s">
        <v>9427</v>
      </c>
      <c r="K2074" s="87" t="str">
        <f t="shared" si="129"/>
        <v>131</v>
      </c>
      <c r="L2074" s="111"/>
    </row>
    <row r="2075" spans="7:12" ht="15" customHeight="1" x14ac:dyDescent="0.25">
      <c r="G2075" s="87">
        <f t="shared" si="128"/>
        <v>0</v>
      </c>
      <c r="H2075" s="87">
        <v>2075</v>
      </c>
      <c r="I2075" s="119">
        <v>13122</v>
      </c>
      <c r="J2075" s="122" t="s">
        <v>9428</v>
      </c>
      <c r="K2075" s="87" t="str">
        <f t="shared" si="129"/>
        <v>131</v>
      </c>
      <c r="L2075" s="111"/>
    </row>
    <row r="2076" spans="7:12" ht="15" customHeight="1" x14ac:dyDescent="0.25">
      <c r="G2076" s="87">
        <f t="shared" si="128"/>
        <v>0</v>
      </c>
      <c r="H2076" s="87">
        <v>2076</v>
      </c>
      <c r="I2076" s="119">
        <v>13114</v>
      </c>
      <c r="J2076" s="122" t="s">
        <v>9429</v>
      </c>
      <c r="K2076" s="87" t="str">
        <f t="shared" si="129"/>
        <v>131</v>
      </c>
      <c r="L2076" s="111"/>
    </row>
    <row r="2077" spans="7:12" ht="15" customHeight="1" x14ac:dyDescent="0.25">
      <c r="G2077" s="87">
        <f t="shared" si="128"/>
        <v>0</v>
      </c>
      <c r="H2077" s="87">
        <v>2077</v>
      </c>
      <c r="I2077" s="119">
        <v>13112</v>
      </c>
      <c r="J2077" s="121" t="s">
        <v>9430</v>
      </c>
      <c r="K2077" s="87" t="str">
        <f t="shared" si="129"/>
        <v>131</v>
      </c>
      <c r="L2077" s="111"/>
    </row>
    <row r="2078" spans="7:12" ht="15" customHeight="1" x14ac:dyDescent="0.25">
      <c r="G2078" s="87">
        <f t="shared" si="128"/>
        <v>0</v>
      </c>
      <c r="H2078" s="87">
        <v>2078</v>
      </c>
      <c r="I2078" s="119">
        <v>13113</v>
      </c>
      <c r="J2078" s="121" t="s">
        <v>9430</v>
      </c>
      <c r="K2078" s="87" t="str">
        <f t="shared" si="129"/>
        <v>131</v>
      </c>
      <c r="L2078" s="111"/>
    </row>
    <row r="2079" spans="7:12" ht="15" customHeight="1" x14ac:dyDescent="0.25">
      <c r="G2079" s="87">
        <f t="shared" si="128"/>
        <v>0</v>
      </c>
      <c r="H2079" s="87">
        <v>2079</v>
      </c>
      <c r="I2079" s="119">
        <v>13115</v>
      </c>
      <c r="J2079" s="121" t="s">
        <v>9430</v>
      </c>
      <c r="K2079" s="87" t="str">
        <f t="shared" si="129"/>
        <v>131</v>
      </c>
      <c r="L2079" s="111"/>
    </row>
    <row r="2080" spans="7:12" ht="15" customHeight="1" x14ac:dyDescent="0.25">
      <c r="G2080" s="87">
        <f t="shared" si="128"/>
        <v>0</v>
      </c>
      <c r="H2080" s="87">
        <v>2080</v>
      </c>
      <c r="I2080" s="119">
        <v>13114</v>
      </c>
      <c r="J2080" s="122" t="s">
        <v>9431</v>
      </c>
      <c r="K2080" s="87" t="str">
        <f t="shared" si="129"/>
        <v>131</v>
      </c>
      <c r="L2080" s="111"/>
    </row>
    <row r="2081" spans="7:12" ht="15" customHeight="1" x14ac:dyDescent="0.25">
      <c r="G2081" s="87">
        <f t="shared" si="128"/>
        <v>0</v>
      </c>
      <c r="H2081" s="87">
        <v>2081</v>
      </c>
      <c r="I2081" s="119">
        <v>13211</v>
      </c>
      <c r="J2081" s="122" t="s">
        <v>9432</v>
      </c>
      <c r="K2081" s="87" t="str">
        <f t="shared" si="129"/>
        <v>132</v>
      </c>
      <c r="L2081" s="111"/>
    </row>
    <row r="2082" spans="7:12" ht="15" customHeight="1" x14ac:dyDescent="0.25">
      <c r="G2082" s="87">
        <f t="shared" si="128"/>
        <v>0</v>
      </c>
      <c r="H2082" s="87">
        <v>2082</v>
      </c>
      <c r="I2082" s="119">
        <v>13221</v>
      </c>
      <c r="J2082" s="122" t="s">
        <v>9433</v>
      </c>
      <c r="K2082" s="87" t="str">
        <f t="shared" si="129"/>
        <v>132</v>
      </c>
      <c r="L2082" s="111"/>
    </row>
    <row r="2083" spans="7:12" ht="15" customHeight="1" x14ac:dyDescent="0.25">
      <c r="G2083" s="87">
        <f t="shared" si="128"/>
        <v>0</v>
      </c>
      <c r="H2083" s="87">
        <v>2083</v>
      </c>
      <c r="I2083" s="119">
        <v>13222</v>
      </c>
      <c r="J2083" s="121" t="s">
        <v>9434</v>
      </c>
      <c r="K2083" s="87" t="str">
        <f t="shared" si="129"/>
        <v>132</v>
      </c>
      <c r="L2083" s="111"/>
    </row>
    <row r="2084" spans="7:12" ht="15" customHeight="1" x14ac:dyDescent="0.25">
      <c r="G2084" s="87">
        <f t="shared" si="128"/>
        <v>0</v>
      </c>
      <c r="H2084" s="87">
        <v>2084</v>
      </c>
      <c r="I2084" s="119">
        <v>13223</v>
      </c>
      <c r="J2084" s="121" t="s">
        <v>9434</v>
      </c>
      <c r="K2084" s="87" t="str">
        <f t="shared" si="129"/>
        <v>132</v>
      </c>
      <c r="L2084" s="111"/>
    </row>
    <row r="2085" spans="7:12" ht="15" customHeight="1" x14ac:dyDescent="0.25">
      <c r="G2085" s="87">
        <f t="shared" si="128"/>
        <v>0</v>
      </c>
      <c r="H2085" s="87">
        <v>2085</v>
      </c>
      <c r="I2085" s="119">
        <v>13213</v>
      </c>
      <c r="J2085" s="122" t="s">
        <v>9435</v>
      </c>
      <c r="K2085" s="87" t="str">
        <f t="shared" si="129"/>
        <v>132</v>
      </c>
      <c r="L2085" s="111"/>
    </row>
    <row r="2086" spans="7:12" ht="15" customHeight="1" x14ac:dyDescent="0.25">
      <c r="G2086" s="87">
        <f t="shared" si="128"/>
        <v>0</v>
      </c>
      <c r="H2086" s="87">
        <v>2086</v>
      </c>
      <c r="I2086" s="119">
        <v>13214</v>
      </c>
      <c r="J2086" s="122" t="s">
        <v>9435</v>
      </c>
      <c r="K2086" s="87" t="str">
        <f t="shared" si="129"/>
        <v>132</v>
      </c>
      <c r="L2086" s="111"/>
    </row>
    <row r="2087" spans="7:12" ht="15" customHeight="1" x14ac:dyDescent="0.25">
      <c r="G2087" s="87">
        <f t="shared" si="128"/>
        <v>0</v>
      </c>
      <c r="H2087" s="87">
        <v>2087</v>
      </c>
      <c r="I2087" s="119">
        <v>12191</v>
      </c>
      <c r="J2087" s="122" t="s">
        <v>9435</v>
      </c>
      <c r="K2087" s="87" t="str">
        <f t="shared" si="129"/>
        <v>121</v>
      </c>
      <c r="L2087" s="111"/>
    </row>
    <row r="2088" spans="7:12" ht="15" customHeight="1" x14ac:dyDescent="0.25">
      <c r="G2088" s="87">
        <f t="shared" si="128"/>
        <v>0</v>
      </c>
      <c r="H2088" s="87">
        <v>2088</v>
      </c>
      <c r="I2088" s="119">
        <v>13212</v>
      </c>
      <c r="J2088" s="122" t="s">
        <v>9436</v>
      </c>
      <c r="K2088" s="87" t="str">
        <f t="shared" si="129"/>
        <v>132</v>
      </c>
      <c r="L2088" s="111"/>
    </row>
    <row r="2089" spans="7:12" ht="15" customHeight="1" x14ac:dyDescent="0.25">
      <c r="G2089" s="87">
        <f t="shared" si="128"/>
        <v>0</v>
      </c>
      <c r="H2089" s="87">
        <v>2089</v>
      </c>
      <c r="I2089" s="119">
        <v>12191</v>
      </c>
      <c r="J2089" s="122" t="s">
        <v>9436</v>
      </c>
      <c r="K2089" s="87" t="str">
        <f t="shared" si="129"/>
        <v>121</v>
      </c>
      <c r="L2089" s="111"/>
    </row>
    <row r="2090" spans="7:12" ht="15" customHeight="1" x14ac:dyDescent="0.25">
      <c r="G2090" s="87">
        <f t="shared" si="128"/>
        <v>0</v>
      </c>
      <c r="H2090" s="87">
        <v>2090</v>
      </c>
      <c r="I2090" s="119">
        <v>13212</v>
      </c>
      <c r="J2090" s="122" t="s">
        <v>9437</v>
      </c>
      <c r="K2090" s="87" t="str">
        <f t="shared" si="129"/>
        <v>132</v>
      </c>
      <c r="L2090" s="111"/>
    </row>
    <row r="2091" spans="7:12" ht="15" customHeight="1" x14ac:dyDescent="0.25">
      <c r="G2091" s="87">
        <f t="shared" si="128"/>
        <v>0</v>
      </c>
      <c r="H2091" s="87">
        <v>2091</v>
      </c>
      <c r="I2091" s="119">
        <v>12191</v>
      </c>
      <c r="J2091" s="122" t="s">
        <v>9437</v>
      </c>
      <c r="K2091" s="87" t="str">
        <f t="shared" si="129"/>
        <v>121</v>
      </c>
      <c r="L2091" s="111"/>
    </row>
    <row r="2092" spans="7:12" ht="15" customHeight="1" x14ac:dyDescent="0.25">
      <c r="G2092" s="87">
        <f t="shared" si="128"/>
        <v>0</v>
      </c>
      <c r="H2092" s="87">
        <v>2092</v>
      </c>
      <c r="I2092" s="119">
        <v>13212</v>
      </c>
      <c r="J2092" s="122" t="s">
        <v>9438</v>
      </c>
      <c r="K2092" s="87" t="str">
        <f t="shared" si="129"/>
        <v>132</v>
      </c>
      <c r="L2092" s="111"/>
    </row>
    <row r="2093" spans="7:12" ht="15" customHeight="1" x14ac:dyDescent="0.25">
      <c r="G2093" s="87">
        <f t="shared" si="128"/>
        <v>0</v>
      </c>
      <c r="H2093" s="87">
        <v>2093</v>
      </c>
      <c r="I2093" s="119">
        <v>12191</v>
      </c>
      <c r="J2093" s="122" t="s">
        <v>9438</v>
      </c>
      <c r="K2093" s="87" t="str">
        <f t="shared" si="129"/>
        <v>121</v>
      </c>
      <c r="L2093" s="111"/>
    </row>
    <row r="2094" spans="7:12" ht="15" customHeight="1" x14ac:dyDescent="0.25">
      <c r="G2094" s="87">
        <f t="shared" si="128"/>
        <v>0</v>
      </c>
      <c r="H2094" s="87">
        <v>2094</v>
      </c>
      <c r="I2094" s="119">
        <v>13212</v>
      </c>
      <c r="J2094" s="122" t="s">
        <v>9439</v>
      </c>
      <c r="K2094" s="87" t="str">
        <f t="shared" si="129"/>
        <v>132</v>
      </c>
      <c r="L2094" s="111"/>
    </row>
    <row r="2095" spans="7:12" ht="15" customHeight="1" x14ac:dyDescent="0.25">
      <c r="G2095" s="87">
        <f t="shared" si="128"/>
        <v>0</v>
      </c>
      <c r="H2095" s="87">
        <v>2095</v>
      </c>
      <c r="I2095" s="119">
        <v>12191</v>
      </c>
      <c r="J2095" s="122" t="s">
        <v>9439</v>
      </c>
      <c r="K2095" s="87" t="str">
        <f t="shared" si="129"/>
        <v>121</v>
      </c>
      <c r="L2095" s="111"/>
    </row>
    <row r="2096" spans="7:12" ht="15" customHeight="1" x14ac:dyDescent="0.25">
      <c r="G2096" s="87">
        <f t="shared" si="128"/>
        <v>0</v>
      </c>
      <c r="H2096" s="87">
        <v>2096</v>
      </c>
      <c r="I2096" s="119">
        <v>13212</v>
      </c>
      <c r="J2096" s="122" t="s">
        <v>9440</v>
      </c>
      <c r="K2096" s="87" t="str">
        <f t="shared" si="129"/>
        <v>132</v>
      </c>
      <c r="L2096" s="111"/>
    </row>
    <row r="2097" spans="7:12" ht="15" customHeight="1" x14ac:dyDescent="0.25">
      <c r="G2097" s="87">
        <f t="shared" si="128"/>
        <v>0</v>
      </c>
      <c r="H2097" s="87">
        <v>2097</v>
      </c>
      <c r="I2097" s="119">
        <v>12191</v>
      </c>
      <c r="J2097" s="122" t="s">
        <v>9440</v>
      </c>
      <c r="K2097" s="87" t="str">
        <f t="shared" si="129"/>
        <v>121</v>
      </c>
      <c r="L2097" s="111"/>
    </row>
    <row r="2098" spans="7:12" ht="15" customHeight="1" x14ac:dyDescent="0.25">
      <c r="G2098" s="87">
        <f t="shared" si="128"/>
        <v>0</v>
      </c>
      <c r="H2098" s="87">
        <v>2098</v>
      </c>
      <c r="I2098" s="119">
        <v>12191</v>
      </c>
      <c r="J2098" s="122" t="s">
        <v>9441</v>
      </c>
      <c r="K2098" s="87" t="str">
        <f t="shared" si="129"/>
        <v>121</v>
      </c>
      <c r="L2098" s="111"/>
    </row>
    <row r="2099" spans="7:12" ht="15" customHeight="1" x14ac:dyDescent="0.25">
      <c r="G2099" s="87">
        <f t="shared" si="128"/>
        <v>0</v>
      </c>
      <c r="H2099" s="87">
        <v>2099</v>
      </c>
      <c r="I2099" s="119">
        <v>13212</v>
      </c>
      <c r="J2099" s="122" t="s">
        <v>9441</v>
      </c>
      <c r="K2099" s="87" t="str">
        <f t="shared" si="129"/>
        <v>132</v>
      </c>
      <c r="L2099" s="111"/>
    </row>
    <row r="2100" spans="7:12" ht="15" customHeight="1" x14ac:dyDescent="0.25">
      <c r="G2100" s="87">
        <f t="shared" si="128"/>
        <v>0</v>
      </c>
      <c r="H2100" s="87">
        <v>2100</v>
      </c>
      <c r="I2100" s="119">
        <v>13213</v>
      </c>
      <c r="J2100" s="122" t="s">
        <v>9441</v>
      </c>
      <c r="K2100" s="87" t="str">
        <f t="shared" si="129"/>
        <v>132</v>
      </c>
      <c r="L2100" s="111"/>
    </row>
    <row r="2101" spans="7:12" ht="15" customHeight="1" x14ac:dyDescent="0.25">
      <c r="G2101" s="87">
        <f t="shared" si="128"/>
        <v>0</v>
      </c>
      <c r="H2101" s="87">
        <v>2101</v>
      </c>
      <c r="I2101" s="119">
        <v>13214</v>
      </c>
      <c r="J2101" s="122" t="s">
        <v>9441</v>
      </c>
      <c r="K2101" s="87" t="str">
        <f t="shared" si="129"/>
        <v>132</v>
      </c>
      <c r="L2101" s="111"/>
    </row>
    <row r="2102" spans="7:12" ht="15" customHeight="1" x14ac:dyDescent="0.25">
      <c r="G2102" s="87">
        <f t="shared" si="128"/>
        <v>0</v>
      </c>
      <c r="H2102" s="87">
        <v>2102</v>
      </c>
      <c r="I2102" s="119">
        <v>13222</v>
      </c>
      <c r="J2102" s="122" t="s">
        <v>9441</v>
      </c>
      <c r="K2102" s="87" t="str">
        <f t="shared" si="129"/>
        <v>132</v>
      </c>
      <c r="L2102" s="111"/>
    </row>
    <row r="2103" spans="7:12" ht="15" customHeight="1" x14ac:dyDescent="0.25">
      <c r="G2103" s="87">
        <f t="shared" si="128"/>
        <v>0</v>
      </c>
      <c r="H2103" s="87">
        <v>2103</v>
      </c>
      <c r="I2103" s="119">
        <v>13232</v>
      </c>
      <c r="J2103" s="122" t="s">
        <v>9442</v>
      </c>
      <c r="K2103" s="87" t="str">
        <f t="shared" si="129"/>
        <v>132</v>
      </c>
      <c r="L2103" s="111"/>
    </row>
    <row r="2104" spans="7:12" ht="15" customHeight="1" x14ac:dyDescent="0.25">
      <c r="G2104" s="87">
        <f t="shared" si="128"/>
        <v>0</v>
      </c>
      <c r="H2104" s="87">
        <v>2104</v>
      </c>
      <c r="I2104" s="119">
        <v>13231</v>
      </c>
      <c r="J2104" s="122" t="s">
        <v>9443</v>
      </c>
      <c r="K2104" s="87" t="str">
        <f t="shared" si="129"/>
        <v>132</v>
      </c>
      <c r="L2104" s="111"/>
    </row>
    <row r="2105" spans="7:12" ht="15" customHeight="1" x14ac:dyDescent="0.25">
      <c r="G2105" s="87">
        <f t="shared" si="128"/>
        <v>0</v>
      </c>
      <c r="H2105" s="87">
        <v>2105</v>
      </c>
      <c r="I2105" s="119">
        <v>13239</v>
      </c>
      <c r="J2105" s="122" t="s">
        <v>9444</v>
      </c>
      <c r="K2105" s="87" t="str">
        <f t="shared" si="129"/>
        <v>132</v>
      </c>
      <c r="L2105" s="111"/>
    </row>
    <row r="2106" spans="7:12" ht="15" customHeight="1" x14ac:dyDescent="0.25">
      <c r="G2106" s="87">
        <f t="shared" si="128"/>
        <v>0</v>
      </c>
      <c r="H2106" s="87">
        <v>2106</v>
      </c>
      <c r="I2106" s="119">
        <v>13233</v>
      </c>
      <c r="J2106" s="122" t="s">
        <v>9445</v>
      </c>
      <c r="K2106" s="87" t="str">
        <f t="shared" si="129"/>
        <v>132</v>
      </c>
      <c r="L2106" s="111"/>
    </row>
    <row r="2107" spans="7:12" ht="15" customHeight="1" x14ac:dyDescent="0.25">
      <c r="G2107" s="87">
        <f t="shared" si="128"/>
        <v>0</v>
      </c>
      <c r="H2107" s="87">
        <v>2107</v>
      </c>
      <c r="I2107" s="119">
        <v>13235</v>
      </c>
      <c r="J2107" s="122" t="s">
        <v>9446</v>
      </c>
      <c r="K2107" s="87" t="str">
        <f t="shared" si="129"/>
        <v>132</v>
      </c>
      <c r="L2107" s="111"/>
    </row>
    <row r="2108" spans="7:12" ht="15" customHeight="1" x14ac:dyDescent="0.25">
      <c r="G2108" s="87">
        <f t="shared" si="128"/>
        <v>0</v>
      </c>
      <c r="H2108" s="87">
        <v>2108</v>
      </c>
      <c r="I2108" s="119">
        <v>21422</v>
      </c>
      <c r="J2108" s="122" t="s">
        <v>9447</v>
      </c>
      <c r="K2108" s="87" t="str">
        <f t="shared" si="129"/>
        <v>214</v>
      </c>
      <c r="L2108" s="111"/>
    </row>
    <row r="2109" spans="7:12" ht="15" customHeight="1" x14ac:dyDescent="0.25">
      <c r="G2109" s="87">
        <f t="shared" si="128"/>
        <v>0</v>
      </c>
      <c r="H2109" s="87">
        <v>2109</v>
      </c>
      <c r="I2109" s="119">
        <v>21423</v>
      </c>
      <c r="J2109" s="122" t="s">
        <v>9447</v>
      </c>
      <c r="K2109" s="87" t="str">
        <f t="shared" si="129"/>
        <v>214</v>
      </c>
      <c r="L2109" s="111"/>
    </row>
    <row r="2110" spans="7:12" ht="15" customHeight="1" x14ac:dyDescent="0.25">
      <c r="G2110" s="87">
        <f t="shared" si="128"/>
        <v>0</v>
      </c>
      <c r="H2110" s="87">
        <v>2110</v>
      </c>
      <c r="I2110" s="119">
        <v>13234</v>
      </c>
      <c r="J2110" s="121" t="s">
        <v>9448</v>
      </c>
      <c r="K2110" s="87" t="str">
        <f t="shared" si="129"/>
        <v>132</v>
      </c>
      <c r="L2110" s="111"/>
    </row>
    <row r="2111" spans="7:12" ht="15" customHeight="1" x14ac:dyDescent="0.25">
      <c r="G2111" s="87">
        <f t="shared" si="128"/>
        <v>0</v>
      </c>
      <c r="H2111" s="87">
        <v>2111</v>
      </c>
      <c r="I2111" s="119">
        <v>13239</v>
      </c>
      <c r="J2111" s="121" t="s">
        <v>9448</v>
      </c>
      <c r="K2111" s="87" t="str">
        <f t="shared" si="129"/>
        <v>132</v>
      </c>
      <c r="L2111" s="111"/>
    </row>
    <row r="2112" spans="7:12" ht="15" customHeight="1" x14ac:dyDescent="0.25">
      <c r="G2112" s="87">
        <f t="shared" si="128"/>
        <v>0</v>
      </c>
      <c r="H2112" s="87">
        <v>2112</v>
      </c>
      <c r="I2112" s="119">
        <v>13233</v>
      </c>
      <c r="J2112" s="122" t="s">
        <v>9448</v>
      </c>
      <c r="K2112" s="87" t="str">
        <f t="shared" si="129"/>
        <v>132</v>
      </c>
      <c r="L2112" s="111"/>
    </row>
    <row r="2113" spans="7:12" ht="15" customHeight="1" x14ac:dyDescent="0.25">
      <c r="G2113" s="87">
        <f t="shared" si="128"/>
        <v>0</v>
      </c>
      <c r="H2113" s="87">
        <v>2113</v>
      </c>
      <c r="I2113" s="119">
        <v>14201</v>
      </c>
      <c r="J2113" s="123" t="s">
        <v>9449</v>
      </c>
      <c r="K2113" s="87" t="str">
        <f t="shared" si="129"/>
        <v>142</v>
      </c>
      <c r="L2113" s="111"/>
    </row>
    <row r="2114" spans="7:12" ht="15" customHeight="1" x14ac:dyDescent="0.25">
      <c r="G2114" s="87">
        <f t="shared" ref="G2114:G2177" si="130">IF(ISERR(SEARCH($G$1,J2114)),0,1)</f>
        <v>0</v>
      </c>
      <c r="H2114" s="87">
        <v>2114</v>
      </c>
      <c r="I2114" s="119">
        <v>14202</v>
      </c>
      <c r="J2114" s="123" t="s">
        <v>9449</v>
      </c>
      <c r="K2114" s="87" t="str">
        <f t="shared" si="129"/>
        <v>142</v>
      </c>
      <c r="L2114" s="111"/>
    </row>
    <row r="2115" spans="7:12" ht="15" customHeight="1" x14ac:dyDescent="0.25">
      <c r="G2115" s="87">
        <f t="shared" si="130"/>
        <v>0</v>
      </c>
      <c r="H2115" s="87">
        <v>2115</v>
      </c>
      <c r="I2115" s="119">
        <v>52220</v>
      </c>
      <c r="J2115" s="122" t="s">
        <v>9450</v>
      </c>
      <c r="K2115" s="87" t="str">
        <f t="shared" ref="K2115:K2178" si="131">IF(LEN(LEFT(I2115,3))&lt;3,"Prosím, zvolte podrobnější úroveň.",LEFT(I2115,3))</f>
        <v>522</v>
      </c>
      <c r="L2115" s="111"/>
    </row>
    <row r="2116" spans="7:12" ht="15" customHeight="1" x14ac:dyDescent="0.25">
      <c r="G2116" s="87">
        <f t="shared" si="130"/>
        <v>0</v>
      </c>
      <c r="H2116" s="87">
        <v>2116</v>
      </c>
      <c r="I2116" s="119">
        <v>14201</v>
      </c>
      <c r="J2116" s="123" t="s">
        <v>12496</v>
      </c>
      <c r="K2116" s="87" t="str">
        <f t="shared" si="131"/>
        <v>142</v>
      </c>
      <c r="L2116" s="111"/>
    </row>
    <row r="2117" spans="7:12" ht="15" customHeight="1" x14ac:dyDescent="0.25">
      <c r="G2117" s="87">
        <f t="shared" si="130"/>
        <v>0</v>
      </c>
      <c r="H2117" s="87">
        <v>2117</v>
      </c>
      <c r="I2117" s="119">
        <v>14202</v>
      </c>
      <c r="J2117" s="122" t="s">
        <v>9451</v>
      </c>
      <c r="K2117" s="87" t="str">
        <f t="shared" si="131"/>
        <v>142</v>
      </c>
      <c r="L2117" s="111"/>
    </row>
    <row r="2118" spans="7:12" ht="15" customHeight="1" x14ac:dyDescent="0.25">
      <c r="G2118" s="87">
        <f t="shared" si="130"/>
        <v>0</v>
      </c>
      <c r="H2118" s="87">
        <v>2118</v>
      </c>
      <c r="I2118" s="119">
        <v>12212</v>
      </c>
      <c r="J2118" s="122" t="s">
        <v>9452</v>
      </c>
      <c r="K2118" s="87" t="str">
        <f t="shared" si="131"/>
        <v>122</v>
      </c>
      <c r="L2118" s="111"/>
    </row>
    <row r="2119" spans="7:12" ht="15" customHeight="1" x14ac:dyDescent="0.25">
      <c r="G2119" s="87">
        <f t="shared" si="130"/>
        <v>0</v>
      </c>
      <c r="H2119" s="87">
        <v>2119</v>
      </c>
      <c r="I2119" s="119">
        <v>12212</v>
      </c>
      <c r="J2119" s="121" t="s">
        <v>12499</v>
      </c>
      <c r="K2119" s="87" t="str">
        <f t="shared" si="131"/>
        <v>122</v>
      </c>
      <c r="L2119" s="111"/>
    </row>
    <row r="2120" spans="7:12" ht="15" customHeight="1" x14ac:dyDescent="0.25">
      <c r="G2120" s="87">
        <f t="shared" si="130"/>
        <v>0</v>
      </c>
      <c r="H2120" s="87">
        <v>2120</v>
      </c>
      <c r="I2120" s="119">
        <v>13241</v>
      </c>
      <c r="J2120" s="121" t="s">
        <v>12499</v>
      </c>
      <c r="K2120" s="87" t="str">
        <f t="shared" si="131"/>
        <v>132</v>
      </c>
      <c r="L2120" s="111"/>
    </row>
    <row r="2121" spans="7:12" ht="15" customHeight="1" x14ac:dyDescent="0.25">
      <c r="G2121" s="87">
        <f t="shared" si="130"/>
        <v>0</v>
      </c>
      <c r="H2121" s="87">
        <v>2121</v>
      </c>
      <c r="I2121" s="119">
        <v>52220</v>
      </c>
      <c r="J2121" s="121" t="s">
        <v>12497</v>
      </c>
      <c r="K2121" s="87" t="str">
        <f t="shared" si="131"/>
        <v>522</v>
      </c>
      <c r="L2121" s="111"/>
    </row>
    <row r="2122" spans="7:12" ht="15" customHeight="1" x14ac:dyDescent="0.25">
      <c r="G2122" s="87">
        <f t="shared" si="130"/>
        <v>0</v>
      </c>
      <c r="H2122" s="87">
        <v>2122</v>
      </c>
      <c r="I2122" s="119">
        <v>14121</v>
      </c>
      <c r="J2122" s="122" t="s">
        <v>9453</v>
      </c>
      <c r="K2122" s="87" t="str">
        <f t="shared" si="131"/>
        <v>141</v>
      </c>
      <c r="L2122" s="111"/>
    </row>
    <row r="2123" spans="7:12" ht="15" customHeight="1" x14ac:dyDescent="0.25">
      <c r="G2123" s="87">
        <f t="shared" si="130"/>
        <v>0</v>
      </c>
      <c r="H2123" s="87">
        <v>2123</v>
      </c>
      <c r="I2123" s="119">
        <v>14111</v>
      </c>
      <c r="J2123" s="122" t="s">
        <v>9454</v>
      </c>
      <c r="K2123" s="87" t="str">
        <f t="shared" si="131"/>
        <v>141</v>
      </c>
      <c r="L2123" s="111"/>
    </row>
    <row r="2124" spans="7:12" ht="15" customHeight="1" x14ac:dyDescent="0.25">
      <c r="G2124" s="87">
        <f t="shared" si="130"/>
        <v>0</v>
      </c>
      <c r="H2124" s="87">
        <v>2124</v>
      </c>
      <c r="I2124" s="119">
        <v>14122</v>
      </c>
      <c r="J2124" s="122" t="s">
        <v>9455</v>
      </c>
      <c r="K2124" s="87" t="str">
        <f t="shared" si="131"/>
        <v>141</v>
      </c>
      <c r="L2124" s="111"/>
    </row>
    <row r="2125" spans="7:12" ht="15" customHeight="1" x14ac:dyDescent="0.25">
      <c r="G2125" s="87">
        <f t="shared" si="130"/>
        <v>0</v>
      </c>
      <c r="H2125" s="87">
        <v>2125</v>
      </c>
      <c r="I2125" s="119">
        <v>14125</v>
      </c>
      <c r="J2125" s="122" t="s">
        <v>9455</v>
      </c>
      <c r="K2125" s="87" t="str">
        <f t="shared" si="131"/>
        <v>141</v>
      </c>
      <c r="L2125" s="111"/>
    </row>
    <row r="2126" spans="7:12" ht="15" customHeight="1" x14ac:dyDescent="0.25">
      <c r="G2126" s="87">
        <f t="shared" si="130"/>
        <v>0</v>
      </c>
      <c r="H2126" s="87">
        <v>2126</v>
      </c>
      <c r="I2126" s="119">
        <v>14126</v>
      </c>
      <c r="J2126" s="122" t="s">
        <v>9455</v>
      </c>
      <c r="K2126" s="87" t="str">
        <f t="shared" si="131"/>
        <v>141</v>
      </c>
      <c r="L2126" s="111"/>
    </row>
    <row r="2127" spans="7:12" ht="15" customHeight="1" x14ac:dyDescent="0.25">
      <c r="G2127" s="87">
        <f t="shared" si="130"/>
        <v>0</v>
      </c>
      <c r="H2127" s="87">
        <v>2127</v>
      </c>
      <c r="I2127" s="119">
        <v>14113</v>
      </c>
      <c r="J2127" s="122" t="s">
        <v>9456</v>
      </c>
      <c r="K2127" s="87" t="str">
        <f t="shared" si="131"/>
        <v>141</v>
      </c>
      <c r="L2127" s="111"/>
    </row>
    <row r="2128" spans="7:12" ht="15" customHeight="1" x14ac:dyDescent="0.25">
      <c r="G2128" s="87">
        <f t="shared" si="130"/>
        <v>0</v>
      </c>
      <c r="H2128" s="87">
        <v>2128</v>
      </c>
      <c r="I2128" s="119">
        <v>14112</v>
      </c>
      <c r="J2128" s="122" t="s">
        <v>9456</v>
      </c>
      <c r="K2128" s="87" t="str">
        <f t="shared" si="131"/>
        <v>141</v>
      </c>
      <c r="L2128" s="111"/>
    </row>
    <row r="2129" spans="7:12" ht="15" customHeight="1" x14ac:dyDescent="0.25">
      <c r="G2129" s="87">
        <f t="shared" si="130"/>
        <v>0</v>
      </c>
      <c r="H2129" s="87">
        <v>2129</v>
      </c>
      <c r="I2129" s="119">
        <v>14119</v>
      </c>
      <c r="J2129" s="121" t="s">
        <v>9457</v>
      </c>
      <c r="K2129" s="87" t="str">
        <f t="shared" si="131"/>
        <v>141</v>
      </c>
      <c r="L2129" s="111"/>
    </row>
    <row r="2130" spans="7:12" ht="15" customHeight="1" x14ac:dyDescent="0.25">
      <c r="G2130" s="87">
        <f t="shared" si="130"/>
        <v>0</v>
      </c>
      <c r="H2130" s="87">
        <v>2130</v>
      </c>
      <c r="I2130" s="119">
        <v>14123</v>
      </c>
      <c r="J2130" s="121" t="s">
        <v>9457</v>
      </c>
      <c r="K2130" s="87" t="str">
        <f t="shared" si="131"/>
        <v>141</v>
      </c>
      <c r="L2130" s="111"/>
    </row>
    <row r="2131" spans="7:12" ht="15" customHeight="1" x14ac:dyDescent="0.25">
      <c r="G2131" s="87">
        <f t="shared" si="130"/>
        <v>0</v>
      </c>
      <c r="H2131" s="87">
        <v>2131</v>
      </c>
      <c r="I2131" s="119">
        <v>14124</v>
      </c>
      <c r="J2131" s="121" t="s">
        <v>9457</v>
      </c>
      <c r="K2131" s="87" t="str">
        <f t="shared" si="131"/>
        <v>141</v>
      </c>
      <c r="L2131" s="111"/>
    </row>
    <row r="2132" spans="7:12" ht="15" customHeight="1" x14ac:dyDescent="0.25">
      <c r="G2132" s="87">
        <f t="shared" si="130"/>
        <v>0</v>
      </c>
      <c r="H2132" s="87">
        <v>2132</v>
      </c>
      <c r="I2132" s="119">
        <v>14129</v>
      </c>
      <c r="J2132" s="121" t="s">
        <v>9457</v>
      </c>
      <c r="K2132" s="87" t="str">
        <f t="shared" si="131"/>
        <v>141</v>
      </c>
      <c r="L2132" s="111"/>
    </row>
    <row r="2133" spans="7:12" ht="15" customHeight="1" x14ac:dyDescent="0.25">
      <c r="G2133" s="87">
        <f t="shared" si="130"/>
        <v>0</v>
      </c>
      <c r="H2133" s="87">
        <v>2133</v>
      </c>
      <c r="I2133" s="119">
        <v>13243</v>
      </c>
      <c r="J2133" s="122" t="s">
        <v>9458</v>
      </c>
      <c r="K2133" s="87" t="str">
        <f t="shared" si="131"/>
        <v>132</v>
      </c>
      <c r="L2133" s="111"/>
    </row>
    <row r="2134" spans="7:12" ht="15" customHeight="1" x14ac:dyDescent="0.25">
      <c r="G2134" s="87">
        <f t="shared" si="130"/>
        <v>0</v>
      </c>
      <c r="H2134" s="87">
        <v>2134</v>
      </c>
      <c r="I2134" s="119">
        <v>13243</v>
      </c>
      <c r="J2134" s="122" t="s">
        <v>9459</v>
      </c>
      <c r="K2134" s="87" t="str">
        <f t="shared" si="131"/>
        <v>132</v>
      </c>
      <c r="L2134" s="111"/>
    </row>
    <row r="2135" spans="7:12" ht="15" customHeight="1" x14ac:dyDescent="0.25">
      <c r="G2135" s="87">
        <f t="shared" si="130"/>
        <v>0</v>
      </c>
      <c r="H2135" s="87">
        <v>2135</v>
      </c>
      <c r="I2135" s="119">
        <v>13243</v>
      </c>
      <c r="J2135" s="122" t="s">
        <v>9460</v>
      </c>
      <c r="K2135" s="87" t="str">
        <f t="shared" si="131"/>
        <v>132</v>
      </c>
      <c r="L2135" s="111"/>
    </row>
    <row r="2136" spans="7:12" ht="15" customHeight="1" x14ac:dyDescent="0.25">
      <c r="G2136" s="87">
        <f t="shared" si="130"/>
        <v>0</v>
      </c>
      <c r="H2136" s="87">
        <v>2136</v>
      </c>
      <c r="I2136" s="119">
        <v>13243</v>
      </c>
      <c r="J2136" s="122" t="s">
        <v>9461</v>
      </c>
      <c r="K2136" s="87" t="str">
        <f t="shared" si="131"/>
        <v>132</v>
      </c>
      <c r="L2136" s="111"/>
    </row>
    <row r="2137" spans="7:12" ht="15" customHeight="1" x14ac:dyDescent="0.25">
      <c r="G2137" s="87">
        <f t="shared" si="130"/>
        <v>0</v>
      </c>
      <c r="H2137" s="87">
        <v>2137</v>
      </c>
      <c r="I2137" s="119">
        <v>13243</v>
      </c>
      <c r="J2137" s="122" t="s">
        <v>9462</v>
      </c>
      <c r="K2137" s="87" t="str">
        <f t="shared" si="131"/>
        <v>132</v>
      </c>
      <c r="L2137" s="111"/>
    </row>
    <row r="2138" spans="7:12" ht="15" customHeight="1" x14ac:dyDescent="0.25">
      <c r="G2138" s="87">
        <f t="shared" si="130"/>
        <v>0</v>
      </c>
      <c r="H2138" s="87">
        <v>2138</v>
      </c>
      <c r="I2138" s="119">
        <v>13244</v>
      </c>
      <c r="J2138" s="121" t="s">
        <v>9463</v>
      </c>
      <c r="K2138" s="87" t="str">
        <f t="shared" si="131"/>
        <v>132</v>
      </c>
      <c r="L2138" s="111"/>
    </row>
    <row r="2139" spans="7:12" ht="15" customHeight="1" x14ac:dyDescent="0.25">
      <c r="G2139" s="87">
        <f t="shared" si="130"/>
        <v>0</v>
      </c>
      <c r="H2139" s="87">
        <v>2139</v>
      </c>
      <c r="I2139" s="119">
        <v>13301</v>
      </c>
      <c r="J2139" s="121" t="s">
        <v>9463</v>
      </c>
      <c r="K2139" s="87" t="str">
        <f t="shared" si="131"/>
        <v>133</v>
      </c>
      <c r="L2139" s="111"/>
    </row>
    <row r="2140" spans="7:12" ht="15" customHeight="1" x14ac:dyDescent="0.25">
      <c r="G2140" s="87">
        <f t="shared" si="130"/>
        <v>0</v>
      </c>
      <c r="H2140" s="87">
        <v>2140</v>
      </c>
      <c r="I2140" s="119">
        <v>13302</v>
      </c>
      <c r="J2140" s="121" t="s">
        <v>9463</v>
      </c>
      <c r="K2140" s="87" t="str">
        <f t="shared" si="131"/>
        <v>133</v>
      </c>
      <c r="L2140" s="111"/>
    </row>
    <row r="2141" spans="7:12" ht="15" customHeight="1" x14ac:dyDescent="0.25">
      <c r="G2141" s="87">
        <f t="shared" si="130"/>
        <v>0</v>
      </c>
      <c r="H2141" s="87">
        <v>2141</v>
      </c>
      <c r="I2141" s="119">
        <v>13243</v>
      </c>
      <c r="J2141" s="122" t="s">
        <v>9464</v>
      </c>
      <c r="K2141" s="87" t="str">
        <f t="shared" si="131"/>
        <v>132</v>
      </c>
      <c r="L2141" s="111"/>
    </row>
    <row r="2142" spans="7:12" ht="15" customHeight="1" x14ac:dyDescent="0.25">
      <c r="G2142" s="87">
        <f t="shared" si="130"/>
        <v>0</v>
      </c>
      <c r="H2142" s="87">
        <v>2142</v>
      </c>
      <c r="I2142" s="119">
        <v>13242</v>
      </c>
      <c r="J2142" s="122" t="s">
        <v>9465</v>
      </c>
      <c r="K2142" s="87" t="str">
        <f t="shared" si="131"/>
        <v>132</v>
      </c>
      <c r="L2142" s="111"/>
    </row>
    <row r="2143" spans="7:12" ht="15" customHeight="1" x14ac:dyDescent="0.25">
      <c r="G2143" s="87">
        <f t="shared" si="130"/>
        <v>0</v>
      </c>
      <c r="H2143" s="87">
        <v>2143</v>
      </c>
      <c r="I2143" s="119">
        <v>13302</v>
      </c>
      <c r="J2143" s="121" t="s">
        <v>9466</v>
      </c>
      <c r="K2143" s="87" t="str">
        <f t="shared" si="131"/>
        <v>133</v>
      </c>
      <c r="L2143" s="111"/>
    </row>
    <row r="2144" spans="7:12" ht="15" customHeight="1" x14ac:dyDescent="0.25">
      <c r="G2144" s="87">
        <f t="shared" si="130"/>
        <v>0</v>
      </c>
      <c r="H2144" s="87">
        <v>2144</v>
      </c>
      <c r="I2144" s="119">
        <v>13245</v>
      </c>
      <c r="J2144" s="121" t="s">
        <v>9466</v>
      </c>
      <c r="K2144" s="87" t="str">
        <f t="shared" si="131"/>
        <v>132</v>
      </c>
      <c r="L2144" s="111"/>
    </row>
    <row r="2145" spans="7:12" ht="15" customHeight="1" x14ac:dyDescent="0.25">
      <c r="G2145" s="87">
        <f t="shared" si="130"/>
        <v>0</v>
      </c>
      <c r="H2145" s="87">
        <v>2145</v>
      </c>
      <c r="I2145" s="119">
        <v>13249</v>
      </c>
      <c r="J2145" s="121" t="s">
        <v>9466</v>
      </c>
      <c r="K2145" s="87" t="str">
        <f t="shared" si="131"/>
        <v>132</v>
      </c>
      <c r="L2145" s="111"/>
    </row>
    <row r="2146" spans="7:12" ht="15" customHeight="1" x14ac:dyDescent="0.25">
      <c r="G2146" s="87">
        <f t="shared" si="130"/>
        <v>0</v>
      </c>
      <c r="H2146" s="87">
        <v>2146</v>
      </c>
      <c r="I2146" s="119">
        <v>13242</v>
      </c>
      <c r="J2146" s="122" t="s">
        <v>9466</v>
      </c>
      <c r="K2146" s="87" t="str">
        <f t="shared" si="131"/>
        <v>132</v>
      </c>
      <c r="L2146" s="111"/>
    </row>
    <row r="2147" spans="7:12" ht="15" customHeight="1" x14ac:dyDescent="0.25">
      <c r="G2147" s="87">
        <f t="shared" si="130"/>
        <v>0</v>
      </c>
      <c r="H2147" s="87">
        <v>2147</v>
      </c>
      <c r="I2147" s="119">
        <v>13243</v>
      </c>
      <c r="J2147" s="122" t="s">
        <v>9466</v>
      </c>
      <c r="K2147" s="87" t="str">
        <f t="shared" si="131"/>
        <v>132</v>
      </c>
      <c r="L2147" s="111"/>
    </row>
    <row r="2148" spans="7:12" ht="15" customHeight="1" x14ac:dyDescent="0.25">
      <c r="G2148" s="87">
        <f t="shared" si="130"/>
        <v>0</v>
      </c>
      <c r="H2148" s="87">
        <v>2148</v>
      </c>
      <c r="I2148" s="119">
        <v>13244</v>
      </c>
      <c r="J2148" s="122" t="s">
        <v>9466</v>
      </c>
      <c r="K2148" s="87" t="str">
        <f t="shared" si="131"/>
        <v>132</v>
      </c>
      <c r="L2148" s="111"/>
    </row>
    <row r="2149" spans="7:12" ht="15" customHeight="1" x14ac:dyDescent="0.25">
      <c r="G2149" s="87">
        <f t="shared" si="130"/>
        <v>0</v>
      </c>
      <c r="H2149" s="87">
        <v>2149</v>
      </c>
      <c r="I2149" s="119">
        <v>13461</v>
      </c>
      <c r="J2149" s="121" t="s">
        <v>9467</v>
      </c>
      <c r="K2149" s="87" t="str">
        <f t="shared" si="131"/>
        <v>134</v>
      </c>
      <c r="L2149" s="111"/>
    </row>
    <row r="2150" spans="7:12" ht="15" customHeight="1" x14ac:dyDescent="0.25">
      <c r="G2150" s="87">
        <f t="shared" si="130"/>
        <v>0</v>
      </c>
      <c r="H2150" s="87">
        <v>2150</v>
      </c>
      <c r="I2150" s="119">
        <v>13462</v>
      </c>
      <c r="J2150" s="121" t="s">
        <v>9467</v>
      </c>
      <c r="K2150" s="87" t="str">
        <f t="shared" si="131"/>
        <v>134</v>
      </c>
      <c r="L2150" s="111"/>
    </row>
    <row r="2151" spans="7:12" ht="15" customHeight="1" x14ac:dyDescent="0.25">
      <c r="G2151" s="87">
        <f t="shared" si="130"/>
        <v>0</v>
      </c>
      <c r="H2151" s="87">
        <v>2151</v>
      </c>
      <c r="I2151" s="119">
        <v>13461</v>
      </c>
      <c r="J2151" s="122" t="s">
        <v>9468</v>
      </c>
      <c r="K2151" s="87" t="str">
        <f t="shared" si="131"/>
        <v>134</v>
      </c>
      <c r="L2151" s="111"/>
    </row>
    <row r="2152" spans="7:12" ht="15" customHeight="1" x14ac:dyDescent="0.25">
      <c r="G2152" s="87">
        <f t="shared" si="130"/>
        <v>0</v>
      </c>
      <c r="H2152" s="87">
        <v>2152</v>
      </c>
      <c r="I2152" s="119">
        <v>13461</v>
      </c>
      <c r="J2152" s="121" t="s">
        <v>9469</v>
      </c>
      <c r="K2152" s="87" t="str">
        <f t="shared" si="131"/>
        <v>134</v>
      </c>
      <c r="L2152" s="111"/>
    </row>
    <row r="2153" spans="7:12" ht="15" customHeight="1" x14ac:dyDescent="0.25">
      <c r="G2153" s="87">
        <f t="shared" si="130"/>
        <v>0</v>
      </c>
      <c r="H2153" s="87">
        <v>2153</v>
      </c>
      <c r="I2153" s="119">
        <v>13462</v>
      </c>
      <c r="J2153" s="121" t="s">
        <v>9469</v>
      </c>
      <c r="K2153" s="87" t="str">
        <f t="shared" si="131"/>
        <v>134</v>
      </c>
      <c r="L2153" s="111"/>
    </row>
    <row r="2154" spans="7:12" ht="15" customHeight="1" x14ac:dyDescent="0.25">
      <c r="G2154" s="87">
        <f t="shared" si="130"/>
        <v>0</v>
      </c>
      <c r="H2154" s="87">
        <v>2154</v>
      </c>
      <c r="I2154" s="119">
        <v>12212</v>
      </c>
      <c r="J2154" s="122" t="s">
        <v>9470</v>
      </c>
      <c r="K2154" s="87" t="str">
        <f t="shared" si="131"/>
        <v>122</v>
      </c>
      <c r="L2154" s="111"/>
    </row>
    <row r="2155" spans="7:12" ht="15" customHeight="1" x14ac:dyDescent="0.25">
      <c r="G2155" s="87">
        <f t="shared" si="130"/>
        <v>0</v>
      </c>
      <c r="H2155" s="87">
        <v>2155</v>
      </c>
      <c r="I2155" s="119">
        <v>12123</v>
      </c>
      <c r="J2155" s="122" t="s">
        <v>9470</v>
      </c>
      <c r="K2155" s="87" t="str">
        <f t="shared" si="131"/>
        <v>121</v>
      </c>
      <c r="L2155" s="111"/>
    </row>
    <row r="2156" spans="7:12" ht="15" customHeight="1" x14ac:dyDescent="0.25">
      <c r="G2156" s="87">
        <f t="shared" si="130"/>
        <v>0</v>
      </c>
      <c r="H2156" s="87">
        <v>2156</v>
      </c>
      <c r="I2156" s="119">
        <v>13461</v>
      </c>
      <c r="J2156" s="122" t="s">
        <v>9470</v>
      </c>
      <c r="K2156" s="87" t="str">
        <f t="shared" si="131"/>
        <v>134</v>
      </c>
      <c r="L2156" s="111"/>
    </row>
    <row r="2157" spans="7:12" ht="15" customHeight="1" x14ac:dyDescent="0.25">
      <c r="G2157" s="87">
        <f t="shared" si="130"/>
        <v>0</v>
      </c>
      <c r="H2157" s="87">
        <v>2157</v>
      </c>
      <c r="I2157" s="119">
        <v>13462</v>
      </c>
      <c r="J2157" s="122" t="s">
        <v>9470</v>
      </c>
      <c r="K2157" s="87" t="str">
        <f t="shared" si="131"/>
        <v>134</v>
      </c>
      <c r="L2157" s="111"/>
    </row>
    <row r="2158" spans="7:12" ht="15" customHeight="1" x14ac:dyDescent="0.25">
      <c r="G2158" s="87">
        <f t="shared" si="130"/>
        <v>0</v>
      </c>
      <c r="H2158" s="87">
        <v>2158</v>
      </c>
      <c r="I2158" s="119">
        <v>13494</v>
      </c>
      <c r="J2158" s="122" t="s">
        <v>9470</v>
      </c>
      <c r="K2158" s="87" t="str">
        <f t="shared" si="131"/>
        <v>134</v>
      </c>
      <c r="L2158" s="111"/>
    </row>
    <row r="2159" spans="7:12" ht="15" customHeight="1" x14ac:dyDescent="0.25">
      <c r="G2159" s="87">
        <f t="shared" si="130"/>
        <v>0</v>
      </c>
      <c r="H2159" s="87">
        <v>2159</v>
      </c>
      <c r="I2159" s="119">
        <v>13499</v>
      </c>
      <c r="J2159" s="122" t="s">
        <v>9470</v>
      </c>
      <c r="K2159" s="87" t="str">
        <f t="shared" si="131"/>
        <v>134</v>
      </c>
      <c r="L2159" s="111"/>
    </row>
    <row r="2160" spans="7:12" ht="15" customHeight="1" x14ac:dyDescent="0.25">
      <c r="G2160" s="87">
        <f t="shared" si="130"/>
        <v>0</v>
      </c>
      <c r="H2160" s="87">
        <v>2160</v>
      </c>
      <c r="I2160" s="119">
        <v>14394</v>
      </c>
      <c r="J2160" s="122" t="s">
        <v>9471</v>
      </c>
      <c r="K2160" s="87" t="str">
        <f t="shared" si="131"/>
        <v>143</v>
      </c>
      <c r="L2160" s="111"/>
    </row>
    <row r="2161" spans="7:12" ht="15" customHeight="1" x14ac:dyDescent="0.25">
      <c r="G2161" s="87">
        <f t="shared" si="130"/>
        <v>0</v>
      </c>
      <c r="H2161" s="87">
        <v>2161</v>
      </c>
      <c r="I2161" s="124">
        <v>12215</v>
      </c>
      <c r="J2161" s="122" t="s">
        <v>9472</v>
      </c>
      <c r="K2161" s="87" t="str">
        <f t="shared" si="131"/>
        <v>122</v>
      </c>
      <c r="L2161" s="111"/>
    </row>
    <row r="2162" spans="7:12" ht="15" customHeight="1" x14ac:dyDescent="0.25">
      <c r="G2162" s="87">
        <f t="shared" si="130"/>
        <v>0</v>
      </c>
      <c r="H2162" s="87">
        <v>2162</v>
      </c>
      <c r="I2162" s="119">
        <v>12212</v>
      </c>
      <c r="J2162" s="122" t="s">
        <v>9473</v>
      </c>
      <c r="K2162" s="87" t="str">
        <f t="shared" si="131"/>
        <v>122</v>
      </c>
      <c r="L2162" s="111"/>
    </row>
    <row r="2163" spans="7:12" ht="15" customHeight="1" x14ac:dyDescent="0.25">
      <c r="G2163" s="87">
        <f t="shared" si="130"/>
        <v>0</v>
      </c>
      <c r="H2163" s="87">
        <v>2163</v>
      </c>
      <c r="I2163" s="119">
        <v>12123</v>
      </c>
      <c r="J2163" s="122" t="s">
        <v>9473</v>
      </c>
      <c r="K2163" s="87" t="str">
        <f t="shared" si="131"/>
        <v>121</v>
      </c>
      <c r="L2163" s="111"/>
    </row>
    <row r="2164" spans="7:12" ht="15" customHeight="1" x14ac:dyDescent="0.25">
      <c r="G2164" s="87">
        <f t="shared" si="130"/>
        <v>0</v>
      </c>
      <c r="H2164" s="87">
        <v>2164</v>
      </c>
      <c r="I2164" s="119">
        <v>13461</v>
      </c>
      <c r="J2164" s="122" t="s">
        <v>9474</v>
      </c>
      <c r="K2164" s="87" t="str">
        <f t="shared" si="131"/>
        <v>134</v>
      </c>
      <c r="L2164" s="111"/>
    </row>
    <row r="2165" spans="7:12" ht="15" customHeight="1" x14ac:dyDescent="0.25">
      <c r="G2165" s="87">
        <f t="shared" si="130"/>
        <v>0</v>
      </c>
      <c r="H2165" s="87">
        <v>2165</v>
      </c>
      <c r="I2165" s="119">
        <v>13462</v>
      </c>
      <c r="J2165" s="122" t="s">
        <v>9474</v>
      </c>
      <c r="K2165" s="87" t="str">
        <f t="shared" si="131"/>
        <v>134</v>
      </c>
      <c r="L2165" s="111"/>
    </row>
    <row r="2166" spans="7:12" ht="15" customHeight="1" x14ac:dyDescent="0.25">
      <c r="G2166" s="87">
        <f t="shared" si="130"/>
        <v>0</v>
      </c>
      <c r="H2166" s="87">
        <v>2166</v>
      </c>
      <c r="I2166" s="119">
        <v>13494</v>
      </c>
      <c r="J2166" s="122" t="s">
        <v>9474</v>
      </c>
      <c r="K2166" s="87" t="str">
        <f t="shared" si="131"/>
        <v>134</v>
      </c>
      <c r="L2166" s="111"/>
    </row>
    <row r="2167" spans="7:12" ht="15" customHeight="1" x14ac:dyDescent="0.25">
      <c r="G2167" s="87">
        <f t="shared" si="130"/>
        <v>0</v>
      </c>
      <c r="H2167" s="87">
        <v>2167</v>
      </c>
      <c r="I2167" s="119">
        <v>13499</v>
      </c>
      <c r="J2167" s="122" t="s">
        <v>9474</v>
      </c>
      <c r="K2167" s="87" t="str">
        <f t="shared" si="131"/>
        <v>134</v>
      </c>
      <c r="L2167" s="111"/>
    </row>
    <row r="2168" spans="7:12" ht="15" customHeight="1" x14ac:dyDescent="0.25">
      <c r="G2168" s="87">
        <f t="shared" si="130"/>
        <v>0</v>
      </c>
      <c r="H2168" s="87">
        <v>2168</v>
      </c>
      <c r="I2168" s="119">
        <v>13431</v>
      </c>
      <c r="J2168" s="122" t="s">
        <v>9475</v>
      </c>
      <c r="K2168" s="87" t="str">
        <f t="shared" si="131"/>
        <v>134</v>
      </c>
      <c r="L2168" s="111"/>
    </row>
    <row r="2169" spans="7:12" ht="15" customHeight="1" x14ac:dyDescent="0.25">
      <c r="G2169" s="87">
        <f t="shared" si="130"/>
        <v>0</v>
      </c>
      <c r="H2169" s="87">
        <v>2169</v>
      </c>
      <c r="I2169" s="119">
        <v>13432</v>
      </c>
      <c r="J2169" s="122" t="s">
        <v>9475</v>
      </c>
      <c r="K2169" s="87" t="str">
        <f t="shared" si="131"/>
        <v>134</v>
      </c>
      <c r="L2169" s="111"/>
    </row>
    <row r="2170" spans="7:12" ht="15" customHeight="1" x14ac:dyDescent="0.25">
      <c r="G2170" s="87">
        <f t="shared" si="130"/>
        <v>0</v>
      </c>
      <c r="H2170" s="87">
        <v>2170</v>
      </c>
      <c r="I2170" s="119">
        <v>13433</v>
      </c>
      <c r="J2170" s="122" t="s">
        <v>9475</v>
      </c>
      <c r="K2170" s="87" t="str">
        <f t="shared" si="131"/>
        <v>134</v>
      </c>
      <c r="L2170" s="111"/>
    </row>
    <row r="2171" spans="7:12" ht="15" customHeight="1" x14ac:dyDescent="0.25">
      <c r="G2171" s="87">
        <f t="shared" si="130"/>
        <v>0</v>
      </c>
      <c r="H2171" s="87">
        <v>2171</v>
      </c>
      <c r="I2171" s="119">
        <v>13434</v>
      </c>
      <c r="J2171" s="122" t="s">
        <v>9475</v>
      </c>
      <c r="K2171" s="87" t="str">
        <f t="shared" si="131"/>
        <v>134</v>
      </c>
      <c r="L2171" s="111"/>
    </row>
    <row r="2172" spans="7:12" ht="15" customHeight="1" x14ac:dyDescent="0.25">
      <c r="G2172" s="87">
        <f t="shared" si="130"/>
        <v>0</v>
      </c>
      <c r="H2172" s="87">
        <v>2172</v>
      </c>
      <c r="I2172" s="119">
        <v>13439</v>
      </c>
      <c r="J2172" s="122" t="s">
        <v>9475</v>
      </c>
      <c r="K2172" s="87" t="str">
        <f t="shared" si="131"/>
        <v>134</v>
      </c>
      <c r="L2172" s="111"/>
    </row>
    <row r="2173" spans="7:12" ht="15" customHeight="1" x14ac:dyDescent="0.25">
      <c r="G2173" s="87">
        <f t="shared" si="130"/>
        <v>0</v>
      </c>
      <c r="H2173" s="87">
        <v>2173</v>
      </c>
      <c r="I2173" s="119">
        <v>12193</v>
      </c>
      <c r="J2173" s="122" t="s">
        <v>9476</v>
      </c>
      <c r="K2173" s="87" t="str">
        <f t="shared" si="131"/>
        <v>121</v>
      </c>
      <c r="L2173" s="111"/>
    </row>
    <row r="2174" spans="7:12" ht="15" customHeight="1" x14ac:dyDescent="0.25">
      <c r="G2174" s="87">
        <f t="shared" si="130"/>
        <v>0</v>
      </c>
      <c r="H2174" s="87">
        <v>2174</v>
      </c>
      <c r="I2174" s="119">
        <v>13215</v>
      </c>
      <c r="J2174" s="122" t="s">
        <v>9476</v>
      </c>
      <c r="K2174" s="87" t="str">
        <f t="shared" si="131"/>
        <v>132</v>
      </c>
      <c r="L2174" s="111"/>
    </row>
    <row r="2175" spans="7:12" ht="15" customHeight="1" x14ac:dyDescent="0.25">
      <c r="G2175" s="87">
        <f t="shared" si="130"/>
        <v>0</v>
      </c>
      <c r="H2175" s="87">
        <v>2175</v>
      </c>
      <c r="I2175" s="124">
        <v>14392</v>
      </c>
      <c r="J2175" s="122" t="s">
        <v>9477</v>
      </c>
      <c r="K2175" s="87" t="str">
        <f t="shared" si="131"/>
        <v>143</v>
      </c>
      <c r="L2175" s="111"/>
    </row>
    <row r="2176" spans="7:12" ht="15" customHeight="1" x14ac:dyDescent="0.25">
      <c r="G2176" s="87">
        <f t="shared" si="130"/>
        <v>0</v>
      </c>
      <c r="H2176" s="87">
        <v>2176</v>
      </c>
      <c r="I2176" s="119">
        <v>14393</v>
      </c>
      <c r="J2176" s="122" t="s">
        <v>9478</v>
      </c>
      <c r="K2176" s="87" t="str">
        <f t="shared" si="131"/>
        <v>143</v>
      </c>
      <c r="L2176" s="111"/>
    </row>
    <row r="2177" spans="7:12" ht="15" customHeight="1" x14ac:dyDescent="0.25">
      <c r="G2177" s="87">
        <f t="shared" si="130"/>
        <v>0</v>
      </c>
      <c r="H2177" s="87">
        <v>2177</v>
      </c>
      <c r="I2177" s="119">
        <v>14392</v>
      </c>
      <c r="J2177" s="122" t="s">
        <v>9479</v>
      </c>
      <c r="K2177" s="87" t="str">
        <f t="shared" si="131"/>
        <v>143</v>
      </c>
      <c r="L2177" s="111"/>
    </row>
    <row r="2178" spans="7:12" ht="15" customHeight="1" x14ac:dyDescent="0.25">
      <c r="G2178" s="87">
        <f t="shared" ref="G2178:G2241" si="132">IF(ISERR(SEARCH($G$1,J2178)),0,1)</f>
        <v>0</v>
      </c>
      <c r="H2178" s="87">
        <v>2178</v>
      </c>
      <c r="I2178" s="119">
        <v>13431</v>
      </c>
      <c r="J2178" s="122" t="s">
        <v>9480</v>
      </c>
      <c r="K2178" s="87" t="str">
        <f t="shared" si="131"/>
        <v>134</v>
      </c>
      <c r="L2178" s="111"/>
    </row>
    <row r="2179" spans="7:12" ht="15" customHeight="1" x14ac:dyDescent="0.25">
      <c r="G2179" s="87">
        <f t="shared" si="132"/>
        <v>0</v>
      </c>
      <c r="H2179" s="87">
        <v>2179</v>
      </c>
      <c r="I2179" s="119">
        <v>13432</v>
      </c>
      <c r="J2179" s="122" t="s">
        <v>9480</v>
      </c>
      <c r="K2179" s="87" t="str">
        <f t="shared" ref="K2179:K2242" si="133">IF(LEN(LEFT(I2179,3))&lt;3,"Prosím, zvolte podrobnější úroveň.",LEFT(I2179,3))</f>
        <v>134</v>
      </c>
      <c r="L2179" s="111"/>
    </row>
    <row r="2180" spans="7:12" ht="15" customHeight="1" x14ac:dyDescent="0.25">
      <c r="G2180" s="87">
        <f t="shared" si="132"/>
        <v>0</v>
      </c>
      <c r="H2180" s="87">
        <v>2180</v>
      </c>
      <c r="I2180" s="119">
        <v>13433</v>
      </c>
      <c r="J2180" s="122" t="s">
        <v>9480</v>
      </c>
      <c r="K2180" s="87" t="str">
        <f t="shared" si="133"/>
        <v>134</v>
      </c>
      <c r="L2180" s="111"/>
    </row>
    <row r="2181" spans="7:12" ht="15" customHeight="1" x14ac:dyDescent="0.25">
      <c r="G2181" s="87">
        <f t="shared" si="132"/>
        <v>0</v>
      </c>
      <c r="H2181" s="87">
        <v>2181</v>
      </c>
      <c r="I2181" s="119">
        <v>13434</v>
      </c>
      <c r="J2181" s="122" t="s">
        <v>9480</v>
      </c>
      <c r="K2181" s="87" t="str">
        <f t="shared" si="133"/>
        <v>134</v>
      </c>
      <c r="L2181" s="111"/>
    </row>
    <row r="2182" spans="7:12" ht="15" customHeight="1" x14ac:dyDescent="0.25">
      <c r="G2182" s="87">
        <f t="shared" si="132"/>
        <v>0</v>
      </c>
      <c r="H2182" s="87">
        <v>2182</v>
      </c>
      <c r="I2182" s="119">
        <v>13439</v>
      </c>
      <c r="J2182" s="122" t="s">
        <v>9481</v>
      </c>
      <c r="K2182" s="87" t="str">
        <f t="shared" si="133"/>
        <v>134</v>
      </c>
      <c r="L2182" s="111"/>
    </row>
    <row r="2183" spans="7:12" ht="15" customHeight="1" x14ac:dyDescent="0.25">
      <c r="G2183" s="87">
        <f t="shared" si="132"/>
        <v>0</v>
      </c>
      <c r="H2183" s="87">
        <v>2183</v>
      </c>
      <c r="I2183" s="119">
        <v>13491</v>
      </c>
      <c r="J2183" s="121" t="s">
        <v>9482</v>
      </c>
      <c r="K2183" s="87" t="str">
        <f t="shared" si="133"/>
        <v>134</v>
      </c>
      <c r="L2183" s="111"/>
    </row>
    <row r="2184" spans="7:12" ht="15" customHeight="1" x14ac:dyDescent="0.25">
      <c r="G2184" s="87">
        <f t="shared" si="132"/>
        <v>0</v>
      </c>
      <c r="H2184" s="87">
        <v>2184</v>
      </c>
      <c r="I2184" s="119">
        <v>14391</v>
      </c>
      <c r="J2184" s="121" t="s">
        <v>9482</v>
      </c>
      <c r="K2184" s="87" t="str">
        <f t="shared" si="133"/>
        <v>143</v>
      </c>
      <c r="L2184" s="111"/>
    </row>
    <row r="2185" spans="7:12" ht="15" customHeight="1" x14ac:dyDescent="0.25">
      <c r="G2185" s="87">
        <f t="shared" si="132"/>
        <v>0</v>
      </c>
      <c r="H2185" s="87">
        <v>2185</v>
      </c>
      <c r="I2185" s="119">
        <v>14311</v>
      </c>
      <c r="J2185" s="122" t="s">
        <v>9482</v>
      </c>
      <c r="K2185" s="87" t="str">
        <f t="shared" si="133"/>
        <v>143</v>
      </c>
      <c r="L2185" s="111"/>
    </row>
    <row r="2186" spans="7:12" ht="15" customHeight="1" x14ac:dyDescent="0.25">
      <c r="G2186" s="87">
        <f t="shared" si="132"/>
        <v>0</v>
      </c>
      <c r="H2186" s="87">
        <v>2186</v>
      </c>
      <c r="I2186" s="119">
        <v>14312</v>
      </c>
      <c r="J2186" s="122" t="s">
        <v>9482</v>
      </c>
      <c r="K2186" s="87" t="str">
        <f t="shared" si="133"/>
        <v>143</v>
      </c>
      <c r="L2186" s="111"/>
    </row>
    <row r="2187" spans="7:12" ht="15" customHeight="1" x14ac:dyDescent="0.25">
      <c r="G2187" s="87">
        <f t="shared" si="132"/>
        <v>0</v>
      </c>
      <c r="H2187" s="87">
        <v>2187</v>
      </c>
      <c r="I2187" s="119">
        <v>14313</v>
      </c>
      <c r="J2187" s="122" t="s">
        <v>9483</v>
      </c>
      <c r="K2187" s="87" t="str">
        <f t="shared" si="133"/>
        <v>143</v>
      </c>
      <c r="L2187" s="111"/>
    </row>
    <row r="2188" spans="7:12" ht="15" customHeight="1" x14ac:dyDescent="0.25">
      <c r="G2188" s="87">
        <f t="shared" si="132"/>
        <v>0</v>
      </c>
      <c r="H2188" s="87">
        <v>2188</v>
      </c>
      <c r="I2188" s="119">
        <v>13422</v>
      </c>
      <c r="J2188" s="121" t="s">
        <v>9484</v>
      </c>
      <c r="K2188" s="87" t="str">
        <f t="shared" si="133"/>
        <v>134</v>
      </c>
      <c r="L2188" s="111"/>
    </row>
    <row r="2189" spans="7:12" ht="15" customHeight="1" x14ac:dyDescent="0.25">
      <c r="G2189" s="87">
        <f t="shared" si="132"/>
        <v>0</v>
      </c>
      <c r="H2189" s="87">
        <v>2189</v>
      </c>
      <c r="I2189" s="119">
        <v>13423</v>
      </c>
      <c r="J2189" s="121" t="s">
        <v>9484</v>
      </c>
      <c r="K2189" s="87" t="str">
        <f t="shared" si="133"/>
        <v>134</v>
      </c>
      <c r="L2189" s="111"/>
    </row>
    <row r="2190" spans="7:12" ht="15" customHeight="1" x14ac:dyDescent="0.25">
      <c r="G2190" s="87">
        <f t="shared" si="132"/>
        <v>0</v>
      </c>
      <c r="H2190" s="87">
        <v>2190</v>
      </c>
      <c r="I2190" s="119">
        <v>13421</v>
      </c>
      <c r="J2190" s="121" t="s">
        <v>9484</v>
      </c>
      <c r="K2190" s="87" t="str">
        <f t="shared" si="133"/>
        <v>134</v>
      </c>
      <c r="L2190" s="111"/>
    </row>
    <row r="2191" spans="7:12" ht="15" customHeight="1" x14ac:dyDescent="0.25">
      <c r="G2191" s="87">
        <f t="shared" si="132"/>
        <v>0</v>
      </c>
      <c r="H2191" s="87">
        <v>2191</v>
      </c>
      <c r="I2191" s="119">
        <v>13424</v>
      </c>
      <c r="J2191" s="121" t="s">
        <v>9484</v>
      </c>
      <c r="K2191" s="87" t="str">
        <f t="shared" si="133"/>
        <v>134</v>
      </c>
      <c r="L2191" s="111"/>
    </row>
    <row r="2192" spans="7:12" ht="15" customHeight="1" x14ac:dyDescent="0.25">
      <c r="G2192" s="87">
        <f t="shared" si="132"/>
        <v>0</v>
      </c>
      <c r="H2192" s="87">
        <v>2192</v>
      </c>
      <c r="I2192" s="119">
        <v>13425</v>
      </c>
      <c r="J2192" s="121" t="s">
        <v>9484</v>
      </c>
      <c r="K2192" s="87" t="str">
        <f t="shared" si="133"/>
        <v>134</v>
      </c>
      <c r="L2192" s="111"/>
    </row>
    <row r="2193" spans="7:12" ht="15" customHeight="1" x14ac:dyDescent="0.25">
      <c r="G2193" s="87">
        <f t="shared" si="132"/>
        <v>0</v>
      </c>
      <c r="H2193" s="87">
        <v>2193</v>
      </c>
      <c r="I2193" s="119">
        <v>13429</v>
      </c>
      <c r="J2193" s="121" t="s">
        <v>9485</v>
      </c>
      <c r="K2193" s="87" t="str">
        <f t="shared" si="133"/>
        <v>134</v>
      </c>
      <c r="L2193" s="111"/>
    </row>
    <row r="2194" spans="7:12" ht="15" customHeight="1" x14ac:dyDescent="0.25">
      <c r="G2194" s="87">
        <f t="shared" si="132"/>
        <v>0</v>
      </c>
      <c r="H2194" s="87">
        <v>2194</v>
      </c>
      <c r="I2194" s="119">
        <v>13455</v>
      </c>
      <c r="J2194" s="122" t="s">
        <v>9486</v>
      </c>
      <c r="K2194" s="87" t="str">
        <f t="shared" si="133"/>
        <v>134</v>
      </c>
      <c r="L2194" s="111"/>
    </row>
    <row r="2195" spans="7:12" ht="15" customHeight="1" x14ac:dyDescent="0.25">
      <c r="G2195" s="87">
        <f t="shared" si="132"/>
        <v>0</v>
      </c>
      <c r="H2195" s="87">
        <v>2195</v>
      </c>
      <c r="I2195" s="119">
        <v>13451</v>
      </c>
      <c r="J2195" s="121" t="s">
        <v>9487</v>
      </c>
      <c r="K2195" s="87" t="str">
        <f t="shared" si="133"/>
        <v>134</v>
      </c>
      <c r="L2195" s="111"/>
    </row>
    <row r="2196" spans="7:12" ht="15" customHeight="1" x14ac:dyDescent="0.25">
      <c r="G2196" s="87">
        <f t="shared" si="132"/>
        <v>0</v>
      </c>
      <c r="H2196" s="87">
        <v>2196</v>
      </c>
      <c r="I2196" s="119">
        <v>13452</v>
      </c>
      <c r="J2196" s="121" t="s">
        <v>9487</v>
      </c>
      <c r="K2196" s="87" t="str">
        <f t="shared" si="133"/>
        <v>134</v>
      </c>
      <c r="L2196" s="111"/>
    </row>
    <row r="2197" spans="7:12" ht="15" customHeight="1" x14ac:dyDescent="0.25">
      <c r="G2197" s="87">
        <f t="shared" si="132"/>
        <v>0</v>
      </c>
      <c r="H2197" s="87">
        <v>2197</v>
      </c>
      <c r="I2197" s="119">
        <v>13454</v>
      </c>
      <c r="J2197" s="121" t="s">
        <v>9487</v>
      </c>
      <c r="K2197" s="87" t="str">
        <f t="shared" si="133"/>
        <v>134</v>
      </c>
      <c r="L2197" s="111"/>
    </row>
    <row r="2198" spans="7:12" ht="15" customHeight="1" x14ac:dyDescent="0.25">
      <c r="G2198" s="87">
        <f t="shared" si="132"/>
        <v>0</v>
      </c>
      <c r="H2198" s="87">
        <v>2198</v>
      </c>
      <c r="I2198" s="119">
        <v>13459</v>
      </c>
      <c r="J2198" s="121" t="s">
        <v>9487</v>
      </c>
      <c r="K2198" s="87" t="str">
        <f t="shared" si="133"/>
        <v>134</v>
      </c>
      <c r="L2198" s="111"/>
    </row>
    <row r="2199" spans="7:12" ht="15" customHeight="1" x14ac:dyDescent="0.25">
      <c r="G2199" s="87">
        <f t="shared" si="132"/>
        <v>0</v>
      </c>
      <c r="H2199" s="87">
        <v>2199</v>
      </c>
      <c r="I2199" s="119">
        <v>13411</v>
      </c>
      <c r="J2199" s="122" t="s">
        <v>9487</v>
      </c>
      <c r="K2199" s="87" t="str">
        <f t="shared" si="133"/>
        <v>134</v>
      </c>
      <c r="L2199" s="111"/>
    </row>
    <row r="2200" spans="7:12" ht="15" customHeight="1" x14ac:dyDescent="0.25">
      <c r="G2200" s="87">
        <f t="shared" si="132"/>
        <v>0</v>
      </c>
      <c r="H2200" s="87">
        <v>2200</v>
      </c>
      <c r="I2200" s="119">
        <v>13412</v>
      </c>
      <c r="J2200" s="122" t="s">
        <v>9487</v>
      </c>
      <c r="K2200" s="87" t="str">
        <f t="shared" si="133"/>
        <v>134</v>
      </c>
      <c r="L2200" s="111"/>
    </row>
    <row r="2201" spans="7:12" ht="15" customHeight="1" x14ac:dyDescent="0.25">
      <c r="G2201" s="87">
        <f t="shared" si="132"/>
        <v>0</v>
      </c>
      <c r="H2201" s="87">
        <v>2201</v>
      </c>
      <c r="I2201" s="119">
        <v>13453</v>
      </c>
      <c r="J2201" s="122" t="s">
        <v>9487</v>
      </c>
      <c r="K2201" s="87" t="str">
        <f t="shared" si="133"/>
        <v>134</v>
      </c>
      <c r="L2201" s="111"/>
    </row>
    <row r="2202" spans="7:12" ht="15" customHeight="1" x14ac:dyDescent="0.25">
      <c r="G2202" s="87">
        <f t="shared" si="132"/>
        <v>0</v>
      </c>
      <c r="H2202" s="87">
        <v>2202</v>
      </c>
      <c r="I2202" s="119">
        <v>13456</v>
      </c>
      <c r="J2202" s="122" t="s">
        <v>9487</v>
      </c>
      <c r="K2202" s="87" t="str">
        <f t="shared" si="133"/>
        <v>134</v>
      </c>
      <c r="L2202" s="111"/>
    </row>
    <row r="2203" spans="7:12" ht="15" customHeight="1" x14ac:dyDescent="0.25">
      <c r="G2203" s="87">
        <f t="shared" si="132"/>
        <v>0</v>
      </c>
      <c r="H2203" s="87">
        <v>2203</v>
      </c>
      <c r="I2203" s="124">
        <v>14395</v>
      </c>
      <c r="J2203" s="122" t="s">
        <v>9488</v>
      </c>
      <c r="K2203" s="87" t="str">
        <f t="shared" si="133"/>
        <v>143</v>
      </c>
      <c r="L2203" s="111"/>
    </row>
    <row r="2204" spans="7:12" ht="15" customHeight="1" x14ac:dyDescent="0.25">
      <c r="G2204" s="87">
        <f t="shared" si="132"/>
        <v>0</v>
      </c>
      <c r="H2204" s="87">
        <v>2204</v>
      </c>
      <c r="I2204" s="124">
        <v>13431</v>
      </c>
      <c r="J2204" s="121" t="s">
        <v>9489</v>
      </c>
      <c r="K2204" s="87" t="str">
        <f t="shared" si="133"/>
        <v>134</v>
      </c>
      <c r="L2204" s="111"/>
    </row>
    <row r="2205" spans="7:12" ht="15" customHeight="1" x14ac:dyDescent="0.25">
      <c r="G2205" s="87">
        <f t="shared" si="132"/>
        <v>0</v>
      </c>
      <c r="H2205" s="87">
        <v>2205</v>
      </c>
      <c r="I2205" s="124">
        <v>13432</v>
      </c>
      <c r="J2205" s="121" t="s">
        <v>9489</v>
      </c>
      <c r="K2205" s="87" t="str">
        <f t="shared" si="133"/>
        <v>134</v>
      </c>
      <c r="L2205" s="111"/>
    </row>
    <row r="2206" spans="7:12" ht="15" customHeight="1" x14ac:dyDescent="0.25">
      <c r="G2206" s="87">
        <f t="shared" si="132"/>
        <v>0</v>
      </c>
      <c r="H2206" s="87">
        <v>2206</v>
      </c>
      <c r="I2206" s="124">
        <v>13433</v>
      </c>
      <c r="J2206" s="121" t="s">
        <v>9489</v>
      </c>
      <c r="K2206" s="87" t="str">
        <f t="shared" si="133"/>
        <v>134</v>
      </c>
      <c r="L2206" s="111"/>
    </row>
    <row r="2207" spans="7:12" ht="15" customHeight="1" x14ac:dyDescent="0.25">
      <c r="G2207" s="87">
        <f t="shared" si="132"/>
        <v>0</v>
      </c>
      <c r="H2207" s="87">
        <v>2207</v>
      </c>
      <c r="I2207" s="124">
        <v>13434</v>
      </c>
      <c r="J2207" s="121" t="s">
        <v>9489</v>
      </c>
      <c r="K2207" s="87" t="str">
        <f t="shared" si="133"/>
        <v>134</v>
      </c>
      <c r="L2207" s="111"/>
    </row>
    <row r="2208" spans="7:12" ht="15" customHeight="1" x14ac:dyDescent="0.25">
      <c r="G2208" s="87">
        <f t="shared" si="132"/>
        <v>0</v>
      </c>
      <c r="H2208" s="87">
        <v>2208</v>
      </c>
      <c r="I2208" s="124">
        <v>13439</v>
      </c>
      <c r="J2208" s="121" t="s">
        <v>9489</v>
      </c>
      <c r="K2208" s="87" t="str">
        <f t="shared" si="133"/>
        <v>134</v>
      </c>
      <c r="L2208" s="111"/>
    </row>
    <row r="2209" spans="7:12" ht="15" customHeight="1" x14ac:dyDescent="0.25">
      <c r="G2209" s="87">
        <f t="shared" si="132"/>
        <v>0</v>
      </c>
      <c r="H2209" s="87">
        <v>2209</v>
      </c>
      <c r="I2209" s="119">
        <v>13441</v>
      </c>
      <c r="J2209" s="121" t="s">
        <v>9489</v>
      </c>
      <c r="K2209" s="87" t="str">
        <f t="shared" si="133"/>
        <v>134</v>
      </c>
      <c r="L2209" s="111"/>
    </row>
    <row r="2210" spans="7:12" ht="15" customHeight="1" x14ac:dyDescent="0.25">
      <c r="G2210" s="87">
        <f t="shared" si="132"/>
        <v>0</v>
      </c>
      <c r="H2210" s="87">
        <v>2210</v>
      </c>
      <c r="I2210" s="119">
        <v>13442</v>
      </c>
      <c r="J2210" s="122" t="s">
        <v>9489</v>
      </c>
      <c r="K2210" s="87" t="str">
        <f t="shared" si="133"/>
        <v>134</v>
      </c>
      <c r="L2210" s="111"/>
    </row>
    <row r="2211" spans="7:12" ht="15" customHeight="1" x14ac:dyDescent="0.25">
      <c r="G2211" s="87">
        <f t="shared" si="132"/>
        <v>0</v>
      </c>
      <c r="H2211" s="87">
        <v>2211</v>
      </c>
      <c r="I2211" s="119">
        <v>13443</v>
      </c>
      <c r="J2211" s="122" t="s">
        <v>9489</v>
      </c>
      <c r="K2211" s="87" t="str">
        <f t="shared" si="133"/>
        <v>134</v>
      </c>
      <c r="L2211" s="111"/>
    </row>
    <row r="2212" spans="7:12" ht="15" customHeight="1" x14ac:dyDescent="0.25">
      <c r="G2212" s="87">
        <f t="shared" si="132"/>
        <v>0</v>
      </c>
      <c r="H2212" s="87">
        <v>2212</v>
      </c>
      <c r="I2212" s="124">
        <v>13495</v>
      </c>
      <c r="J2212" s="122" t="s">
        <v>9490</v>
      </c>
      <c r="K2212" s="87" t="str">
        <f t="shared" si="133"/>
        <v>134</v>
      </c>
      <c r="L2212" s="111"/>
    </row>
    <row r="2213" spans="7:12" ht="15" customHeight="1" x14ac:dyDescent="0.25">
      <c r="G2213" s="87">
        <f t="shared" si="132"/>
        <v>0</v>
      </c>
      <c r="H2213" s="87">
        <v>2213</v>
      </c>
      <c r="I2213" s="124">
        <v>13411</v>
      </c>
      <c r="J2213" s="121" t="s">
        <v>9491</v>
      </c>
      <c r="K2213" s="87" t="str">
        <f t="shared" si="133"/>
        <v>134</v>
      </c>
      <c r="L2213" s="111"/>
    </row>
    <row r="2214" spans="7:12" ht="15" customHeight="1" x14ac:dyDescent="0.25">
      <c r="G2214" s="87">
        <f t="shared" si="132"/>
        <v>0</v>
      </c>
      <c r="H2214" s="87">
        <v>2214</v>
      </c>
      <c r="I2214" s="124">
        <v>13412</v>
      </c>
      <c r="J2214" s="121" t="s">
        <v>9491</v>
      </c>
      <c r="K2214" s="87" t="str">
        <f t="shared" si="133"/>
        <v>134</v>
      </c>
      <c r="L2214" s="111"/>
    </row>
    <row r="2215" spans="7:12" ht="15" customHeight="1" x14ac:dyDescent="0.25">
      <c r="G2215" s="87">
        <f t="shared" si="132"/>
        <v>0</v>
      </c>
      <c r="H2215" s="87">
        <v>2215</v>
      </c>
      <c r="I2215" s="119">
        <v>13459</v>
      </c>
      <c r="J2215" s="122" t="s">
        <v>9491</v>
      </c>
      <c r="K2215" s="87" t="str">
        <f t="shared" si="133"/>
        <v>134</v>
      </c>
      <c r="L2215" s="111"/>
    </row>
    <row r="2216" spans="7:12" ht="15" customHeight="1" x14ac:dyDescent="0.25">
      <c r="G2216" s="87">
        <f t="shared" si="132"/>
        <v>0</v>
      </c>
      <c r="H2216" s="87">
        <v>2216</v>
      </c>
      <c r="I2216" s="119">
        <v>14319</v>
      </c>
      <c r="J2216" s="122" t="s">
        <v>9491</v>
      </c>
      <c r="K2216" s="87" t="str">
        <f t="shared" si="133"/>
        <v>143</v>
      </c>
      <c r="L2216" s="111"/>
    </row>
    <row r="2217" spans="7:12" ht="15" customHeight="1" x14ac:dyDescent="0.25">
      <c r="G2217" s="87">
        <f t="shared" si="132"/>
        <v>0</v>
      </c>
      <c r="H2217" s="87">
        <v>2217</v>
      </c>
      <c r="I2217" s="119">
        <v>14312</v>
      </c>
      <c r="J2217" s="125" t="s">
        <v>9491</v>
      </c>
      <c r="K2217" s="87" t="str">
        <f t="shared" si="133"/>
        <v>143</v>
      </c>
      <c r="L2217" s="111"/>
    </row>
    <row r="2218" spans="7:12" ht="15" customHeight="1" x14ac:dyDescent="0.25">
      <c r="G2218" s="87">
        <f t="shared" si="132"/>
        <v>0</v>
      </c>
      <c r="H2218" s="87">
        <v>2218</v>
      </c>
      <c r="I2218" s="119">
        <v>13425</v>
      </c>
      <c r="J2218" s="125" t="s">
        <v>9491</v>
      </c>
      <c r="K2218" s="87" t="str">
        <f t="shared" si="133"/>
        <v>134</v>
      </c>
      <c r="L2218" s="111"/>
    </row>
    <row r="2219" spans="7:12" ht="15" customHeight="1" x14ac:dyDescent="0.25">
      <c r="G2219" s="87">
        <f t="shared" si="132"/>
        <v>0</v>
      </c>
      <c r="H2219" s="87">
        <v>2219</v>
      </c>
      <c r="I2219" s="119">
        <v>13429</v>
      </c>
      <c r="J2219" s="125" t="s">
        <v>9492</v>
      </c>
      <c r="K2219" s="87" t="str">
        <f t="shared" si="133"/>
        <v>134</v>
      </c>
      <c r="L2219" s="111"/>
    </row>
    <row r="2220" spans="7:12" ht="15" customHeight="1" x14ac:dyDescent="0.25">
      <c r="G2220" s="87">
        <f t="shared" si="132"/>
        <v>0</v>
      </c>
      <c r="H2220" s="87">
        <v>2220</v>
      </c>
      <c r="I2220" s="119">
        <v>12111</v>
      </c>
      <c r="J2220" s="122" t="s">
        <v>9493</v>
      </c>
      <c r="K2220" s="87" t="str">
        <f t="shared" si="133"/>
        <v>121</v>
      </c>
      <c r="L2220" s="111"/>
    </row>
    <row r="2221" spans="7:12" ht="15" customHeight="1" x14ac:dyDescent="0.25">
      <c r="G2221" s="87">
        <f t="shared" si="132"/>
        <v>0</v>
      </c>
      <c r="H2221" s="87">
        <v>2221</v>
      </c>
      <c r="I2221" s="119">
        <v>12199</v>
      </c>
      <c r="J2221" s="122" t="s">
        <v>9494</v>
      </c>
      <c r="K2221" s="87" t="str">
        <f t="shared" si="133"/>
        <v>121</v>
      </c>
      <c r="L2221" s="111"/>
    </row>
    <row r="2222" spans="7:12" ht="15" customHeight="1" x14ac:dyDescent="0.25">
      <c r="G2222" s="87">
        <f t="shared" si="132"/>
        <v>0</v>
      </c>
      <c r="H2222" s="87">
        <v>2222</v>
      </c>
      <c r="I2222" s="119">
        <v>12130</v>
      </c>
      <c r="J2222" s="122" t="s">
        <v>9494</v>
      </c>
      <c r="K2222" s="87" t="str">
        <f t="shared" si="133"/>
        <v>121</v>
      </c>
      <c r="L2222" s="111"/>
    </row>
    <row r="2223" spans="7:12" ht="15" customHeight="1" x14ac:dyDescent="0.25">
      <c r="G2223" s="87">
        <f t="shared" si="132"/>
        <v>0</v>
      </c>
      <c r="H2223" s="87">
        <v>2223</v>
      </c>
      <c r="I2223" s="119">
        <v>12192</v>
      </c>
      <c r="J2223" s="122" t="s">
        <v>9495</v>
      </c>
      <c r="K2223" s="87" t="str">
        <f t="shared" si="133"/>
        <v>121</v>
      </c>
      <c r="L2223" s="111"/>
    </row>
    <row r="2224" spans="7:12" ht="15" customHeight="1" x14ac:dyDescent="0.25">
      <c r="G2224" s="87">
        <f t="shared" si="132"/>
        <v>0</v>
      </c>
      <c r="H2224" s="87">
        <v>2224</v>
      </c>
      <c r="I2224" s="124">
        <v>12113</v>
      </c>
      <c r="J2224" s="122" t="s">
        <v>9496</v>
      </c>
      <c r="K2224" s="87" t="str">
        <f t="shared" si="133"/>
        <v>121</v>
      </c>
      <c r="L2224" s="111"/>
    </row>
    <row r="2225" spans="7:12" ht="15" customHeight="1" x14ac:dyDescent="0.25">
      <c r="G2225" s="87">
        <f t="shared" si="132"/>
        <v>0</v>
      </c>
      <c r="H2225" s="87">
        <v>2225</v>
      </c>
      <c r="I2225" s="124">
        <v>12119</v>
      </c>
      <c r="J2225" s="122" t="s">
        <v>9497</v>
      </c>
      <c r="K2225" s="87" t="str">
        <f t="shared" si="133"/>
        <v>121</v>
      </c>
      <c r="L2225" s="111"/>
    </row>
    <row r="2226" spans="7:12" ht="15" customHeight="1" x14ac:dyDescent="0.25">
      <c r="G2226" s="87">
        <f t="shared" si="132"/>
        <v>0</v>
      </c>
      <c r="H2226" s="87">
        <v>2226</v>
      </c>
      <c r="I2226" s="124">
        <v>12112</v>
      </c>
      <c r="J2226" s="122" t="s">
        <v>9498</v>
      </c>
      <c r="K2226" s="87" t="str">
        <f t="shared" si="133"/>
        <v>121</v>
      </c>
      <c r="L2226" s="111"/>
    </row>
    <row r="2227" spans="7:12" ht="15" customHeight="1" x14ac:dyDescent="0.25">
      <c r="G2227" s="87">
        <f t="shared" si="132"/>
        <v>0</v>
      </c>
      <c r="H2227" s="87">
        <v>2227</v>
      </c>
      <c r="I2227" s="119">
        <v>12122</v>
      </c>
      <c r="J2227" s="122" t="s">
        <v>9499</v>
      </c>
      <c r="K2227" s="87" t="str">
        <f t="shared" si="133"/>
        <v>121</v>
      </c>
      <c r="L2227" s="111"/>
    </row>
    <row r="2228" spans="7:12" ht="15" customHeight="1" x14ac:dyDescent="0.25">
      <c r="G2228" s="87">
        <f t="shared" si="132"/>
        <v>0</v>
      </c>
      <c r="H2228" s="87">
        <v>2228</v>
      </c>
      <c r="I2228" s="124">
        <v>12112</v>
      </c>
      <c r="J2228" s="122" t="s">
        <v>9500</v>
      </c>
      <c r="K2228" s="87" t="str">
        <f t="shared" si="133"/>
        <v>121</v>
      </c>
      <c r="L2228" s="111"/>
    </row>
    <row r="2229" spans="7:12" ht="15" customHeight="1" x14ac:dyDescent="0.25">
      <c r="G2229" s="87">
        <f t="shared" si="132"/>
        <v>0</v>
      </c>
      <c r="H2229" s="87">
        <v>2229</v>
      </c>
      <c r="I2229" s="124">
        <v>12119</v>
      </c>
      <c r="J2229" s="122" t="s">
        <v>9501</v>
      </c>
      <c r="K2229" s="87" t="str">
        <f t="shared" si="133"/>
        <v>121</v>
      </c>
      <c r="L2229" s="111"/>
    </row>
    <row r="2230" spans="7:12" ht="15" customHeight="1" x14ac:dyDescent="0.25">
      <c r="G2230" s="87">
        <f t="shared" si="132"/>
        <v>0</v>
      </c>
      <c r="H2230" s="87">
        <v>2230</v>
      </c>
      <c r="I2230" s="124">
        <v>12112</v>
      </c>
      <c r="J2230" s="122" t="s">
        <v>9501</v>
      </c>
      <c r="K2230" s="87" t="str">
        <f t="shared" si="133"/>
        <v>121</v>
      </c>
      <c r="L2230" s="111"/>
    </row>
    <row r="2231" spans="7:12" ht="15" customHeight="1" x14ac:dyDescent="0.25">
      <c r="G2231" s="87">
        <f t="shared" si="132"/>
        <v>0</v>
      </c>
      <c r="H2231" s="87">
        <v>2231</v>
      </c>
      <c r="I2231" s="124">
        <v>12192</v>
      </c>
      <c r="J2231" s="122" t="s">
        <v>9501</v>
      </c>
      <c r="K2231" s="87" t="str">
        <f t="shared" si="133"/>
        <v>121</v>
      </c>
      <c r="L2231" s="111"/>
    </row>
    <row r="2232" spans="7:12" ht="15" customHeight="1" x14ac:dyDescent="0.25">
      <c r="G2232" s="87">
        <f t="shared" si="132"/>
        <v>0</v>
      </c>
      <c r="H2232" s="87">
        <v>2232</v>
      </c>
      <c r="I2232" s="119">
        <v>12121</v>
      </c>
      <c r="J2232" s="122" t="s">
        <v>9502</v>
      </c>
      <c r="K2232" s="87" t="str">
        <f t="shared" si="133"/>
        <v>121</v>
      </c>
      <c r="L2232" s="111"/>
    </row>
    <row r="2233" spans="7:12" ht="15" customHeight="1" x14ac:dyDescent="0.25">
      <c r="G2233" s="87">
        <f t="shared" si="132"/>
        <v>0</v>
      </c>
      <c r="H2233" s="87">
        <v>2233</v>
      </c>
      <c r="I2233" s="119">
        <v>12122</v>
      </c>
      <c r="J2233" s="122" t="s">
        <v>9503</v>
      </c>
      <c r="K2233" s="87" t="str">
        <f t="shared" si="133"/>
        <v>121</v>
      </c>
      <c r="L2233" s="111"/>
    </row>
    <row r="2234" spans="7:12" ht="15" customHeight="1" x14ac:dyDescent="0.25">
      <c r="G2234" s="87">
        <f t="shared" si="132"/>
        <v>0</v>
      </c>
      <c r="H2234" s="87">
        <v>2234</v>
      </c>
      <c r="I2234" s="119">
        <v>12122</v>
      </c>
      <c r="J2234" s="122" t="s">
        <v>9504</v>
      </c>
      <c r="K2234" s="87" t="str">
        <f t="shared" si="133"/>
        <v>121</v>
      </c>
      <c r="L2234" s="111"/>
    </row>
    <row r="2235" spans="7:12" ht="15" customHeight="1" x14ac:dyDescent="0.25">
      <c r="G2235" s="87">
        <f t="shared" si="132"/>
        <v>0</v>
      </c>
      <c r="H2235" s="87">
        <v>2235</v>
      </c>
      <c r="I2235" s="119">
        <v>12122</v>
      </c>
      <c r="J2235" s="122" t="s">
        <v>12472</v>
      </c>
      <c r="K2235" s="87" t="str">
        <f t="shared" si="133"/>
        <v>121</v>
      </c>
      <c r="L2235" s="111"/>
    </row>
    <row r="2236" spans="7:12" ht="15" customHeight="1" x14ac:dyDescent="0.25">
      <c r="G2236" s="87">
        <f t="shared" si="132"/>
        <v>0</v>
      </c>
      <c r="H2236" s="87">
        <v>2236</v>
      </c>
      <c r="I2236" s="119">
        <v>12129</v>
      </c>
      <c r="J2236" s="122" t="s">
        <v>9505</v>
      </c>
      <c r="K2236" s="87" t="str">
        <f t="shared" si="133"/>
        <v>121</v>
      </c>
      <c r="L2236" s="111"/>
    </row>
    <row r="2237" spans="7:12" ht="15" customHeight="1" x14ac:dyDescent="0.25">
      <c r="G2237" s="87">
        <f t="shared" si="132"/>
        <v>0</v>
      </c>
      <c r="H2237" s="87">
        <v>2237</v>
      </c>
      <c r="I2237" s="119">
        <v>12129</v>
      </c>
      <c r="J2237" s="122" t="s">
        <v>9506</v>
      </c>
      <c r="K2237" s="87" t="str">
        <f t="shared" si="133"/>
        <v>121</v>
      </c>
      <c r="L2237" s="111"/>
    </row>
    <row r="2238" spans="7:12" ht="15" customHeight="1" x14ac:dyDescent="0.25">
      <c r="G2238" s="87">
        <f t="shared" si="132"/>
        <v>0</v>
      </c>
      <c r="H2238" s="87">
        <v>2238</v>
      </c>
      <c r="I2238" s="119">
        <v>12129</v>
      </c>
      <c r="J2238" s="122" t="s">
        <v>9507</v>
      </c>
      <c r="K2238" s="87" t="str">
        <f t="shared" si="133"/>
        <v>121</v>
      </c>
      <c r="L2238" s="111"/>
    </row>
    <row r="2239" spans="7:12" ht="15" customHeight="1" x14ac:dyDescent="0.25">
      <c r="G2239" s="87">
        <f t="shared" si="132"/>
        <v>0</v>
      </c>
      <c r="H2239" s="87">
        <v>2239</v>
      </c>
      <c r="I2239" s="119">
        <v>12122</v>
      </c>
      <c r="J2239" s="122" t="s">
        <v>9507</v>
      </c>
      <c r="K2239" s="87" t="str">
        <f t="shared" si="133"/>
        <v>121</v>
      </c>
      <c r="L2239" s="111"/>
    </row>
    <row r="2240" spans="7:12" ht="15" customHeight="1" x14ac:dyDescent="0.25">
      <c r="G2240" s="87">
        <f t="shared" si="132"/>
        <v>0</v>
      </c>
      <c r="H2240" s="87">
        <v>2240</v>
      </c>
      <c r="I2240" s="119">
        <v>12211</v>
      </c>
      <c r="J2240" s="122" t="s">
        <v>9508</v>
      </c>
      <c r="K2240" s="87" t="str">
        <f t="shared" si="133"/>
        <v>122</v>
      </c>
      <c r="L2240" s="111"/>
    </row>
    <row r="2241" spans="7:12" ht="15" customHeight="1" x14ac:dyDescent="0.25">
      <c r="G2241" s="87">
        <f t="shared" si="132"/>
        <v>0</v>
      </c>
      <c r="H2241" s="87">
        <v>2241</v>
      </c>
      <c r="I2241" s="119">
        <v>52210</v>
      </c>
      <c r="J2241" s="122" t="s">
        <v>9509</v>
      </c>
      <c r="K2241" s="87" t="str">
        <f t="shared" si="133"/>
        <v>522</v>
      </c>
      <c r="L2241" s="111"/>
    </row>
    <row r="2242" spans="7:12" ht="15" customHeight="1" x14ac:dyDescent="0.25">
      <c r="G2242" s="87">
        <f t="shared" ref="G2242:G2305" si="134">IF(ISERR(SEARCH($G$1,J2242)),0,1)</f>
        <v>0</v>
      </c>
      <c r="H2242" s="87">
        <v>2242</v>
      </c>
      <c r="I2242" s="119">
        <v>12213</v>
      </c>
      <c r="J2242" s="122" t="s">
        <v>9510</v>
      </c>
      <c r="K2242" s="87" t="str">
        <f t="shared" si="133"/>
        <v>122</v>
      </c>
      <c r="L2242" s="111"/>
    </row>
    <row r="2243" spans="7:12" ht="15" customHeight="1" x14ac:dyDescent="0.25">
      <c r="G2243" s="87">
        <f t="shared" si="134"/>
        <v>0</v>
      </c>
      <c r="H2243" s="87">
        <v>2243</v>
      </c>
      <c r="I2243" s="119">
        <v>12212</v>
      </c>
      <c r="J2243" s="122" t="s">
        <v>9511</v>
      </c>
      <c r="K2243" s="87" t="str">
        <f t="shared" ref="K2243:K2306" si="135">IF(LEN(LEFT(I2243,3))&lt;3,"Prosím, zvolte podrobnější úroveň.",LEFT(I2243,3))</f>
        <v>122</v>
      </c>
      <c r="L2243" s="111"/>
    </row>
    <row r="2244" spans="7:12" ht="15" customHeight="1" x14ac:dyDescent="0.25">
      <c r="G2244" s="87">
        <f t="shared" si="134"/>
        <v>0</v>
      </c>
      <c r="H2244" s="87">
        <v>2244</v>
      </c>
      <c r="I2244" s="119">
        <v>12212</v>
      </c>
      <c r="J2244" s="122" t="s">
        <v>9512</v>
      </c>
      <c r="K2244" s="87" t="str">
        <f t="shared" si="135"/>
        <v>122</v>
      </c>
      <c r="L2244" s="111"/>
    </row>
    <row r="2245" spans="7:12" ht="15" customHeight="1" x14ac:dyDescent="0.25">
      <c r="G2245" s="87">
        <f t="shared" si="134"/>
        <v>0</v>
      </c>
      <c r="H2245" s="87">
        <v>2245</v>
      </c>
      <c r="I2245" s="119">
        <v>12213</v>
      </c>
      <c r="J2245" s="122" t="s">
        <v>9513</v>
      </c>
      <c r="K2245" s="87" t="str">
        <f t="shared" si="135"/>
        <v>122</v>
      </c>
      <c r="L2245" s="111"/>
    </row>
    <row r="2246" spans="7:12" ht="15" customHeight="1" x14ac:dyDescent="0.25">
      <c r="G2246" s="87">
        <f t="shared" si="134"/>
        <v>0</v>
      </c>
      <c r="H2246" s="87">
        <v>2246</v>
      </c>
      <c r="I2246" s="119">
        <v>13245</v>
      </c>
      <c r="J2246" s="122" t="s">
        <v>9514</v>
      </c>
      <c r="K2246" s="87" t="str">
        <f t="shared" si="135"/>
        <v>132</v>
      </c>
      <c r="L2246" s="111"/>
    </row>
    <row r="2247" spans="7:12" ht="15" customHeight="1" x14ac:dyDescent="0.25">
      <c r="G2247" s="87">
        <f t="shared" si="134"/>
        <v>0</v>
      </c>
      <c r="H2247" s="87">
        <v>2247</v>
      </c>
      <c r="I2247" s="119">
        <v>13242</v>
      </c>
      <c r="J2247" s="122" t="s">
        <v>9514</v>
      </c>
      <c r="K2247" s="87" t="str">
        <f t="shared" si="135"/>
        <v>132</v>
      </c>
      <c r="L2247" s="111"/>
    </row>
    <row r="2248" spans="7:12" ht="15" customHeight="1" x14ac:dyDescent="0.25">
      <c r="G2248" s="87">
        <f t="shared" si="134"/>
        <v>0</v>
      </c>
      <c r="H2248" s="87">
        <v>2248</v>
      </c>
      <c r="I2248" s="119">
        <v>13243</v>
      </c>
      <c r="J2248" s="122" t="s">
        <v>9514</v>
      </c>
      <c r="K2248" s="87" t="str">
        <f t="shared" si="135"/>
        <v>132</v>
      </c>
      <c r="L2248" s="111"/>
    </row>
    <row r="2249" spans="7:12" ht="15" customHeight="1" x14ac:dyDescent="0.25">
      <c r="G2249" s="87">
        <f t="shared" si="134"/>
        <v>0</v>
      </c>
      <c r="H2249" s="87">
        <v>2249</v>
      </c>
      <c r="I2249" s="119">
        <v>12214</v>
      </c>
      <c r="J2249" s="122" t="s">
        <v>9515</v>
      </c>
      <c r="K2249" s="87" t="str">
        <f t="shared" si="135"/>
        <v>122</v>
      </c>
      <c r="L2249" s="111"/>
    </row>
    <row r="2250" spans="7:12" ht="15" customHeight="1" x14ac:dyDescent="0.25">
      <c r="G2250" s="87">
        <f t="shared" si="134"/>
        <v>0</v>
      </c>
      <c r="H2250" s="87">
        <v>2250</v>
      </c>
      <c r="I2250" s="119">
        <v>12212</v>
      </c>
      <c r="J2250" s="121" t="s">
        <v>9516</v>
      </c>
      <c r="K2250" s="87" t="str">
        <f t="shared" si="135"/>
        <v>122</v>
      </c>
      <c r="L2250" s="111"/>
    </row>
    <row r="2251" spans="7:12" ht="15" customHeight="1" x14ac:dyDescent="0.25">
      <c r="G2251" s="87">
        <f t="shared" si="134"/>
        <v>0</v>
      </c>
      <c r="H2251" s="87">
        <v>2251</v>
      </c>
      <c r="I2251" s="119">
        <v>12219</v>
      </c>
      <c r="J2251" s="121" t="s">
        <v>9516</v>
      </c>
      <c r="K2251" s="87" t="str">
        <f t="shared" si="135"/>
        <v>122</v>
      </c>
      <c r="L2251" s="111"/>
    </row>
    <row r="2252" spans="7:12" ht="15" customHeight="1" x14ac:dyDescent="0.25">
      <c r="G2252" s="87">
        <f t="shared" si="134"/>
        <v>0</v>
      </c>
      <c r="H2252" s="87">
        <v>2252</v>
      </c>
      <c r="I2252" s="119">
        <v>12213</v>
      </c>
      <c r="J2252" s="122" t="s">
        <v>9516</v>
      </c>
      <c r="K2252" s="87" t="str">
        <f t="shared" si="135"/>
        <v>122</v>
      </c>
      <c r="L2252" s="111"/>
    </row>
    <row r="2253" spans="7:12" ht="15" customHeight="1" x14ac:dyDescent="0.25">
      <c r="G2253" s="87">
        <f t="shared" si="134"/>
        <v>0</v>
      </c>
      <c r="H2253" s="87">
        <v>2253</v>
      </c>
      <c r="I2253" s="119">
        <v>12214</v>
      </c>
      <c r="J2253" s="122" t="s">
        <v>9516</v>
      </c>
      <c r="K2253" s="87" t="str">
        <f t="shared" si="135"/>
        <v>122</v>
      </c>
      <c r="L2253" s="111"/>
    </row>
    <row r="2254" spans="7:12" ht="15" customHeight="1" x14ac:dyDescent="0.25">
      <c r="G2254" s="87">
        <f t="shared" si="134"/>
        <v>0</v>
      </c>
      <c r="H2254" s="87">
        <v>2254</v>
      </c>
      <c r="I2254" s="119">
        <v>12221</v>
      </c>
      <c r="J2254" s="122" t="s">
        <v>9517</v>
      </c>
      <c r="K2254" s="87" t="str">
        <f t="shared" si="135"/>
        <v>122</v>
      </c>
      <c r="L2254" s="111"/>
    </row>
    <row r="2255" spans="7:12" ht="15" customHeight="1" x14ac:dyDescent="0.25">
      <c r="G2255" s="87">
        <f t="shared" si="134"/>
        <v>0</v>
      </c>
      <c r="H2255" s="87">
        <v>2255</v>
      </c>
      <c r="I2255" s="119">
        <v>12221</v>
      </c>
      <c r="J2255" s="122" t="s">
        <v>9518</v>
      </c>
      <c r="K2255" s="87" t="str">
        <f t="shared" si="135"/>
        <v>122</v>
      </c>
      <c r="L2255" s="111"/>
    </row>
    <row r="2256" spans="7:12" ht="15" customHeight="1" x14ac:dyDescent="0.25">
      <c r="G2256" s="87">
        <f t="shared" si="134"/>
        <v>0</v>
      </c>
      <c r="H2256" s="87">
        <v>2256</v>
      </c>
      <c r="I2256" s="119">
        <v>12222</v>
      </c>
      <c r="J2256" s="122" t="s">
        <v>9519</v>
      </c>
      <c r="K2256" s="87" t="str">
        <f t="shared" si="135"/>
        <v>122</v>
      </c>
      <c r="L2256" s="111"/>
    </row>
    <row r="2257" spans="7:12" ht="15" customHeight="1" x14ac:dyDescent="0.25">
      <c r="G2257" s="87">
        <f t="shared" si="134"/>
        <v>0</v>
      </c>
      <c r="H2257" s="87">
        <v>2257</v>
      </c>
      <c r="I2257" s="119">
        <v>12214</v>
      </c>
      <c r="J2257" s="122" t="s">
        <v>9520</v>
      </c>
      <c r="K2257" s="87" t="str">
        <f t="shared" si="135"/>
        <v>122</v>
      </c>
      <c r="L2257" s="111"/>
    </row>
    <row r="2258" spans="7:12" ht="15" customHeight="1" x14ac:dyDescent="0.25">
      <c r="G2258" s="87">
        <f t="shared" si="134"/>
        <v>0</v>
      </c>
      <c r="H2258" s="87">
        <v>2258</v>
      </c>
      <c r="I2258" s="119">
        <v>12191</v>
      </c>
      <c r="J2258" s="122" t="s">
        <v>9521</v>
      </c>
      <c r="K2258" s="87" t="str">
        <f t="shared" si="135"/>
        <v>121</v>
      </c>
      <c r="L2258" s="111"/>
    </row>
    <row r="2259" spans="7:12" ht="15" customHeight="1" x14ac:dyDescent="0.25">
      <c r="G2259" s="87">
        <f t="shared" si="134"/>
        <v>0</v>
      </c>
      <c r="H2259" s="87">
        <v>2259</v>
      </c>
      <c r="I2259" s="119">
        <v>12219</v>
      </c>
      <c r="J2259" s="122" t="s">
        <v>9521</v>
      </c>
      <c r="K2259" s="87" t="str">
        <f t="shared" si="135"/>
        <v>122</v>
      </c>
      <c r="L2259" s="111"/>
    </row>
    <row r="2260" spans="7:12" ht="15" customHeight="1" x14ac:dyDescent="0.25">
      <c r="G2260" s="87">
        <f t="shared" si="134"/>
        <v>0</v>
      </c>
      <c r="H2260" s="87">
        <v>2260</v>
      </c>
      <c r="I2260" s="119">
        <v>12199</v>
      </c>
      <c r="J2260" s="122" t="s">
        <v>9521</v>
      </c>
      <c r="K2260" s="87" t="str">
        <f t="shared" si="135"/>
        <v>121</v>
      </c>
      <c r="L2260" s="111"/>
    </row>
    <row r="2261" spans="7:12" ht="15" customHeight="1" x14ac:dyDescent="0.25">
      <c r="G2261" s="87">
        <f t="shared" si="134"/>
        <v>0</v>
      </c>
      <c r="H2261" s="87">
        <v>2261</v>
      </c>
      <c r="I2261" s="119">
        <v>12221</v>
      </c>
      <c r="J2261" s="122" t="s">
        <v>12501</v>
      </c>
      <c r="K2261" s="87" t="str">
        <f t="shared" si="135"/>
        <v>122</v>
      </c>
      <c r="L2261" s="111"/>
    </row>
    <row r="2262" spans="7:12" ht="15" customHeight="1" x14ac:dyDescent="0.25">
      <c r="G2262" s="87">
        <f t="shared" si="134"/>
        <v>0</v>
      </c>
      <c r="H2262" s="87">
        <v>2262</v>
      </c>
      <c r="I2262" s="119">
        <v>12222</v>
      </c>
      <c r="J2262" s="122" t="s">
        <v>12501</v>
      </c>
      <c r="K2262" s="87" t="str">
        <f t="shared" si="135"/>
        <v>122</v>
      </c>
      <c r="L2262" s="111"/>
    </row>
    <row r="2263" spans="7:12" ht="15" customHeight="1" x14ac:dyDescent="0.25">
      <c r="G2263" s="87">
        <f t="shared" si="134"/>
        <v>0</v>
      </c>
      <c r="H2263" s="87">
        <v>2263</v>
      </c>
      <c r="I2263" s="119">
        <v>12219</v>
      </c>
      <c r="J2263" s="122" t="s">
        <v>12501</v>
      </c>
      <c r="K2263" s="87" t="str">
        <f t="shared" si="135"/>
        <v>122</v>
      </c>
      <c r="L2263" s="111"/>
    </row>
    <row r="2264" spans="7:12" ht="15" customHeight="1" x14ac:dyDescent="0.25">
      <c r="G2264" s="87">
        <f t="shared" si="134"/>
        <v>0</v>
      </c>
      <c r="H2264" s="87">
        <v>2264</v>
      </c>
      <c r="I2264" s="119">
        <v>13241</v>
      </c>
      <c r="J2264" s="122" t="s">
        <v>9522</v>
      </c>
      <c r="K2264" s="87" t="str">
        <f t="shared" si="135"/>
        <v>132</v>
      </c>
      <c r="L2264" s="111"/>
    </row>
    <row r="2265" spans="7:12" ht="15" customHeight="1" x14ac:dyDescent="0.25">
      <c r="G2265" s="87">
        <f t="shared" si="134"/>
        <v>0</v>
      </c>
      <c r="H2265" s="87">
        <v>2265</v>
      </c>
      <c r="I2265" s="119">
        <v>12213</v>
      </c>
      <c r="J2265" s="122" t="s">
        <v>9523</v>
      </c>
      <c r="K2265" s="87" t="str">
        <f t="shared" si="135"/>
        <v>122</v>
      </c>
      <c r="L2265" s="111"/>
    </row>
    <row r="2266" spans="7:12" ht="15" customHeight="1" x14ac:dyDescent="0.25">
      <c r="G2266" s="87">
        <f t="shared" si="134"/>
        <v>0</v>
      </c>
      <c r="H2266" s="87">
        <v>2266</v>
      </c>
      <c r="I2266" s="119">
        <v>12214</v>
      </c>
      <c r="J2266" s="122" t="s">
        <v>9524</v>
      </c>
      <c r="K2266" s="87" t="str">
        <f t="shared" si="135"/>
        <v>122</v>
      </c>
      <c r="L2266" s="111"/>
    </row>
    <row r="2267" spans="7:12" ht="15" customHeight="1" x14ac:dyDescent="0.25">
      <c r="G2267" s="87">
        <f t="shared" si="134"/>
        <v>0</v>
      </c>
      <c r="H2267" s="87">
        <v>2267</v>
      </c>
      <c r="I2267" s="119">
        <v>13242</v>
      </c>
      <c r="J2267" s="122" t="s">
        <v>9525</v>
      </c>
      <c r="K2267" s="87" t="str">
        <f t="shared" si="135"/>
        <v>132</v>
      </c>
      <c r="L2267" s="111"/>
    </row>
    <row r="2268" spans="7:12" ht="15" customHeight="1" x14ac:dyDescent="0.25">
      <c r="G2268" s="87">
        <f t="shared" si="134"/>
        <v>0</v>
      </c>
      <c r="H2268" s="87">
        <v>2268</v>
      </c>
      <c r="I2268" s="119">
        <v>13241</v>
      </c>
      <c r="J2268" s="122" t="s">
        <v>9526</v>
      </c>
      <c r="K2268" s="87" t="str">
        <f t="shared" si="135"/>
        <v>132</v>
      </c>
      <c r="L2268" s="111"/>
    </row>
    <row r="2269" spans="7:12" ht="15" customHeight="1" x14ac:dyDescent="0.25">
      <c r="G2269" s="87">
        <f t="shared" si="134"/>
        <v>0</v>
      </c>
      <c r="H2269" s="87">
        <v>2269</v>
      </c>
      <c r="I2269" s="119">
        <v>13245</v>
      </c>
      <c r="J2269" s="122" t="s">
        <v>9526</v>
      </c>
      <c r="K2269" s="87" t="str">
        <f t="shared" si="135"/>
        <v>132</v>
      </c>
      <c r="L2269" s="111"/>
    </row>
    <row r="2270" spans="7:12" ht="15" customHeight="1" x14ac:dyDescent="0.25">
      <c r="G2270" s="87">
        <f t="shared" si="134"/>
        <v>0</v>
      </c>
      <c r="H2270" s="87">
        <v>2270</v>
      </c>
      <c r="I2270" s="119">
        <v>13249</v>
      </c>
      <c r="J2270" s="122" t="s">
        <v>9526</v>
      </c>
      <c r="K2270" s="87" t="str">
        <f t="shared" si="135"/>
        <v>132</v>
      </c>
      <c r="L2270" s="111"/>
    </row>
    <row r="2271" spans="7:12" ht="15" customHeight="1" x14ac:dyDescent="0.25">
      <c r="G2271" s="87">
        <f t="shared" si="134"/>
        <v>0</v>
      </c>
      <c r="H2271" s="87">
        <v>2271</v>
      </c>
      <c r="I2271" s="119">
        <v>13302</v>
      </c>
      <c r="J2271" s="122" t="s">
        <v>9527</v>
      </c>
      <c r="K2271" s="87" t="str">
        <f t="shared" si="135"/>
        <v>133</v>
      </c>
      <c r="L2271" s="111"/>
    </row>
    <row r="2272" spans="7:12" ht="15" customHeight="1" x14ac:dyDescent="0.25">
      <c r="G2272" s="87">
        <f t="shared" si="134"/>
        <v>0</v>
      </c>
      <c r="H2272" s="87">
        <v>2272</v>
      </c>
      <c r="I2272" s="119">
        <v>13301</v>
      </c>
      <c r="J2272" s="122" t="s">
        <v>9527</v>
      </c>
      <c r="K2272" s="87" t="str">
        <f t="shared" si="135"/>
        <v>133</v>
      </c>
      <c r="L2272" s="111"/>
    </row>
    <row r="2273" spans="7:12" ht="15" customHeight="1" x14ac:dyDescent="0.25">
      <c r="G2273" s="87">
        <f t="shared" si="134"/>
        <v>0</v>
      </c>
      <c r="H2273" s="87">
        <v>2273</v>
      </c>
      <c r="I2273" s="119">
        <v>13302</v>
      </c>
      <c r="J2273" s="122" t="s">
        <v>9528</v>
      </c>
      <c r="K2273" s="87" t="str">
        <f t="shared" si="135"/>
        <v>133</v>
      </c>
      <c r="L2273" s="111"/>
    </row>
    <row r="2274" spans="7:12" ht="15" customHeight="1" x14ac:dyDescent="0.25">
      <c r="G2274" s="87">
        <f t="shared" si="134"/>
        <v>0</v>
      </c>
      <c r="H2274" s="87">
        <v>2274</v>
      </c>
      <c r="I2274" s="119">
        <v>13302</v>
      </c>
      <c r="J2274" s="122" t="s">
        <v>9529</v>
      </c>
      <c r="K2274" s="87" t="str">
        <f t="shared" si="135"/>
        <v>133</v>
      </c>
      <c r="L2274" s="111"/>
    </row>
    <row r="2275" spans="7:12" ht="15" customHeight="1" x14ac:dyDescent="0.25">
      <c r="G2275" s="87">
        <f t="shared" si="134"/>
        <v>0</v>
      </c>
      <c r="H2275" s="87">
        <v>2275</v>
      </c>
      <c r="I2275" s="119">
        <v>13302</v>
      </c>
      <c r="J2275" s="122" t="s">
        <v>9530</v>
      </c>
      <c r="K2275" s="87" t="str">
        <f t="shared" si="135"/>
        <v>133</v>
      </c>
      <c r="L2275" s="111"/>
    </row>
    <row r="2276" spans="7:12" ht="15" customHeight="1" x14ac:dyDescent="0.25">
      <c r="G2276" s="87">
        <f t="shared" si="134"/>
        <v>0</v>
      </c>
      <c r="H2276" s="87">
        <v>2276</v>
      </c>
      <c r="I2276" s="119">
        <v>13302</v>
      </c>
      <c r="J2276" s="122" t="s">
        <v>9531</v>
      </c>
      <c r="K2276" s="87" t="str">
        <f t="shared" si="135"/>
        <v>133</v>
      </c>
      <c r="L2276" s="111"/>
    </row>
    <row r="2277" spans="7:12" ht="15" customHeight="1" x14ac:dyDescent="0.25">
      <c r="G2277" s="87">
        <f t="shared" si="134"/>
        <v>0</v>
      </c>
      <c r="H2277" s="87">
        <v>2277</v>
      </c>
      <c r="I2277" s="119">
        <v>13302</v>
      </c>
      <c r="J2277" s="122" t="s">
        <v>9532</v>
      </c>
      <c r="K2277" s="87" t="str">
        <f t="shared" si="135"/>
        <v>133</v>
      </c>
      <c r="L2277" s="111"/>
    </row>
    <row r="2278" spans="7:12" ht="15" customHeight="1" x14ac:dyDescent="0.25">
      <c r="G2278" s="87">
        <f t="shared" si="134"/>
        <v>0</v>
      </c>
      <c r="H2278" s="87">
        <v>2278</v>
      </c>
      <c r="I2278" s="119">
        <v>13301</v>
      </c>
      <c r="J2278" s="122" t="s">
        <v>9533</v>
      </c>
      <c r="K2278" s="87" t="str">
        <f t="shared" si="135"/>
        <v>133</v>
      </c>
      <c r="L2278" s="111"/>
    </row>
    <row r="2279" spans="7:12" ht="15" customHeight="1" x14ac:dyDescent="0.25">
      <c r="G2279" s="87">
        <f t="shared" si="134"/>
        <v>0</v>
      </c>
      <c r="H2279" s="87">
        <v>2279</v>
      </c>
      <c r="I2279" s="119">
        <v>13302</v>
      </c>
      <c r="J2279" s="122" t="s">
        <v>9533</v>
      </c>
      <c r="K2279" s="87" t="str">
        <f t="shared" si="135"/>
        <v>133</v>
      </c>
      <c r="L2279" s="111"/>
    </row>
    <row r="2280" spans="7:12" ht="15" customHeight="1" x14ac:dyDescent="0.25">
      <c r="G2280" s="87">
        <f t="shared" si="134"/>
        <v>0</v>
      </c>
      <c r="H2280" s="87">
        <v>2280</v>
      </c>
      <c r="I2280" s="119">
        <v>12231</v>
      </c>
      <c r="J2280" s="122" t="s">
        <v>9534</v>
      </c>
      <c r="K2280" s="87" t="str">
        <f t="shared" si="135"/>
        <v>122</v>
      </c>
      <c r="L2280" s="111"/>
    </row>
    <row r="2281" spans="7:12" ht="15" customHeight="1" x14ac:dyDescent="0.25">
      <c r="G2281" s="87">
        <f t="shared" si="134"/>
        <v>0</v>
      </c>
      <c r="H2281" s="87">
        <v>2281</v>
      </c>
      <c r="I2281" s="119">
        <v>12232</v>
      </c>
      <c r="J2281" s="122" t="s">
        <v>9535</v>
      </c>
      <c r="K2281" s="87" t="str">
        <f t="shared" si="135"/>
        <v>122</v>
      </c>
      <c r="L2281" s="111"/>
    </row>
    <row r="2282" spans="7:12" ht="15" customHeight="1" x14ac:dyDescent="0.25">
      <c r="G2282" s="87">
        <f t="shared" si="134"/>
        <v>0</v>
      </c>
      <c r="H2282" s="87">
        <v>2282</v>
      </c>
      <c r="I2282" s="119">
        <v>12232</v>
      </c>
      <c r="J2282" s="122" t="s">
        <v>9536</v>
      </c>
      <c r="K2282" s="87" t="str">
        <f t="shared" si="135"/>
        <v>122</v>
      </c>
      <c r="L2282" s="111"/>
    </row>
    <row r="2283" spans="7:12" ht="15" customHeight="1" x14ac:dyDescent="0.25">
      <c r="G2283" s="87">
        <f t="shared" si="134"/>
        <v>0</v>
      </c>
      <c r="H2283" s="87">
        <v>2283</v>
      </c>
      <c r="I2283" s="119">
        <v>12232</v>
      </c>
      <c r="J2283" s="122" t="s">
        <v>9537</v>
      </c>
      <c r="K2283" s="87" t="str">
        <f t="shared" si="135"/>
        <v>122</v>
      </c>
      <c r="L2283" s="111"/>
    </row>
    <row r="2284" spans="7:12" ht="15" customHeight="1" x14ac:dyDescent="0.25">
      <c r="G2284" s="87">
        <f t="shared" si="134"/>
        <v>0</v>
      </c>
      <c r="H2284" s="87">
        <v>2284</v>
      </c>
      <c r="I2284" s="119">
        <v>12239</v>
      </c>
      <c r="J2284" s="122" t="s">
        <v>9538</v>
      </c>
      <c r="K2284" s="87" t="str">
        <f t="shared" si="135"/>
        <v>122</v>
      </c>
      <c r="L2284" s="111"/>
    </row>
    <row r="2285" spans="7:12" ht="15" customHeight="1" x14ac:dyDescent="0.25">
      <c r="G2285" s="87">
        <f t="shared" si="134"/>
        <v>0</v>
      </c>
      <c r="H2285" s="87">
        <v>2285</v>
      </c>
      <c r="I2285" s="119">
        <v>33431</v>
      </c>
      <c r="J2285" s="122" t="s">
        <v>9539</v>
      </c>
      <c r="K2285" s="87" t="str">
        <f t="shared" si="135"/>
        <v>334</v>
      </c>
      <c r="L2285" s="111"/>
    </row>
    <row r="2286" spans="7:12" ht="15" customHeight="1" x14ac:dyDescent="0.25">
      <c r="G2286" s="87">
        <f t="shared" si="134"/>
        <v>0</v>
      </c>
      <c r="H2286" s="87">
        <v>2286</v>
      </c>
      <c r="I2286" s="119">
        <v>33411</v>
      </c>
      <c r="J2286" s="122" t="s">
        <v>9539</v>
      </c>
      <c r="K2286" s="87" t="str">
        <f t="shared" si="135"/>
        <v>334</v>
      </c>
      <c r="L2286" s="111"/>
    </row>
    <row r="2287" spans="7:12" ht="15" customHeight="1" x14ac:dyDescent="0.25">
      <c r="G2287" s="87">
        <f t="shared" si="134"/>
        <v>0</v>
      </c>
      <c r="H2287" s="87">
        <v>2287</v>
      </c>
      <c r="I2287" s="119">
        <v>24223</v>
      </c>
      <c r="J2287" s="122" t="s">
        <v>9539</v>
      </c>
      <c r="K2287" s="87" t="str">
        <f t="shared" si="135"/>
        <v>242</v>
      </c>
      <c r="L2287" s="111"/>
    </row>
    <row r="2288" spans="7:12" ht="15" customHeight="1" x14ac:dyDescent="0.25">
      <c r="G2288" s="87">
        <f t="shared" si="134"/>
        <v>0</v>
      </c>
      <c r="H2288" s="87">
        <v>2288</v>
      </c>
      <c r="I2288" s="119">
        <v>12199</v>
      </c>
      <c r="J2288" s="122" t="s">
        <v>9540</v>
      </c>
      <c r="K2288" s="87" t="str">
        <f t="shared" si="135"/>
        <v>121</v>
      </c>
      <c r="L2288" s="111"/>
    </row>
    <row r="2289" spans="7:12" ht="15" customHeight="1" x14ac:dyDescent="0.25">
      <c r="G2289" s="87">
        <f t="shared" si="134"/>
        <v>0</v>
      </c>
      <c r="H2289" s="87">
        <v>2289</v>
      </c>
      <c r="I2289" s="119">
        <v>33411</v>
      </c>
      <c r="J2289" s="122" t="s">
        <v>9540</v>
      </c>
      <c r="K2289" s="87" t="str">
        <f t="shared" si="135"/>
        <v>334</v>
      </c>
      <c r="L2289" s="111"/>
    </row>
    <row r="2290" spans="7:12" ht="15" customHeight="1" x14ac:dyDescent="0.25">
      <c r="G2290" s="87">
        <f t="shared" si="134"/>
        <v>0</v>
      </c>
      <c r="H2290" s="87">
        <v>2290</v>
      </c>
      <c r="I2290" s="119">
        <v>13492</v>
      </c>
      <c r="J2290" s="121" t="s">
        <v>9541</v>
      </c>
      <c r="K2290" s="87" t="str">
        <f t="shared" si="135"/>
        <v>134</v>
      </c>
      <c r="L2290" s="111"/>
    </row>
    <row r="2291" spans="7:12" ht="15" customHeight="1" x14ac:dyDescent="0.25">
      <c r="G2291" s="87">
        <f t="shared" si="134"/>
        <v>0</v>
      </c>
      <c r="H2291" s="87">
        <v>2291</v>
      </c>
      <c r="I2291" s="119">
        <v>13499</v>
      </c>
      <c r="J2291" s="121" t="s">
        <v>9541</v>
      </c>
      <c r="K2291" s="87" t="str">
        <f t="shared" si="135"/>
        <v>134</v>
      </c>
      <c r="L2291" s="111"/>
    </row>
    <row r="2292" spans="7:12" ht="15" customHeight="1" x14ac:dyDescent="0.25">
      <c r="G2292" s="87">
        <f t="shared" si="134"/>
        <v>0</v>
      </c>
      <c r="H2292" s="87">
        <v>2292</v>
      </c>
      <c r="I2292" s="119">
        <v>12194</v>
      </c>
      <c r="J2292" s="122" t="s">
        <v>12500</v>
      </c>
      <c r="K2292" s="87" t="str">
        <f t="shared" si="135"/>
        <v>121</v>
      </c>
      <c r="L2292" s="111"/>
    </row>
    <row r="2293" spans="7:12" ht="15" customHeight="1" x14ac:dyDescent="0.25">
      <c r="G2293" s="87">
        <f t="shared" si="134"/>
        <v>0</v>
      </c>
      <c r="H2293" s="87">
        <v>2293</v>
      </c>
      <c r="I2293" s="119">
        <v>14399</v>
      </c>
      <c r="J2293" s="122" t="s">
        <v>9542</v>
      </c>
      <c r="K2293" s="87" t="str">
        <f t="shared" si="135"/>
        <v>143</v>
      </c>
      <c r="L2293" s="111"/>
    </row>
    <row r="2294" spans="7:12" ht="15" customHeight="1" x14ac:dyDescent="0.25">
      <c r="G2294" s="87">
        <f t="shared" si="134"/>
        <v>0</v>
      </c>
      <c r="H2294" s="87">
        <v>2294</v>
      </c>
      <c r="I2294" s="119">
        <v>13491</v>
      </c>
      <c r="J2294" s="122" t="s">
        <v>12502</v>
      </c>
      <c r="K2294" s="87" t="str">
        <f t="shared" si="135"/>
        <v>134</v>
      </c>
      <c r="L2294" s="111"/>
    </row>
    <row r="2295" spans="7:12" ht="15" customHeight="1" x14ac:dyDescent="0.25">
      <c r="G2295" s="87">
        <f t="shared" si="134"/>
        <v>0</v>
      </c>
      <c r="H2295" s="87">
        <v>2295</v>
      </c>
      <c r="I2295" s="119">
        <v>12191</v>
      </c>
      <c r="J2295" s="121" t="s">
        <v>9543</v>
      </c>
      <c r="K2295" s="87" t="str">
        <f t="shared" si="135"/>
        <v>121</v>
      </c>
      <c r="L2295" s="111"/>
    </row>
    <row r="2296" spans="7:12" ht="15" customHeight="1" x14ac:dyDescent="0.25">
      <c r="G2296" s="87">
        <f t="shared" si="134"/>
        <v>0</v>
      </c>
      <c r="H2296" s="87">
        <v>2296</v>
      </c>
      <c r="I2296" s="119">
        <v>12199</v>
      </c>
      <c r="J2296" s="121" t="s">
        <v>9543</v>
      </c>
      <c r="K2296" s="87" t="str">
        <f t="shared" si="135"/>
        <v>121</v>
      </c>
      <c r="L2296" s="111"/>
    </row>
    <row r="2297" spans="7:12" ht="15" customHeight="1" x14ac:dyDescent="0.25">
      <c r="G2297" s="87">
        <f t="shared" si="134"/>
        <v>0</v>
      </c>
      <c r="H2297" s="87">
        <v>2297</v>
      </c>
      <c r="I2297" s="119">
        <v>13494</v>
      </c>
      <c r="J2297" s="121" t="s">
        <v>9543</v>
      </c>
      <c r="K2297" s="87" t="str">
        <f t="shared" si="135"/>
        <v>134</v>
      </c>
      <c r="L2297" s="111"/>
    </row>
    <row r="2298" spans="7:12" ht="15" customHeight="1" x14ac:dyDescent="0.25">
      <c r="G2298" s="87">
        <f t="shared" si="134"/>
        <v>0</v>
      </c>
      <c r="H2298" s="87">
        <v>2298</v>
      </c>
      <c r="I2298" s="119">
        <v>13499</v>
      </c>
      <c r="J2298" s="121" t="s">
        <v>9543</v>
      </c>
      <c r="K2298" s="87" t="str">
        <f t="shared" si="135"/>
        <v>134</v>
      </c>
      <c r="L2298" s="111"/>
    </row>
    <row r="2299" spans="7:12" ht="15" customHeight="1" x14ac:dyDescent="0.25">
      <c r="G2299" s="87">
        <f t="shared" si="134"/>
        <v>0</v>
      </c>
      <c r="H2299" s="87">
        <v>2299</v>
      </c>
      <c r="I2299" s="119">
        <v>14399</v>
      </c>
      <c r="J2299" s="121" t="s">
        <v>9543</v>
      </c>
      <c r="K2299" s="87" t="str">
        <f t="shared" si="135"/>
        <v>143</v>
      </c>
      <c r="L2299" s="111"/>
    </row>
    <row r="2300" spans="7:12" ht="15" customHeight="1" x14ac:dyDescent="0.25">
      <c r="G2300" s="87">
        <f t="shared" si="134"/>
        <v>0</v>
      </c>
      <c r="H2300" s="87">
        <v>2300</v>
      </c>
      <c r="I2300" s="119">
        <v>12130</v>
      </c>
      <c r="J2300" s="122" t="s">
        <v>9543</v>
      </c>
      <c r="K2300" s="87" t="str">
        <f t="shared" si="135"/>
        <v>121</v>
      </c>
      <c r="L2300" s="111"/>
    </row>
    <row r="2301" spans="7:12" ht="15" customHeight="1" x14ac:dyDescent="0.25">
      <c r="G2301" s="87">
        <f t="shared" si="134"/>
        <v>0</v>
      </c>
      <c r="H2301" s="87">
        <v>2301</v>
      </c>
      <c r="I2301" s="119">
        <v>11202</v>
      </c>
      <c r="J2301" s="121" t="s">
        <v>9544</v>
      </c>
      <c r="K2301" s="87" t="str">
        <f t="shared" si="135"/>
        <v>112</v>
      </c>
      <c r="L2301" s="111"/>
    </row>
    <row r="2302" spans="7:12" ht="15" customHeight="1" x14ac:dyDescent="0.25">
      <c r="G2302" s="87">
        <f t="shared" si="134"/>
        <v>0</v>
      </c>
      <c r="H2302" s="87">
        <v>2302</v>
      </c>
      <c r="I2302" s="119">
        <v>13112</v>
      </c>
      <c r="J2302" s="121" t="s">
        <v>9544</v>
      </c>
      <c r="K2302" s="87" t="str">
        <f t="shared" si="135"/>
        <v>131</v>
      </c>
      <c r="L2302" s="111"/>
    </row>
    <row r="2303" spans="7:12" ht="15" customHeight="1" x14ac:dyDescent="0.25">
      <c r="G2303" s="87">
        <f t="shared" si="134"/>
        <v>0</v>
      </c>
      <c r="H2303" s="87">
        <v>2303</v>
      </c>
      <c r="I2303" s="119">
        <v>11203</v>
      </c>
      <c r="J2303" s="122" t="s">
        <v>9544</v>
      </c>
      <c r="K2303" s="87" t="str">
        <f t="shared" si="135"/>
        <v>112</v>
      </c>
      <c r="L2303" s="111"/>
    </row>
    <row r="2304" spans="7:12" ht="15" customHeight="1" x14ac:dyDescent="0.25">
      <c r="G2304" s="87">
        <f t="shared" si="134"/>
        <v>0</v>
      </c>
      <c r="H2304" s="87">
        <v>2304</v>
      </c>
      <c r="I2304" s="119">
        <v>13113</v>
      </c>
      <c r="J2304" s="122" t="s">
        <v>9545</v>
      </c>
      <c r="K2304" s="87" t="str">
        <f t="shared" si="135"/>
        <v>131</v>
      </c>
      <c r="L2304" s="111"/>
    </row>
    <row r="2305" spans="7:12" ht="15" customHeight="1" x14ac:dyDescent="0.25">
      <c r="G2305" s="87">
        <f t="shared" si="134"/>
        <v>0</v>
      </c>
      <c r="H2305" s="87">
        <v>2305</v>
      </c>
      <c r="I2305" s="119">
        <v>11203</v>
      </c>
      <c r="J2305" s="122" t="s">
        <v>9545</v>
      </c>
      <c r="K2305" s="87" t="str">
        <f t="shared" si="135"/>
        <v>112</v>
      </c>
      <c r="L2305" s="111"/>
    </row>
    <row r="2306" spans="7:12" ht="15" customHeight="1" x14ac:dyDescent="0.25">
      <c r="G2306" s="87">
        <f t="shared" ref="G2306:G2369" si="136">IF(ISERR(SEARCH($G$1,J2306)),0,1)</f>
        <v>0</v>
      </c>
      <c r="H2306" s="87">
        <v>2306</v>
      </c>
      <c r="I2306" s="119">
        <v>11202</v>
      </c>
      <c r="J2306" s="122" t="s">
        <v>9545</v>
      </c>
      <c r="K2306" s="87" t="str">
        <f t="shared" si="135"/>
        <v>112</v>
      </c>
      <c r="L2306" s="111"/>
    </row>
    <row r="2307" spans="7:12" ht="15" customHeight="1" x14ac:dyDescent="0.25">
      <c r="G2307" s="87">
        <f t="shared" si="136"/>
        <v>0</v>
      </c>
      <c r="H2307" s="87">
        <v>2307</v>
      </c>
      <c r="I2307" s="119">
        <v>11202</v>
      </c>
      <c r="J2307" s="121" t="s">
        <v>9546</v>
      </c>
      <c r="K2307" s="87" t="str">
        <f t="shared" ref="K2307:K2370" si="137">IF(LEN(LEFT(I2307,3))&lt;3,"Prosím, zvolte podrobnější úroveň.",LEFT(I2307,3))</f>
        <v>112</v>
      </c>
      <c r="L2307" s="111"/>
    </row>
    <row r="2308" spans="7:12" ht="15" customHeight="1" x14ac:dyDescent="0.25">
      <c r="G2308" s="87">
        <f t="shared" si="136"/>
        <v>0</v>
      </c>
      <c r="H2308" s="87">
        <v>2308</v>
      </c>
      <c r="I2308" s="119">
        <v>13122</v>
      </c>
      <c r="J2308" s="121" t="s">
        <v>9546</v>
      </c>
      <c r="K2308" s="87" t="str">
        <f t="shared" si="137"/>
        <v>131</v>
      </c>
      <c r="L2308" s="111"/>
    </row>
    <row r="2309" spans="7:12" ht="15" customHeight="1" x14ac:dyDescent="0.25">
      <c r="G2309" s="87">
        <f t="shared" si="136"/>
        <v>0</v>
      </c>
      <c r="H2309" s="87">
        <v>2309</v>
      </c>
      <c r="I2309" s="119">
        <v>11203</v>
      </c>
      <c r="J2309" s="122" t="s">
        <v>9546</v>
      </c>
      <c r="K2309" s="87" t="str">
        <f t="shared" si="137"/>
        <v>112</v>
      </c>
      <c r="L2309" s="111"/>
    </row>
    <row r="2310" spans="7:12" ht="15" customHeight="1" x14ac:dyDescent="0.25">
      <c r="G2310" s="87">
        <f t="shared" si="136"/>
        <v>0</v>
      </c>
      <c r="H2310" s="87">
        <v>2310</v>
      </c>
      <c r="I2310" s="119">
        <v>13113</v>
      </c>
      <c r="J2310" s="122" t="s">
        <v>9547</v>
      </c>
      <c r="K2310" s="87" t="str">
        <f t="shared" si="137"/>
        <v>131</v>
      </c>
      <c r="L2310" s="111"/>
    </row>
    <row r="2311" spans="7:12" ht="15" customHeight="1" x14ac:dyDescent="0.25">
      <c r="G2311" s="87">
        <f t="shared" si="136"/>
        <v>0</v>
      </c>
      <c r="H2311" s="87">
        <v>2311</v>
      </c>
      <c r="I2311" s="119">
        <v>11203</v>
      </c>
      <c r="J2311" s="122" t="s">
        <v>9547</v>
      </c>
      <c r="K2311" s="87" t="str">
        <f t="shared" si="137"/>
        <v>112</v>
      </c>
      <c r="L2311" s="111"/>
    </row>
    <row r="2312" spans="7:12" ht="15" customHeight="1" x14ac:dyDescent="0.25">
      <c r="G2312" s="87">
        <f t="shared" si="136"/>
        <v>0</v>
      </c>
      <c r="H2312" s="87">
        <v>2312</v>
      </c>
      <c r="I2312" s="119">
        <v>11202</v>
      </c>
      <c r="J2312" s="122" t="s">
        <v>9548</v>
      </c>
      <c r="K2312" s="87" t="str">
        <f t="shared" si="137"/>
        <v>112</v>
      </c>
      <c r="L2312" s="111"/>
    </row>
    <row r="2313" spans="7:12" ht="15" customHeight="1" x14ac:dyDescent="0.25">
      <c r="G2313" s="87">
        <f t="shared" si="136"/>
        <v>0</v>
      </c>
      <c r="H2313" s="87">
        <v>2313</v>
      </c>
      <c r="I2313" s="119">
        <v>11203</v>
      </c>
      <c r="J2313" s="121" t="s">
        <v>9549</v>
      </c>
      <c r="K2313" s="87" t="str">
        <f t="shared" si="137"/>
        <v>112</v>
      </c>
      <c r="L2313" s="111"/>
    </row>
    <row r="2314" spans="7:12" ht="15" customHeight="1" x14ac:dyDescent="0.25">
      <c r="G2314" s="87">
        <f t="shared" si="136"/>
        <v>0</v>
      </c>
      <c r="H2314" s="87">
        <v>2314</v>
      </c>
      <c r="I2314" s="119">
        <v>13114</v>
      </c>
      <c r="J2314" s="121" t="s">
        <v>9549</v>
      </c>
      <c r="K2314" s="87" t="str">
        <f t="shared" si="137"/>
        <v>131</v>
      </c>
      <c r="L2314" s="111"/>
    </row>
    <row r="2315" spans="7:12" ht="15" customHeight="1" x14ac:dyDescent="0.25">
      <c r="G2315" s="87">
        <f t="shared" si="136"/>
        <v>0</v>
      </c>
      <c r="H2315" s="87">
        <v>2315</v>
      </c>
      <c r="I2315" s="119">
        <v>13115</v>
      </c>
      <c r="J2315" s="121" t="s">
        <v>9549</v>
      </c>
      <c r="K2315" s="87" t="str">
        <f t="shared" si="137"/>
        <v>131</v>
      </c>
      <c r="L2315" s="111"/>
    </row>
    <row r="2316" spans="7:12" ht="15" customHeight="1" x14ac:dyDescent="0.25">
      <c r="G2316" s="87">
        <f t="shared" si="136"/>
        <v>0</v>
      </c>
      <c r="H2316" s="87">
        <v>2316</v>
      </c>
      <c r="I2316" s="119">
        <v>11202</v>
      </c>
      <c r="J2316" s="122" t="s">
        <v>9549</v>
      </c>
      <c r="K2316" s="87" t="str">
        <f t="shared" si="137"/>
        <v>112</v>
      </c>
      <c r="L2316" s="111"/>
    </row>
    <row r="2317" spans="7:12" ht="15" customHeight="1" x14ac:dyDescent="0.25">
      <c r="G2317" s="87">
        <f t="shared" si="136"/>
        <v>0</v>
      </c>
      <c r="H2317" s="87">
        <v>2317</v>
      </c>
      <c r="I2317" s="119">
        <v>11203</v>
      </c>
      <c r="J2317" s="122" t="s">
        <v>9550</v>
      </c>
      <c r="K2317" s="87" t="str">
        <f t="shared" si="137"/>
        <v>112</v>
      </c>
      <c r="L2317" s="111"/>
    </row>
    <row r="2318" spans="7:12" ht="15" customHeight="1" x14ac:dyDescent="0.25">
      <c r="G2318" s="87">
        <f t="shared" si="136"/>
        <v>0</v>
      </c>
      <c r="H2318" s="87">
        <v>2318</v>
      </c>
      <c r="I2318" s="119">
        <v>11202</v>
      </c>
      <c r="J2318" s="122" t="s">
        <v>9550</v>
      </c>
      <c r="K2318" s="87" t="str">
        <f t="shared" si="137"/>
        <v>112</v>
      </c>
      <c r="L2318" s="111"/>
    </row>
    <row r="2319" spans="7:12" ht="15" customHeight="1" x14ac:dyDescent="0.25">
      <c r="G2319" s="87">
        <f t="shared" si="136"/>
        <v>0</v>
      </c>
      <c r="H2319" s="87">
        <v>2319</v>
      </c>
      <c r="I2319" s="119">
        <v>13212</v>
      </c>
      <c r="J2319" s="122" t="s">
        <v>9550</v>
      </c>
      <c r="K2319" s="87" t="str">
        <f t="shared" si="137"/>
        <v>132</v>
      </c>
      <c r="L2319" s="111"/>
    </row>
    <row r="2320" spans="7:12" ht="15" customHeight="1" x14ac:dyDescent="0.25">
      <c r="G2320" s="87">
        <f t="shared" si="136"/>
        <v>0</v>
      </c>
      <c r="H2320" s="87">
        <v>2320</v>
      </c>
      <c r="I2320" s="119">
        <v>13212</v>
      </c>
      <c r="J2320" s="122" t="s">
        <v>9551</v>
      </c>
      <c r="K2320" s="87" t="str">
        <f t="shared" si="137"/>
        <v>132</v>
      </c>
      <c r="L2320" s="111"/>
    </row>
    <row r="2321" spans="7:12" ht="15" customHeight="1" x14ac:dyDescent="0.25">
      <c r="G2321" s="87">
        <f t="shared" si="136"/>
        <v>0</v>
      </c>
      <c r="H2321" s="87">
        <v>2321</v>
      </c>
      <c r="I2321" s="119">
        <v>13213</v>
      </c>
      <c r="J2321" s="122" t="s">
        <v>9551</v>
      </c>
      <c r="K2321" s="87" t="str">
        <f t="shared" si="137"/>
        <v>132</v>
      </c>
      <c r="L2321" s="111"/>
    </row>
    <row r="2322" spans="7:12" ht="15" customHeight="1" x14ac:dyDescent="0.25">
      <c r="G2322" s="87">
        <f t="shared" si="136"/>
        <v>0</v>
      </c>
      <c r="H2322" s="87">
        <v>2322</v>
      </c>
      <c r="I2322" s="119">
        <v>13214</v>
      </c>
      <c r="J2322" s="122" t="s">
        <v>9551</v>
      </c>
      <c r="K2322" s="87" t="str">
        <f t="shared" si="137"/>
        <v>132</v>
      </c>
      <c r="L2322" s="111"/>
    </row>
    <row r="2323" spans="7:12" ht="15" customHeight="1" x14ac:dyDescent="0.25">
      <c r="G2323" s="87">
        <f t="shared" si="136"/>
        <v>0</v>
      </c>
      <c r="H2323" s="87">
        <v>2323</v>
      </c>
      <c r="I2323" s="119">
        <v>31221</v>
      </c>
      <c r="J2323" s="122" t="s">
        <v>9552</v>
      </c>
      <c r="K2323" s="87" t="str">
        <f t="shared" si="137"/>
        <v>312</v>
      </c>
      <c r="L2323" s="111"/>
    </row>
    <row r="2324" spans="7:12" ht="15" customHeight="1" x14ac:dyDescent="0.25">
      <c r="G2324" s="87">
        <f t="shared" si="136"/>
        <v>0</v>
      </c>
      <c r="H2324" s="87">
        <v>2324</v>
      </c>
      <c r="I2324" s="119">
        <v>31222</v>
      </c>
      <c r="J2324" s="122" t="s">
        <v>9552</v>
      </c>
      <c r="K2324" s="87" t="str">
        <f t="shared" si="137"/>
        <v>312</v>
      </c>
      <c r="L2324" s="111"/>
    </row>
    <row r="2325" spans="7:12" ht="15" customHeight="1" x14ac:dyDescent="0.25">
      <c r="G2325" s="87">
        <f t="shared" si="136"/>
        <v>0</v>
      </c>
      <c r="H2325" s="87">
        <v>2325</v>
      </c>
      <c r="I2325" s="119">
        <v>31223</v>
      </c>
      <c r="J2325" s="122" t="s">
        <v>9552</v>
      </c>
      <c r="K2325" s="87" t="str">
        <f t="shared" si="137"/>
        <v>312</v>
      </c>
      <c r="L2325" s="111"/>
    </row>
    <row r="2326" spans="7:12" ht="15" customHeight="1" x14ac:dyDescent="0.25">
      <c r="G2326" s="87">
        <f t="shared" si="136"/>
        <v>0</v>
      </c>
      <c r="H2326" s="87">
        <v>2326</v>
      </c>
      <c r="I2326" s="119">
        <v>31224</v>
      </c>
      <c r="J2326" s="122" t="s">
        <v>9552</v>
      </c>
      <c r="K2326" s="87" t="str">
        <f t="shared" si="137"/>
        <v>312</v>
      </c>
      <c r="L2326" s="111"/>
    </row>
    <row r="2327" spans="7:12" ht="15" customHeight="1" x14ac:dyDescent="0.25">
      <c r="G2327" s="87">
        <f t="shared" si="136"/>
        <v>0</v>
      </c>
      <c r="H2327" s="87">
        <v>2327</v>
      </c>
      <c r="I2327" s="119">
        <v>31225</v>
      </c>
      <c r="J2327" s="122" t="s">
        <v>9552</v>
      </c>
      <c r="K2327" s="87" t="str">
        <f t="shared" si="137"/>
        <v>312</v>
      </c>
      <c r="L2327" s="111"/>
    </row>
    <row r="2328" spans="7:12" ht="15" customHeight="1" x14ac:dyDescent="0.25">
      <c r="G2328" s="87">
        <f t="shared" si="136"/>
        <v>0</v>
      </c>
      <c r="H2328" s="87">
        <v>2328</v>
      </c>
      <c r="I2328" s="119">
        <v>31226</v>
      </c>
      <c r="J2328" s="122" t="s">
        <v>9552</v>
      </c>
      <c r="K2328" s="87" t="str">
        <f t="shared" si="137"/>
        <v>312</v>
      </c>
      <c r="L2328" s="111"/>
    </row>
    <row r="2329" spans="7:12" ht="15" customHeight="1" x14ac:dyDescent="0.25">
      <c r="G2329" s="87">
        <f t="shared" si="136"/>
        <v>0</v>
      </c>
      <c r="H2329" s="87">
        <v>2329</v>
      </c>
      <c r="I2329" s="119">
        <v>31228</v>
      </c>
      <c r="J2329" s="122" t="s">
        <v>9552</v>
      </c>
      <c r="K2329" s="87" t="str">
        <f t="shared" si="137"/>
        <v>312</v>
      </c>
      <c r="L2329" s="111"/>
    </row>
    <row r="2330" spans="7:12" ht="15" customHeight="1" x14ac:dyDescent="0.25">
      <c r="G2330" s="87">
        <f t="shared" si="136"/>
        <v>0</v>
      </c>
      <c r="H2330" s="87">
        <v>2330</v>
      </c>
      <c r="I2330" s="119">
        <v>31227</v>
      </c>
      <c r="J2330" s="122" t="s">
        <v>9552</v>
      </c>
      <c r="K2330" s="87" t="str">
        <f t="shared" si="137"/>
        <v>312</v>
      </c>
      <c r="L2330" s="111"/>
    </row>
    <row r="2331" spans="7:12" ht="15" customHeight="1" x14ac:dyDescent="0.25">
      <c r="G2331" s="87">
        <f t="shared" si="136"/>
        <v>0</v>
      </c>
      <c r="H2331" s="87">
        <v>2331</v>
      </c>
      <c r="I2331" s="119">
        <v>31229</v>
      </c>
      <c r="J2331" s="122" t="s">
        <v>9552</v>
      </c>
      <c r="K2331" s="87" t="str">
        <f t="shared" si="137"/>
        <v>312</v>
      </c>
      <c r="L2331" s="111"/>
    </row>
    <row r="2332" spans="7:12" ht="15" customHeight="1" x14ac:dyDescent="0.25">
      <c r="G2332" s="87">
        <f t="shared" si="136"/>
        <v>0</v>
      </c>
      <c r="H2332" s="87">
        <v>2332</v>
      </c>
      <c r="I2332" s="119">
        <v>13213</v>
      </c>
      <c r="J2332" s="121" t="s">
        <v>9553</v>
      </c>
      <c r="K2332" s="87" t="str">
        <f t="shared" si="137"/>
        <v>132</v>
      </c>
      <c r="L2332" s="111"/>
    </row>
    <row r="2333" spans="7:12" ht="15" customHeight="1" x14ac:dyDescent="0.25">
      <c r="G2333" s="87">
        <f t="shared" si="136"/>
        <v>0</v>
      </c>
      <c r="H2333" s="87">
        <v>2333</v>
      </c>
      <c r="I2333" s="119">
        <v>13214</v>
      </c>
      <c r="J2333" s="121" t="s">
        <v>9553</v>
      </c>
      <c r="K2333" s="87" t="str">
        <f t="shared" si="137"/>
        <v>132</v>
      </c>
      <c r="L2333" s="111"/>
    </row>
    <row r="2334" spans="7:12" ht="15" customHeight="1" x14ac:dyDescent="0.25">
      <c r="G2334" s="87">
        <f t="shared" si="136"/>
        <v>0</v>
      </c>
      <c r="H2334" s="87">
        <v>2334</v>
      </c>
      <c r="I2334" s="119">
        <v>11203</v>
      </c>
      <c r="J2334" s="121" t="s">
        <v>9553</v>
      </c>
      <c r="K2334" s="87" t="str">
        <f t="shared" si="137"/>
        <v>112</v>
      </c>
      <c r="L2334" s="111"/>
    </row>
    <row r="2335" spans="7:12" ht="15" customHeight="1" x14ac:dyDescent="0.25">
      <c r="G2335" s="87">
        <f t="shared" si="136"/>
        <v>0</v>
      </c>
      <c r="H2335" s="87">
        <v>2335</v>
      </c>
      <c r="I2335" s="119">
        <v>11202</v>
      </c>
      <c r="J2335" s="121" t="s">
        <v>9553</v>
      </c>
      <c r="K2335" s="87" t="str">
        <f t="shared" si="137"/>
        <v>112</v>
      </c>
      <c r="L2335" s="111"/>
    </row>
    <row r="2336" spans="7:12" ht="15" customHeight="1" x14ac:dyDescent="0.25">
      <c r="G2336" s="87">
        <f t="shared" si="136"/>
        <v>0</v>
      </c>
      <c r="H2336" s="87">
        <v>2336</v>
      </c>
      <c r="I2336" s="119">
        <v>11203</v>
      </c>
      <c r="J2336" s="121" t="s">
        <v>9554</v>
      </c>
      <c r="K2336" s="87" t="str">
        <f t="shared" si="137"/>
        <v>112</v>
      </c>
      <c r="L2336" s="111"/>
    </row>
    <row r="2337" spans="7:12" ht="15" customHeight="1" x14ac:dyDescent="0.25">
      <c r="G2337" s="87">
        <f t="shared" si="136"/>
        <v>0</v>
      </c>
      <c r="H2337" s="87">
        <v>2337</v>
      </c>
      <c r="I2337" s="119">
        <v>13212</v>
      </c>
      <c r="J2337" s="121" t="s">
        <v>9554</v>
      </c>
      <c r="K2337" s="87" t="str">
        <f t="shared" si="137"/>
        <v>132</v>
      </c>
      <c r="L2337" s="111"/>
    </row>
    <row r="2338" spans="7:12" ht="15" customHeight="1" x14ac:dyDescent="0.25">
      <c r="G2338" s="87">
        <f t="shared" si="136"/>
        <v>0</v>
      </c>
      <c r="H2338" s="87">
        <v>2338</v>
      </c>
      <c r="I2338" s="119">
        <v>13222</v>
      </c>
      <c r="J2338" s="121" t="s">
        <v>9554</v>
      </c>
      <c r="K2338" s="87" t="str">
        <f t="shared" si="137"/>
        <v>132</v>
      </c>
      <c r="L2338" s="111"/>
    </row>
    <row r="2339" spans="7:12" ht="15" customHeight="1" x14ac:dyDescent="0.25">
      <c r="G2339" s="87">
        <f t="shared" si="136"/>
        <v>0</v>
      </c>
      <c r="H2339" s="87">
        <v>2339</v>
      </c>
      <c r="I2339" s="119">
        <v>11202</v>
      </c>
      <c r="J2339" s="121" t="s">
        <v>9554</v>
      </c>
      <c r="K2339" s="87" t="str">
        <f t="shared" si="137"/>
        <v>112</v>
      </c>
      <c r="L2339" s="111"/>
    </row>
    <row r="2340" spans="7:12" ht="15" customHeight="1" x14ac:dyDescent="0.25">
      <c r="G2340" s="87">
        <f t="shared" si="136"/>
        <v>0</v>
      </c>
      <c r="H2340" s="87">
        <v>2340</v>
      </c>
      <c r="I2340" s="119">
        <v>13239</v>
      </c>
      <c r="J2340" s="122" t="s">
        <v>9555</v>
      </c>
      <c r="K2340" s="87" t="str">
        <f t="shared" si="137"/>
        <v>132</v>
      </c>
      <c r="L2340" s="111"/>
    </row>
    <row r="2341" spans="7:12" ht="15" customHeight="1" x14ac:dyDescent="0.25">
      <c r="G2341" s="87">
        <f t="shared" si="136"/>
        <v>0</v>
      </c>
      <c r="H2341" s="87">
        <v>2341</v>
      </c>
      <c r="I2341" s="119">
        <v>11202</v>
      </c>
      <c r="J2341" s="122" t="s">
        <v>9555</v>
      </c>
      <c r="K2341" s="87" t="str">
        <f t="shared" si="137"/>
        <v>112</v>
      </c>
      <c r="L2341" s="111"/>
    </row>
    <row r="2342" spans="7:12" ht="15" customHeight="1" x14ac:dyDescent="0.25">
      <c r="G2342" s="87">
        <f t="shared" si="136"/>
        <v>0</v>
      </c>
      <c r="H2342" s="87">
        <v>2342</v>
      </c>
      <c r="I2342" s="119">
        <v>11203</v>
      </c>
      <c r="J2342" s="122" t="s">
        <v>9555</v>
      </c>
      <c r="K2342" s="87" t="str">
        <f t="shared" si="137"/>
        <v>112</v>
      </c>
      <c r="L2342" s="111"/>
    </row>
    <row r="2343" spans="7:12" ht="15" customHeight="1" x14ac:dyDescent="0.25">
      <c r="G2343" s="87">
        <f t="shared" si="136"/>
        <v>0</v>
      </c>
      <c r="H2343" s="87">
        <v>2343</v>
      </c>
      <c r="I2343" s="119">
        <v>13233</v>
      </c>
      <c r="J2343" s="122" t="s">
        <v>9555</v>
      </c>
      <c r="K2343" s="87" t="str">
        <f t="shared" si="137"/>
        <v>132</v>
      </c>
      <c r="L2343" s="111"/>
    </row>
    <row r="2344" spans="7:12" ht="15" customHeight="1" x14ac:dyDescent="0.25">
      <c r="G2344" s="87">
        <f t="shared" si="136"/>
        <v>0</v>
      </c>
      <c r="H2344" s="87">
        <v>2344</v>
      </c>
      <c r="I2344" s="119">
        <v>13233</v>
      </c>
      <c r="J2344" s="122" t="s">
        <v>9556</v>
      </c>
      <c r="K2344" s="87" t="str">
        <f t="shared" si="137"/>
        <v>132</v>
      </c>
      <c r="L2344" s="111"/>
    </row>
    <row r="2345" spans="7:12" ht="15" customHeight="1" x14ac:dyDescent="0.25">
      <c r="G2345" s="87">
        <f t="shared" si="136"/>
        <v>0</v>
      </c>
      <c r="H2345" s="87">
        <v>2345</v>
      </c>
      <c r="I2345" s="119">
        <v>13239</v>
      </c>
      <c r="J2345" s="122" t="s">
        <v>9557</v>
      </c>
      <c r="K2345" s="87" t="str">
        <f t="shared" si="137"/>
        <v>132</v>
      </c>
      <c r="L2345" s="111"/>
    </row>
    <row r="2346" spans="7:12" ht="15" customHeight="1" x14ac:dyDescent="0.25">
      <c r="G2346" s="87">
        <f t="shared" si="136"/>
        <v>0</v>
      </c>
      <c r="H2346" s="87">
        <v>2346</v>
      </c>
      <c r="I2346" s="119">
        <v>11202</v>
      </c>
      <c r="J2346" s="122" t="s">
        <v>9557</v>
      </c>
      <c r="K2346" s="87" t="str">
        <f t="shared" si="137"/>
        <v>112</v>
      </c>
      <c r="L2346" s="111"/>
    </row>
    <row r="2347" spans="7:12" ht="15" customHeight="1" x14ac:dyDescent="0.25">
      <c r="G2347" s="87">
        <f t="shared" si="136"/>
        <v>0</v>
      </c>
      <c r="H2347" s="87">
        <v>2347</v>
      </c>
      <c r="I2347" s="119">
        <v>11203</v>
      </c>
      <c r="J2347" s="122" t="s">
        <v>9557</v>
      </c>
      <c r="K2347" s="87" t="str">
        <f t="shared" si="137"/>
        <v>112</v>
      </c>
      <c r="L2347" s="111"/>
    </row>
    <row r="2348" spans="7:12" ht="15" customHeight="1" x14ac:dyDescent="0.25">
      <c r="G2348" s="87">
        <f t="shared" si="136"/>
        <v>0</v>
      </c>
      <c r="H2348" s="87">
        <v>2348</v>
      </c>
      <c r="I2348" s="119">
        <v>13235</v>
      </c>
      <c r="J2348" s="122" t="s">
        <v>9558</v>
      </c>
      <c r="K2348" s="87" t="str">
        <f t="shared" si="137"/>
        <v>132</v>
      </c>
      <c r="L2348" s="111"/>
    </row>
    <row r="2349" spans="7:12" ht="15" customHeight="1" x14ac:dyDescent="0.25">
      <c r="G2349" s="87">
        <f t="shared" si="136"/>
        <v>0</v>
      </c>
      <c r="H2349" s="87">
        <v>2349</v>
      </c>
      <c r="I2349" s="119">
        <v>11202</v>
      </c>
      <c r="J2349" s="122" t="s">
        <v>9558</v>
      </c>
      <c r="K2349" s="87" t="str">
        <f t="shared" si="137"/>
        <v>112</v>
      </c>
      <c r="L2349" s="111"/>
    </row>
    <row r="2350" spans="7:12" ht="15" customHeight="1" x14ac:dyDescent="0.25">
      <c r="G2350" s="87">
        <f t="shared" si="136"/>
        <v>0</v>
      </c>
      <c r="H2350" s="87">
        <v>2350</v>
      </c>
      <c r="I2350" s="119">
        <v>11203</v>
      </c>
      <c r="J2350" s="122" t="s">
        <v>9558</v>
      </c>
      <c r="K2350" s="87" t="str">
        <f t="shared" si="137"/>
        <v>112</v>
      </c>
      <c r="L2350" s="111"/>
    </row>
    <row r="2351" spans="7:12" ht="15" customHeight="1" x14ac:dyDescent="0.25">
      <c r="G2351" s="87">
        <f t="shared" si="136"/>
        <v>0</v>
      </c>
      <c r="H2351" s="87">
        <v>2351</v>
      </c>
      <c r="I2351" s="119">
        <v>13234</v>
      </c>
      <c r="J2351" s="122" t="s">
        <v>9559</v>
      </c>
      <c r="K2351" s="87" t="str">
        <f t="shared" si="137"/>
        <v>132</v>
      </c>
      <c r="L2351" s="111"/>
    </row>
    <row r="2352" spans="7:12" ht="15" customHeight="1" x14ac:dyDescent="0.25">
      <c r="G2352" s="87">
        <f t="shared" si="136"/>
        <v>0</v>
      </c>
      <c r="H2352" s="87">
        <v>2352</v>
      </c>
      <c r="I2352" s="119">
        <v>11202</v>
      </c>
      <c r="J2352" s="122" t="s">
        <v>9559</v>
      </c>
      <c r="K2352" s="87" t="str">
        <f t="shared" si="137"/>
        <v>112</v>
      </c>
      <c r="L2352" s="111"/>
    </row>
    <row r="2353" spans="7:12" ht="15" customHeight="1" x14ac:dyDescent="0.25">
      <c r="G2353" s="87">
        <f t="shared" si="136"/>
        <v>0</v>
      </c>
      <c r="H2353" s="87">
        <v>2353</v>
      </c>
      <c r="I2353" s="119">
        <v>11203</v>
      </c>
      <c r="J2353" s="122" t="s">
        <v>9559</v>
      </c>
      <c r="K2353" s="87" t="str">
        <f t="shared" si="137"/>
        <v>112</v>
      </c>
      <c r="L2353" s="111"/>
    </row>
    <row r="2354" spans="7:12" ht="15" customHeight="1" x14ac:dyDescent="0.25">
      <c r="G2354" s="87">
        <f t="shared" si="136"/>
        <v>0</v>
      </c>
      <c r="H2354" s="87">
        <v>2354</v>
      </c>
      <c r="I2354" s="119">
        <v>11203</v>
      </c>
      <c r="J2354" s="121" t="s">
        <v>9560</v>
      </c>
      <c r="K2354" s="87" t="str">
        <f t="shared" si="137"/>
        <v>112</v>
      </c>
      <c r="L2354" s="111"/>
    </row>
    <row r="2355" spans="7:12" ht="15" customHeight="1" x14ac:dyDescent="0.25">
      <c r="G2355" s="87">
        <f t="shared" si="136"/>
        <v>0</v>
      </c>
      <c r="H2355" s="87">
        <v>2355</v>
      </c>
      <c r="I2355" s="119">
        <v>13239</v>
      </c>
      <c r="J2355" s="121" t="s">
        <v>9560</v>
      </c>
      <c r="K2355" s="87" t="str">
        <f t="shared" si="137"/>
        <v>132</v>
      </c>
      <c r="L2355" s="111"/>
    </row>
    <row r="2356" spans="7:12" ht="15" customHeight="1" x14ac:dyDescent="0.25">
      <c r="G2356" s="87">
        <f t="shared" si="136"/>
        <v>0</v>
      </c>
      <c r="H2356" s="87">
        <v>2356</v>
      </c>
      <c r="I2356" s="119">
        <v>11202</v>
      </c>
      <c r="J2356" s="121" t="s">
        <v>9560</v>
      </c>
      <c r="K2356" s="87" t="str">
        <f t="shared" si="137"/>
        <v>112</v>
      </c>
      <c r="L2356" s="111"/>
    </row>
    <row r="2357" spans="7:12" ht="15" customHeight="1" x14ac:dyDescent="0.25">
      <c r="G2357" s="87">
        <f t="shared" si="136"/>
        <v>0</v>
      </c>
      <c r="H2357" s="87">
        <v>2357</v>
      </c>
      <c r="I2357" s="119">
        <v>14202</v>
      </c>
      <c r="J2357" s="122" t="s">
        <v>9561</v>
      </c>
      <c r="K2357" s="87" t="str">
        <f t="shared" si="137"/>
        <v>142</v>
      </c>
      <c r="L2357" s="111"/>
    </row>
    <row r="2358" spans="7:12" ht="15" customHeight="1" x14ac:dyDescent="0.25">
      <c r="G2358" s="87">
        <f t="shared" si="136"/>
        <v>0</v>
      </c>
      <c r="H2358" s="87">
        <v>2358</v>
      </c>
      <c r="I2358" s="119">
        <v>11202</v>
      </c>
      <c r="J2358" s="122" t="s">
        <v>9561</v>
      </c>
      <c r="K2358" s="87" t="str">
        <f t="shared" si="137"/>
        <v>112</v>
      </c>
      <c r="L2358" s="111"/>
    </row>
    <row r="2359" spans="7:12" ht="15" customHeight="1" x14ac:dyDescent="0.25">
      <c r="G2359" s="87">
        <f t="shared" si="136"/>
        <v>0</v>
      </c>
      <c r="H2359" s="87">
        <v>2359</v>
      </c>
      <c r="I2359" s="119">
        <v>11203</v>
      </c>
      <c r="J2359" s="122" t="s">
        <v>9561</v>
      </c>
      <c r="K2359" s="87" t="str">
        <f t="shared" si="137"/>
        <v>112</v>
      </c>
      <c r="L2359" s="111"/>
    </row>
    <row r="2360" spans="7:12" ht="15" customHeight="1" x14ac:dyDescent="0.25">
      <c r="G2360" s="87">
        <f t="shared" si="136"/>
        <v>0</v>
      </c>
      <c r="H2360" s="87">
        <v>2360</v>
      </c>
      <c r="I2360" s="119">
        <v>52220</v>
      </c>
      <c r="J2360" s="122" t="s">
        <v>9562</v>
      </c>
      <c r="K2360" s="87" t="str">
        <f t="shared" si="137"/>
        <v>522</v>
      </c>
      <c r="L2360" s="111"/>
    </row>
    <row r="2361" spans="7:12" ht="15" customHeight="1" x14ac:dyDescent="0.25">
      <c r="G2361" s="87">
        <f t="shared" si="136"/>
        <v>0</v>
      </c>
      <c r="H2361" s="87">
        <v>2361</v>
      </c>
      <c r="I2361" s="119">
        <v>11202</v>
      </c>
      <c r="J2361" s="122" t="s">
        <v>9562</v>
      </c>
      <c r="K2361" s="87" t="str">
        <f t="shared" si="137"/>
        <v>112</v>
      </c>
      <c r="L2361" s="111"/>
    </row>
    <row r="2362" spans="7:12" ht="15" customHeight="1" x14ac:dyDescent="0.25">
      <c r="G2362" s="87">
        <f t="shared" si="136"/>
        <v>0</v>
      </c>
      <c r="H2362" s="87">
        <v>2362</v>
      </c>
      <c r="I2362" s="119">
        <v>11203</v>
      </c>
      <c r="J2362" s="122" t="s">
        <v>9562</v>
      </c>
      <c r="K2362" s="87" t="str">
        <f t="shared" si="137"/>
        <v>112</v>
      </c>
      <c r="L2362" s="111"/>
    </row>
    <row r="2363" spans="7:12" ht="15" customHeight="1" x14ac:dyDescent="0.25">
      <c r="G2363" s="87">
        <f t="shared" si="136"/>
        <v>0</v>
      </c>
      <c r="H2363" s="87">
        <v>2363</v>
      </c>
      <c r="I2363" s="119">
        <v>52210</v>
      </c>
      <c r="J2363" s="122" t="s">
        <v>9562</v>
      </c>
      <c r="K2363" s="87" t="str">
        <f t="shared" si="137"/>
        <v>522</v>
      </c>
      <c r="L2363" s="111"/>
    </row>
    <row r="2364" spans="7:12" ht="15" customHeight="1" x14ac:dyDescent="0.25">
      <c r="G2364" s="87">
        <f t="shared" si="136"/>
        <v>0</v>
      </c>
      <c r="H2364" s="87">
        <v>2364</v>
      </c>
      <c r="I2364" s="119">
        <v>14201</v>
      </c>
      <c r="J2364" s="122" t="s">
        <v>9562</v>
      </c>
      <c r="K2364" s="87" t="str">
        <f t="shared" si="137"/>
        <v>142</v>
      </c>
      <c r="L2364" s="111"/>
    </row>
    <row r="2365" spans="7:12" ht="15" customHeight="1" x14ac:dyDescent="0.25">
      <c r="G2365" s="87">
        <f t="shared" si="136"/>
        <v>0</v>
      </c>
      <c r="H2365" s="87">
        <v>2365</v>
      </c>
      <c r="I2365" s="119">
        <v>14201</v>
      </c>
      <c r="J2365" s="122" t="s">
        <v>9563</v>
      </c>
      <c r="K2365" s="87" t="str">
        <f t="shared" si="137"/>
        <v>142</v>
      </c>
      <c r="L2365" s="111"/>
    </row>
    <row r="2366" spans="7:12" ht="15" customHeight="1" x14ac:dyDescent="0.25">
      <c r="G2366" s="87">
        <f t="shared" si="136"/>
        <v>0</v>
      </c>
      <c r="H2366" s="87">
        <v>2366</v>
      </c>
      <c r="I2366" s="119">
        <v>11202</v>
      </c>
      <c r="J2366" s="122" t="s">
        <v>9563</v>
      </c>
      <c r="K2366" s="87" t="str">
        <f t="shared" si="137"/>
        <v>112</v>
      </c>
      <c r="L2366" s="111"/>
    </row>
    <row r="2367" spans="7:12" ht="15" customHeight="1" x14ac:dyDescent="0.25">
      <c r="G2367" s="87">
        <f t="shared" si="136"/>
        <v>0</v>
      </c>
      <c r="H2367" s="87">
        <v>2367</v>
      </c>
      <c r="I2367" s="119">
        <v>11203</v>
      </c>
      <c r="J2367" s="122" t="s">
        <v>9563</v>
      </c>
      <c r="K2367" s="87" t="str">
        <f t="shared" si="137"/>
        <v>112</v>
      </c>
      <c r="L2367" s="111"/>
    </row>
    <row r="2368" spans="7:12" ht="15" customHeight="1" x14ac:dyDescent="0.25">
      <c r="G2368" s="87">
        <f t="shared" si="136"/>
        <v>0</v>
      </c>
      <c r="H2368" s="87">
        <v>2368</v>
      </c>
      <c r="I2368" s="119">
        <v>14201</v>
      </c>
      <c r="J2368" s="122" t="s">
        <v>9564</v>
      </c>
      <c r="K2368" s="87" t="str">
        <f t="shared" si="137"/>
        <v>142</v>
      </c>
      <c r="L2368" s="111"/>
    </row>
    <row r="2369" spans="7:12" ht="15" customHeight="1" x14ac:dyDescent="0.25">
      <c r="G2369" s="87">
        <f t="shared" si="136"/>
        <v>0</v>
      </c>
      <c r="H2369" s="87">
        <v>2369</v>
      </c>
      <c r="I2369" s="119">
        <v>11202</v>
      </c>
      <c r="J2369" s="122" t="s">
        <v>9564</v>
      </c>
      <c r="K2369" s="87" t="str">
        <f t="shared" si="137"/>
        <v>112</v>
      </c>
      <c r="L2369" s="111"/>
    </row>
    <row r="2370" spans="7:12" ht="15" customHeight="1" x14ac:dyDescent="0.25">
      <c r="G2370" s="87">
        <f t="shared" ref="G2370:G2433" si="138">IF(ISERR(SEARCH($G$1,J2370)),0,1)</f>
        <v>0</v>
      </c>
      <c r="H2370" s="87">
        <v>2370</v>
      </c>
      <c r="I2370" s="119">
        <v>11203</v>
      </c>
      <c r="J2370" s="122" t="s">
        <v>9564</v>
      </c>
      <c r="K2370" s="87" t="str">
        <f t="shared" si="137"/>
        <v>112</v>
      </c>
      <c r="L2370" s="111"/>
    </row>
    <row r="2371" spans="7:12" ht="15" customHeight="1" x14ac:dyDescent="0.25">
      <c r="G2371" s="87">
        <f t="shared" si="138"/>
        <v>0</v>
      </c>
      <c r="H2371" s="87">
        <v>2371</v>
      </c>
      <c r="I2371" s="119">
        <v>14201</v>
      </c>
      <c r="J2371" s="122" t="s">
        <v>9565</v>
      </c>
      <c r="K2371" s="87" t="str">
        <f t="shared" ref="K2371:K2434" si="139">IF(LEN(LEFT(I2371,3))&lt;3,"Prosím, zvolte podrobnější úroveň.",LEFT(I2371,3))</f>
        <v>142</v>
      </c>
      <c r="L2371" s="111"/>
    </row>
    <row r="2372" spans="7:12" ht="15" customHeight="1" x14ac:dyDescent="0.25">
      <c r="G2372" s="87">
        <f t="shared" si="138"/>
        <v>0</v>
      </c>
      <c r="H2372" s="87">
        <v>2372</v>
      </c>
      <c r="I2372" s="119">
        <v>11202</v>
      </c>
      <c r="J2372" s="122" t="s">
        <v>9565</v>
      </c>
      <c r="K2372" s="87" t="str">
        <f t="shared" si="139"/>
        <v>112</v>
      </c>
      <c r="L2372" s="111"/>
    </row>
    <row r="2373" spans="7:12" ht="15" customHeight="1" x14ac:dyDescent="0.25">
      <c r="G2373" s="87">
        <f t="shared" si="138"/>
        <v>0</v>
      </c>
      <c r="H2373" s="87">
        <v>2373</v>
      </c>
      <c r="I2373" s="119">
        <v>11203</v>
      </c>
      <c r="J2373" s="122" t="s">
        <v>9565</v>
      </c>
      <c r="K2373" s="87" t="str">
        <f t="shared" si="139"/>
        <v>112</v>
      </c>
      <c r="L2373" s="111"/>
    </row>
    <row r="2374" spans="7:12" ht="15" customHeight="1" x14ac:dyDescent="0.25">
      <c r="G2374" s="87">
        <f t="shared" si="138"/>
        <v>0</v>
      </c>
      <c r="H2374" s="87">
        <v>2374</v>
      </c>
      <c r="I2374" s="119">
        <v>14202</v>
      </c>
      <c r="J2374" s="122" t="s">
        <v>9565</v>
      </c>
      <c r="K2374" s="87" t="str">
        <f t="shared" si="139"/>
        <v>142</v>
      </c>
      <c r="L2374" s="111"/>
    </row>
    <row r="2375" spans="7:12" ht="15" customHeight="1" x14ac:dyDescent="0.25">
      <c r="G2375" s="87">
        <f t="shared" si="138"/>
        <v>0</v>
      </c>
      <c r="H2375" s="87">
        <v>2375</v>
      </c>
      <c r="I2375" s="119">
        <v>14202</v>
      </c>
      <c r="J2375" s="122" t="s">
        <v>9566</v>
      </c>
      <c r="K2375" s="87" t="str">
        <f t="shared" si="139"/>
        <v>142</v>
      </c>
      <c r="L2375" s="111"/>
    </row>
    <row r="2376" spans="7:12" ht="15" customHeight="1" x14ac:dyDescent="0.25">
      <c r="G2376" s="87">
        <f t="shared" si="138"/>
        <v>0</v>
      </c>
      <c r="H2376" s="87">
        <v>2376</v>
      </c>
      <c r="I2376" s="119">
        <v>11202</v>
      </c>
      <c r="J2376" s="122" t="s">
        <v>9566</v>
      </c>
      <c r="K2376" s="87" t="str">
        <f t="shared" si="139"/>
        <v>112</v>
      </c>
      <c r="L2376" s="111"/>
    </row>
    <row r="2377" spans="7:12" ht="15" customHeight="1" x14ac:dyDescent="0.25">
      <c r="G2377" s="87">
        <f t="shared" si="138"/>
        <v>0</v>
      </c>
      <c r="H2377" s="87">
        <v>2377</v>
      </c>
      <c r="I2377" s="119">
        <v>11203</v>
      </c>
      <c r="J2377" s="122" t="s">
        <v>9566</v>
      </c>
      <c r="K2377" s="87" t="str">
        <f t="shared" si="139"/>
        <v>112</v>
      </c>
      <c r="L2377" s="111"/>
    </row>
    <row r="2378" spans="7:12" ht="15" customHeight="1" x14ac:dyDescent="0.25">
      <c r="G2378" s="87">
        <f t="shared" si="138"/>
        <v>0</v>
      </c>
      <c r="H2378" s="87">
        <v>2378</v>
      </c>
      <c r="I2378" s="119">
        <v>14201</v>
      </c>
      <c r="J2378" s="122" t="s">
        <v>9566</v>
      </c>
      <c r="K2378" s="87" t="str">
        <f t="shared" si="139"/>
        <v>142</v>
      </c>
      <c r="L2378" s="111"/>
    </row>
    <row r="2379" spans="7:12" ht="15" customHeight="1" x14ac:dyDescent="0.25">
      <c r="G2379" s="87">
        <f t="shared" si="138"/>
        <v>0</v>
      </c>
      <c r="H2379" s="87">
        <v>2379</v>
      </c>
      <c r="I2379" s="119">
        <v>13244</v>
      </c>
      <c r="J2379" s="122" t="s">
        <v>9567</v>
      </c>
      <c r="K2379" s="87" t="str">
        <f t="shared" si="139"/>
        <v>132</v>
      </c>
      <c r="L2379" s="111"/>
    </row>
    <row r="2380" spans="7:12" ht="15" customHeight="1" x14ac:dyDescent="0.25">
      <c r="G2380" s="87">
        <f t="shared" si="138"/>
        <v>0</v>
      </c>
      <c r="H2380" s="87">
        <v>2380</v>
      </c>
      <c r="I2380" s="119">
        <v>11202</v>
      </c>
      <c r="J2380" s="122" t="s">
        <v>9567</v>
      </c>
      <c r="K2380" s="87" t="str">
        <f t="shared" si="139"/>
        <v>112</v>
      </c>
      <c r="L2380" s="111"/>
    </row>
    <row r="2381" spans="7:12" ht="15" customHeight="1" x14ac:dyDescent="0.25">
      <c r="G2381" s="87">
        <f t="shared" si="138"/>
        <v>0</v>
      </c>
      <c r="H2381" s="87">
        <v>2381</v>
      </c>
      <c r="I2381" s="119">
        <v>11203</v>
      </c>
      <c r="J2381" s="122" t="s">
        <v>9567</v>
      </c>
      <c r="K2381" s="87" t="str">
        <f t="shared" si="139"/>
        <v>112</v>
      </c>
      <c r="L2381" s="111"/>
    </row>
    <row r="2382" spans="7:12" ht="15" customHeight="1" x14ac:dyDescent="0.25">
      <c r="G2382" s="87">
        <f t="shared" si="138"/>
        <v>0</v>
      </c>
      <c r="H2382" s="87">
        <v>2382</v>
      </c>
      <c r="I2382" s="119">
        <v>24331</v>
      </c>
      <c r="J2382" s="122" t="s">
        <v>9568</v>
      </c>
      <c r="K2382" s="87" t="str">
        <f t="shared" si="139"/>
        <v>243</v>
      </c>
      <c r="L2382" s="111"/>
    </row>
    <row r="2383" spans="7:12" ht="15" customHeight="1" x14ac:dyDescent="0.25">
      <c r="G2383" s="87">
        <f t="shared" si="138"/>
        <v>0</v>
      </c>
      <c r="H2383" s="87">
        <v>2383</v>
      </c>
      <c r="I2383" s="119">
        <v>24332</v>
      </c>
      <c r="J2383" s="122" t="s">
        <v>9568</v>
      </c>
      <c r="K2383" s="87" t="str">
        <f t="shared" si="139"/>
        <v>243</v>
      </c>
      <c r="L2383" s="111"/>
    </row>
    <row r="2384" spans="7:12" ht="15" customHeight="1" x14ac:dyDescent="0.25">
      <c r="G2384" s="87">
        <f t="shared" si="138"/>
        <v>0</v>
      </c>
      <c r="H2384" s="87">
        <v>2384</v>
      </c>
      <c r="I2384" s="119">
        <v>24333</v>
      </c>
      <c r="J2384" s="122" t="s">
        <v>9568</v>
      </c>
      <c r="K2384" s="87" t="str">
        <f t="shared" si="139"/>
        <v>243</v>
      </c>
      <c r="L2384" s="111"/>
    </row>
    <row r="2385" spans="7:12" ht="15" customHeight="1" x14ac:dyDescent="0.25">
      <c r="G2385" s="87">
        <f t="shared" si="138"/>
        <v>0</v>
      </c>
      <c r="H2385" s="87">
        <v>2385</v>
      </c>
      <c r="I2385" s="119">
        <v>24339</v>
      </c>
      <c r="J2385" s="122" t="s">
        <v>9568</v>
      </c>
      <c r="K2385" s="87" t="str">
        <f t="shared" si="139"/>
        <v>243</v>
      </c>
      <c r="L2385" s="111"/>
    </row>
    <row r="2386" spans="7:12" ht="15" customHeight="1" x14ac:dyDescent="0.25">
      <c r="G2386" s="87">
        <f t="shared" si="138"/>
        <v>0</v>
      </c>
      <c r="H2386" s="87">
        <v>2386</v>
      </c>
      <c r="I2386" s="119">
        <v>11203</v>
      </c>
      <c r="J2386" s="121" t="s">
        <v>9569</v>
      </c>
      <c r="K2386" s="87" t="str">
        <f t="shared" si="139"/>
        <v>112</v>
      </c>
      <c r="L2386" s="111"/>
    </row>
    <row r="2387" spans="7:12" ht="15" customHeight="1" x14ac:dyDescent="0.25">
      <c r="G2387" s="87">
        <f t="shared" si="138"/>
        <v>0</v>
      </c>
      <c r="H2387" s="87">
        <v>2387</v>
      </c>
      <c r="I2387" s="119">
        <v>14201</v>
      </c>
      <c r="J2387" s="121" t="s">
        <v>9569</v>
      </c>
      <c r="K2387" s="87" t="str">
        <f t="shared" si="139"/>
        <v>142</v>
      </c>
      <c r="L2387" s="111"/>
    </row>
    <row r="2388" spans="7:12" ht="15" customHeight="1" x14ac:dyDescent="0.25">
      <c r="G2388" s="87">
        <f t="shared" si="138"/>
        <v>0</v>
      </c>
      <c r="H2388" s="87">
        <v>2388</v>
      </c>
      <c r="I2388" s="119">
        <v>11202</v>
      </c>
      <c r="J2388" s="121" t="s">
        <v>9569</v>
      </c>
      <c r="K2388" s="87" t="str">
        <f t="shared" si="139"/>
        <v>112</v>
      </c>
      <c r="L2388" s="111"/>
    </row>
    <row r="2389" spans="7:12" ht="15" customHeight="1" x14ac:dyDescent="0.25">
      <c r="G2389" s="87">
        <f t="shared" si="138"/>
        <v>0</v>
      </c>
      <c r="H2389" s="87">
        <v>2389</v>
      </c>
      <c r="I2389" s="119">
        <v>14202</v>
      </c>
      <c r="J2389" s="121" t="s">
        <v>9569</v>
      </c>
      <c r="K2389" s="87" t="str">
        <f t="shared" si="139"/>
        <v>142</v>
      </c>
      <c r="L2389" s="111"/>
    </row>
    <row r="2390" spans="7:12" ht="15" customHeight="1" x14ac:dyDescent="0.25">
      <c r="G2390" s="87">
        <f t="shared" si="138"/>
        <v>0</v>
      </c>
      <c r="H2390" s="87">
        <v>2390</v>
      </c>
      <c r="I2390" s="119">
        <v>52210</v>
      </c>
      <c r="J2390" s="121" t="s">
        <v>9569</v>
      </c>
      <c r="K2390" s="87" t="str">
        <f t="shared" si="139"/>
        <v>522</v>
      </c>
      <c r="L2390" s="111"/>
    </row>
    <row r="2391" spans="7:12" ht="15" customHeight="1" x14ac:dyDescent="0.25">
      <c r="G2391" s="87">
        <f t="shared" si="138"/>
        <v>0</v>
      </c>
      <c r="H2391" s="87">
        <v>2391</v>
      </c>
      <c r="I2391" s="119">
        <v>14111</v>
      </c>
      <c r="J2391" s="122" t="s">
        <v>9570</v>
      </c>
      <c r="K2391" s="87" t="str">
        <f t="shared" si="139"/>
        <v>141</v>
      </c>
      <c r="L2391" s="111"/>
    </row>
    <row r="2392" spans="7:12" ht="15" customHeight="1" x14ac:dyDescent="0.25">
      <c r="G2392" s="87">
        <f t="shared" si="138"/>
        <v>0</v>
      </c>
      <c r="H2392" s="87">
        <v>2392</v>
      </c>
      <c r="I2392" s="119">
        <v>11202</v>
      </c>
      <c r="J2392" s="122" t="s">
        <v>9570</v>
      </c>
      <c r="K2392" s="87" t="str">
        <f t="shared" si="139"/>
        <v>112</v>
      </c>
      <c r="L2392" s="111"/>
    </row>
    <row r="2393" spans="7:12" ht="15" customHeight="1" x14ac:dyDescent="0.25">
      <c r="G2393" s="87">
        <f t="shared" si="138"/>
        <v>0</v>
      </c>
      <c r="H2393" s="87">
        <v>2393</v>
      </c>
      <c r="I2393" s="119">
        <v>11203</v>
      </c>
      <c r="J2393" s="122" t="s">
        <v>9570</v>
      </c>
      <c r="K2393" s="87" t="str">
        <f t="shared" si="139"/>
        <v>112</v>
      </c>
      <c r="L2393" s="111"/>
    </row>
    <row r="2394" spans="7:12" ht="15" customHeight="1" x14ac:dyDescent="0.25">
      <c r="G2394" s="87">
        <f t="shared" si="138"/>
        <v>0</v>
      </c>
      <c r="H2394" s="87">
        <v>2394</v>
      </c>
      <c r="I2394" s="119">
        <v>51522</v>
      </c>
      <c r="J2394" s="122" t="s">
        <v>9570</v>
      </c>
      <c r="K2394" s="87" t="str">
        <f t="shared" si="139"/>
        <v>515</v>
      </c>
      <c r="L2394" s="111"/>
    </row>
    <row r="2395" spans="7:12" ht="15" customHeight="1" x14ac:dyDescent="0.25">
      <c r="G2395" s="87">
        <f t="shared" si="138"/>
        <v>0</v>
      </c>
      <c r="H2395" s="87">
        <v>2395</v>
      </c>
      <c r="I2395" s="119">
        <v>14112</v>
      </c>
      <c r="J2395" s="121" t="s">
        <v>9571</v>
      </c>
      <c r="K2395" s="87" t="str">
        <f t="shared" si="139"/>
        <v>141</v>
      </c>
      <c r="L2395" s="111"/>
    </row>
    <row r="2396" spans="7:12" ht="15" customHeight="1" x14ac:dyDescent="0.25">
      <c r="G2396" s="87">
        <f t="shared" si="138"/>
        <v>0</v>
      </c>
      <c r="H2396" s="87">
        <v>2396</v>
      </c>
      <c r="I2396" s="119">
        <v>51522</v>
      </c>
      <c r="J2396" s="121" t="s">
        <v>9571</v>
      </c>
      <c r="K2396" s="87" t="str">
        <f t="shared" si="139"/>
        <v>515</v>
      </c>
      <c r="L2396" s="111"/>
    </row>
    <row r="2397" spans="7:12" ht="15" customHeight="1" x14ac:dyDescent="0.25">
      <c r="G2397" s="87">
        <f t="shared" si="138"/>
        <v>0</v>
      </c>
      <c r="H2397" s="87">
        <v>2397</v>
      </c>
      <c r="I2397" s="119">
        <v>11202</v>
      </c>
      <c r="J2397" s="121" t="s">
        <v>9571</v>
      </c>
      <c r="K2397" s="87" t="str">
        <f t="shared" si="139"/>
        <v>112</v>
      </c>
      <c r="L2397" s="111"/>
    </row>
    <row r="2398" spans="7:12" ht="15" customHeight="1" x14ac:dyDescent="0.25">
      <c r="G2398" s="87">
        <f t="shared" si="138"/>
        <v>0</v>
      </c>
      <c r="H2398" s="87">
        <v>2398</v>
      </c>
      <c r="I2398" s="119">
        <v>11203</v>
      </c>
      <c r="J2398" s="121" t="s">
        <v>9571</v>
      </c>
      <c r="K2398" s="87" t="str">
        <f t="shared" si="139"/>
        <v>112</v>
      </c>
      <c r="L2398" s="111"/>
    </row>
    <row r="2399" spans="7:12" ht="15" customHeight="1" x14ac:dyDescent="0.25">
      <c r="G2399" s="87">
        <f t="shared" si="138"/>
        <v>0</v>
      </c>
      <c r="H2399" s="87">
        <v>2399</v>
      </c>
      <c r="I2399" s="119">
        <v>14113</v>
      </c>
      <c r="J2399" s="121" t="s">
        <v>9571</v>
      </c>
      <c r="K2399" s="87" t="str">
        <f t="shared" si="139"/>
        <v>141</v>
      </c>
      <c r="L2399" s="111"/>
    </row>
    <row r="2400" spans="7:12" ht="15" customHeight="1" x14ac:dyDescent="0.25">
      <c r="G2400" s="87">
        <f t="shared" si="138"/>
        <v>0</v>
      </c>
      <c r="H2400" s="87">
        <v>2400</v>
      </c>
      <c r="I2400" s="119">
        <v>14121</v>
      </c>
      <c r="J2400" s="121" t="s">
        <v>9572</v>
      </c>
      <c r="K2400" s="87" t="str">
        <f t="shared" si="139"/>
        <v>141</v>
      </c>
      <c r="L2400" s="111"/>
    </row>
    <row r="2401" spans="7:12" ht="15" customHeight="1" x14ac:dyDescent="0.25">
      <c r="G2401" s="87">
        <f t="shared" si="138"/>
        <v>0</v>
      </c>
      <c r="H2401" s="87">
        <v>2401</v>
      </c>
      <c r="I2401" s="119">
        <v>14122</v>
      </c>
      <c r="J2401" s="121" t="s">
        <v>9572</v>
      </c>
      <c r="K2401" s="87" t="str">
        <f t="shared" si="139"/>
        <v>141</v>
      </c>
      <c r="L2401" s="111"/>
    </row>
    <row r="2402" spans="7:12" ht="15" customHeight="1" x14ac:dyDescent="0.25">
      <c r="G2402" s="87">
        <f t="shared" si="138"/>
        <v>0</v>
      </c>
      <c r="H2402" s="87">
        <v>2402</v>
      </c>
      <c r="I2402" s="119">
        <v>11202</v>
      </c>
      <c r="J2402" s="121" t="s">
        <v>9572</v>
      </c>
      <c r="K2402" s="87" t="str">
        <f t="shared" si="139"/>
        <v>112</v>
      </c>
      <c r="L2402" s="111"/>
    </row>
    <row r="2403" spans="7:12" ht="15" customHeight="1" x14ac:dyDescent="0.25">
      <c r="G2403" s="87">
        <f t="shared" si="138"/>
        <v>0</v>
      </c>
      <c r="H2403" s="87">
        <v>2403</v>
      </c>
      <c r="I2403" s="119">
        <v>11203</v>
      </c>
      <c r="J2403" s="121" t="s">
        <v>9572</v>
      </c>
      <c r="K2403" s="87" t="str">
        <f t="shared" si="139"/>
        <v>112</v>
      </c>
      <c r="L2403" s="111"/>
    </row>
    <row r="2404" spans="7:12" ht="15" customHeight="1" x14ac:dyDescent="0.25">
      <c r="G2404" s="87">
        <f t="shared" si="138"/>
        <v>0</v>
      </c>
      <c r="H2404" s="87">
        <v>2404</v>
      </c>
      <c r="I2404" s="119">
        <v>14125</v>
      </c>
      <c r="J2404" s="121" t="s">
        <v>9572</v>
      </c>
      <c r="K2404" s="87" t="str">
        <f t="shared" si="139"/>
        <v>141</v>
      </c>
      <c r="L2404" s="111"/>
    </row>
    <row r="2405" spans="7:12" ht="15" customHeight="1" x14ac:dyDescent="0.25">
      <c r="G2405" s="87">
        <f t="shared" si="138"/>
        <v>0</v>
      </c>
      <c r="H2405" s="87">
        <v>2405</v>
      </c>
      <c r="I2405" s="119">
        <v>14126</v>
      </c>
      <c r="J2405" s="121" t="s">
        <v>9572</v>
      </c>
      <c r="K2405" s="87" t="str">
        <f t="shared" si="139"/>
        <v>141</v>
      </c>
      <c r="L2405" s="111"/>
    </row>
    <row r="2406" spans="7:12" ht="15" customHeight="1" x14ac:dyDescent="0.25">
      <c r="G2406" s="87">
        <f t="shared" si="138"/>
        <v>0</v>
      </c>
      <c r="H2406" s="87">
        <v>2406</v>
      </c>
      <c r="I2406" s="119">
        <v>11203</v>
      </c>
      <c r="J2406" s="121" t="s">
        <v>9573</v>
      </c>
      <c r="K2406" s="87" t="str">
        <f t="shared" si="139"/>
        <v>112</v>
      </c>
      <c r="L2406" s="111"/>
    </row>
    <row r="2407" spans="7:12" ht="15" customHeight="1" x14ac:dyDescent="0.25">
      <c r="G2407" s="87">
        <f t="shared" si="138"/>
        <v>0</v>
      </c>
      <c r="H2407" s="87">
        <v>2407</v>
      </c>
      <c r="I2407" s="119">
        <v>11202</v>
      </c>
      <c r="J2407" s="121" t="s">
        <v>9573</v>
      </c>
      <c r="K2407" s="87" t="str">
        <f t="shared" si="139"/>
        <v>112</v>
      </c>
      <c r="L2407" s="111"/>
    </row>
    <row r="2408" spans="7:12" ht="15" customHeight="1" x14ac:dyDescent="0.25">
      <c r="G2408" s="87">
        <f t="shared" si="138"/>
        <v>0</v>
      </c>
      <c r="H2408" s="87">
        <v>2408</v>
      </c>
      <c r="I2408" s="119">
        <v>14119</v>
      </c>
      <c r="J2408" s="121" t="s">
        <v>9573</v>
      </c>
      <c r="K2408" s="87" t="str">
        <f t="shared" si="139"/>
        <v>141</v>
      </c>
      <c r="L2408" s="111"/>
    </row>
    <row r="2409" spans="7:12" ht="15" customHeight="1" x14ac:dyDescent="0.25">
      <c r="G2409" s="87">
        <f t="shared" si="138"/>
        <v>0</v>
      </c>
      <c r="H2409" s="87">
        <v>2409</v>
      </c>
      <c r="I2409" s="119">
        <v>14123</v>
      </c>
      <c r="J2409" s="121" t="s">
        <v>9573</v>
      </c>
      <c r="K2409" s="87" t="str">
        <f t="shared" si="139"/>
        <v>141</v>
      </c>
      <c r="L2409" s="111"/>
    </row>
    <row r="2410" spans="7:12" ht="15" customHeight="1" x14ac:dyDescent="0.25">
      <c r="G2410" s="87">
        <f t="shared" si="138"/>
        <v>0</v>
      </c>
      <c r="H2410" s="87">
        <v>2410</v>
      </c>
      <c r="I2410" s="119">
        <v>14124</v>
      </c>
      <c r="J2410" s="121" t="s">
        <v>9573</v>
      </c>
      <c r="K2410" s="87" t="str">
        <f t="shared" si="139"/>
        <v>141</v>
      </c>
      <c r="L2410" s="111"/>
    </row>
    <row r="2411" spans="7:12" ht="15" customHeight="1" x14ac:dyDescent="0.25">
      <c r="G2411" s="87">
        <f t="shared" si="138"/>
        <v>0</v>
      </c>
      <c r="H2411" s="87">
        <v>2411</v>
      </c>
      <c r="I2411" s="119">
        <v>14129</v>
      </c>
      <c r="J2411" s="121" t="s">
        <v>9573</v>
      </c>
      <c r="K2411" s="87" t="str">
        <f t="shared" si="139"/>
        <v>141</v>
      </c>
      <c r="L2411" s="111"/>
    </row>
    <row r="2412" spans="7:12" ht="15" customHeight="1" x14ac:dyDescent="0.25">
      <c r="G2412" s="87">
        <f t="shared" si="138"/>
        <v>0</v>
      </c>
      <c r="H2412" s="87">
        <v>2412</v>
      </c>
      <c r="I2412" s="119">
        <v>13243</v>
      </c>
      <c r="J2412" s="122" t="s">
        <v>9574</v>
      </c>
      <c r="K2412" s="87" t="str">
        <f t="shared" si="139"/>
        <v>132</v>
      </c>
      <c r="L2412" s="111"/>
    </row>
    <row r="2413" spans="7:12" ht="15" customHeight="1" x14ac:dyDescent="0.25">
      <c r="G2413" s="87">
        <f t="shared" si="138"/>
        <v>0</v>
      </c>
      <c r="H2413" s="87">
        <v>2413</v>
      </c>
      <c r="I2413" s="119">
        <v>11202</v>
      </c>
      <c r="J2413" s="122" t="s">
        <v>9574</v>
      </c>
      <c r="K2413" s="87" t="str">
        <f t="shared" si="139"/>
        <v>112</v>
      </c>
      <c r="L2413" s="111"/>
    </row>
    <row r="2414" spans="7:12" ht="15" customHeight="1" x14ac:dyDescent="0.25">
      <c r="G2414" s="87">
        <f t="shared" si="138"/>
        <v>0</v>
      </c>
      <c r="H2414" s="87">
        <v>2414</v>
      </c>
      <c r="I2414" s="119">
        <v>11203</v>
      </c>
      <c r="J2414" s="122" t="s">
        <v>9574</v>
      </c>
      <c r="K2414" s="87" t="str">
        <f t="shared" si="139"/>
        <v>112</v>
      </c>
      <c r="L2414" s="111"/>
    </row>
    <row r="2415" spans="7:12" ht="15" customHeight="1" x14ac:dyDescent="0.25">
      <c r="G2415" s="87">
        <f t="shared" si="138"/>
        <v>0</v>
      </c>
      <c r="H2415" s="87">
        <v>2415</v>
      </c>
      <c r="I2415" s="119">
        <v>33417</v>
      </c>
      <c r="J2415" s="122" t="s">
        <v>9574</v>
      </c>
      <c r="K2415" s="87" t="str">
        <f t="shared" si="139"/>
        <v>334</v>
      </c>
      <c r="L2415" s="111"/>
    </row>
    <row r="2416" spans="7:12" ht="15" customHeight="1" x14ac:dyDescent="0.25">
      <c r="G2416" s="87">
        <f t="shared" si="138"/>
        <v>0</v>
      </c>
      <c r="H2416" s="87">
        <v>2416</v>
      </c>
      <c r="I2416" s="119">
        <v>13242</v>
      </c>
      <c r="J2416" s="122" t="s">
        <v>9575</v>
      </c>
      <c r="K2416" s="87" t="str">
        <f t="shared" si="139"/>
        <v>132</v>
      </c>
      <c r="L2416" s="111"/>
    </row>
    <row r="2417" spans="7:12" ht="15" customHeight="1" x14ac:dyDescent="0.25">
      <c r="G2417" s="87">
        <f t="shared" si="138"/>
        <v>0</v>
      </c>
      <c r="H2417" s="87">
        <v>2417</v>
      </c>
      <c r="I2417" s="119">
        <v>11203</v>
      </c>
      <c r="J2417" s="122" t="s">
        <v>9575</v>
      </c>
      <c r="K2417" s="87" t="str">
        <f t="shared" si="139"/>
        <v>112</v>
      </c>
      <c r="L2417" s="111"/>
    </row>
    <row r="2418" spans="7:12" ht="15" customHeight="1" x14ac:dyDescent="0.25">
      <c r="G2418" s="87">
        <f t="shared" si="138"/>
        <v>0</v>
      </c>
      <c r="H2418" s="87">
        <v>2418</v>
      </c>
      <c r="I2418" s="119">
        <v>33417</v>
      </c>
      <c r="J2418" s="122" t="s">
        <v>9575</v>
      </c>
      <c r="K2418" s="87" t="str">
        <f t="shared" si="139"/>
        <v>334</v>
      </c>
      <c r="L2418" s="111"/>
    </row>
    <row r="2419" spans="7:12" ht="15" customHeight="1" x14ac:dyDescent="0.25">
      <c r="G2419" s="87">
        <f t="shared" si="138"/>
        <v>0</v>
      </c>
      <c r="H2419" s="87">
        <v>2419</v>
      </c>
      <c r="I2419" s="119">
        <v>13303</v>
      </c>
      <c r="J2419" s="121" t="s">
        <v>9576</v>
      </c>
      <c r="K2419" s="87" t="str">
        <f t="shared" si="139"/>
        <v>133</v>
      </c>
      <c r="L2419" s="111"/>
    </row>
    <row r="2420" spans="7:12" ht="15" customHeight="1" x14ac:dyDescent="0.25">
      <c r="G2420" s="87">
        <f t="shared" si="138"/>
        <v>0</v>
      </c>
      <c r="H2420" s="87">
        <v>2420</v>
      </c>
      <c r="I2420" s="119">
        <v>11202</v>
      </c>
      <c r="J2420" s="121" t="s">
        <v>9576</v>
      </c>
      <c r="K2420" s="87" t="str">
        <f t="shared" si="139"/>
        <v>112</v>
      </c>
      <c r="L2420" s="111"/>
    </row>
    <row r="2421" spans="7:12" ht="15" customHeight="1" x14ac:dyDescent="0.25">
      <c r="G2421" s="87">
        <f t="shared" si="138"/>
        <v>0</v>
      </c>
      <c r="H2421" s="87">
        <v>2421</v>
      </c>
      <c r="I2421" s="119">
        <v>11203</v>
      </c>
      <c r="J2421" s="121" t="s">
        <v>9576</v>
      </c>
      <c r="K2421" s="87" t="str">
        <f t="shared" si="139"/>
        <v>112</v>
      </c>
      <c r="L2421" s="111"/>
    </row>
    <row r="2422" spans="7:12" ht="15" customHeight="1" x14ac:dyDescent="0.25">
      <c r="G2422" s="87">
        <f t="shared" si="138"/>
        <v>0</v>
      </c>
      <c r="H2422" s="87">
        <v>2422</v>
      </c>
      <c r="I2422" s="119">
        <v>13244</v>
      </c>
      <c r="J2422" s="122" t="s">
        <v>9577</v>
      </c>
      <c r="K2422" s="87" t="str">
        <f t="shared" si="139"/>
        <v>132</v>
      </c>
      <c r="L2422" s="111"/>
    </row>
    <row r="2423" spans="7:12" ht="15" customHeight="1" x14ac:dyDescent="0.25">
      <c r="G2423" s="87">
        <f t="shared" si="138"/>
        <v>0</v>
      </c>
      <c r="H2423" s="87">
        <v>2423</v>
      </c>
      <c r="I2423" s="119">
        <v>13244</v>
      </c>
      <c r="J2423" s="122" t="s">
        <v>9578</v>
      </c>
      <c r="K2423" s="87" t="str">
        <f t="shared" si="139"/>
        <v>132</v>
      </c>
      <c r="L2423" s="111"/>
    </row>
    <row r="2424" spans="7:12" ht="15" customHeight="1" x14ac:dyDescent="0.25">
      <c r="G2424" s="87">
        <f t="shared" si="138"/>
        <v>0</v>
      </c>
      <c r="H2424" s="87">
        <v>2424</v>
      </c>
      <c r="I2424" s="119">
        <v>11202</v>
      </c>
      <c r="J2424" s="122" t="s">
        <v>9578</v>
      </c>
      <c r="K2424" s="87" t="str">
        <f t="shared" si="139"/>
        <v>112</v>
      </c>
      <c r="L2424" s="111"/>
    </row>
    <row r="2425" spans="7:12" ht="15" customHeight="1" x14ac:dyDescent="0.25">
      <c r="G2425" s="87">
        <f t="shared" si="138"/>
        <v>0</v>
      </c>
      <c r="H2425" s="87">
        <v>2425</v>
      </c>
      <c r="I2425" s="119">
        <v>11203</v>
      </c>
      <c r="J2425" s="122" t="s">
        <v>9578</v>
      </c>
      <c r="K2425" s="87" t="str">
        <f t="shared" si="139"/>
        <v>112</v>
      </c>
      <c r="L2425" s="111"/>
    </row>
    <row r="2426" spans="7:12" ht="15" customHeight="1" x14ac:dyDescent="0.25">
      <c r="G2426" s="87">
        <f t="shared" si="138"/>
        <v>0</v>
      </c>
      <c r="H2426" s="87">
        <v>2426</v>
      </c>
      <c r="I2426" s="119">
        <v>11203</v>
      </c>
      <c r="J2426" s="121" t="s">
        <v>9579</v>
      </c>
      <c r="K2426" s="87" t="str">
        <f t="shared" si="139"/>
        <v>112</v>
      </c>
      <c r="L2426" s="111"/>
    </row>
    <row r="2427" spans="7:12" ht="15" customHeight="1" x14ac:dyDescent="0.25">
      <c r="G2427" s="87">
        <f t="shared" si="138"/>
        <v>0</v>
      </c>
      <c r="H2427" s="87">
        <v>2427</v>
      </c>
      <c r="I2427" s="119">
        <v>11202</v>
      </c>
      <c r="J2427" s="121" t="s">
        <v>9579</v>
      </c>
      <c r="K2427" s="87" t="str">
        <f t="shared" si="139"/>
        <v>112</v>
      </c>
      <c r="L2427" s="111"/>
    </row>
    <row r="2428" spans="7:12" ht="15" customHeight="1" x14ac:dyDescent="0.25">
      <c r="G2428" s="87">
        <f t="shared" si="138"/>
        <v>0</v>
      </c>
      <c r="H2428" s="87">
        <v>2428</v>
      </c>
      <c r="I2428" s="119">
        <v>13245</v>
      </c>
      <c r="J2428" s="121" t="s">
        <v>9579</v>
      </c>
      <c r="K2428" s="87" t="str">
        <f t="shared" si="139"/>
        <v>132</v>
      </c>
      <c r="L2428" s="111"/>
    </row>
    <row r="2429" spans="7:12" ht="15" customHeight="1" x14ac:dyDescent="0.25">
      <c r="G2429" s="87">
        <f t="shared" si="138"/>
        <v>0</v>
      </c>
      <c r="H2429" s="87">
        <v>2429</v>
      </c>
      <c r="I2429" s="119">
        <v>13249</v>
      </c>
      <c r="J2429" s="121" t="s">
        <v>9579</v>
      </c>
      <c r="K2429" s="87" t="str">
        <f t="shared" si="139"/>
        <v>132</v>
      </c>
      <c r="L2429" s="111"/>
    </row>
    <row r="2430" spans="7:12" ht="15" customHeight="1" x14ac:dyDescent="0.25">
      <c r="G2430" s="87">
        <f t="shared" si="138"/>
        <v>0</v>
      </c>
      <c r="H2430" s="87">
        <v>2430</v>
      </c>
      <c r="I2430" s="119">
        <v>13242</v>
      </c>
      <c r="J2430" s="121" t="s">
        <v>9579</v>
      </c>
      <c r="K2430" s="87" t="str">
        <f t="shared" si="139"/>
        <v>132</v>
      </c>
      <c r="L2430" s="111"/>
    </row>
    <row r="2431" spans="7:12" ht="15" customHeight="1" x14ac:dyDescent="0.25">
      <c r="G2431" s="87">
        <f t="shared" si="138"/>
        <v>0</v>
      </c>
      <c r="H2431" s="87">
        <v>2431</v>
      </c>
      <c r="I2431" s="119">
        <v>13243</v>
      </c>
      <c r="J2431" s="121" t="s">
        <v>9579</v>
      </c>
      <c r="K2431" s="87" t="str">
        <f t="shared" si="139"/>
        <v>132</v>
      </c>
      <c r="L2431" s="111"/>
    </row>
    <row r="2432" spans="7:12" ht="15" customHeight="1" x14ac:dyDescent="0.25">
      <c r="G2432" s="87">
        <f t="shared" si="138"/>
        <v>0</v>
      </c>
      <c r="H2432" s="87">
        <v>2432</v>
      </c>
      <c r="I2432" s="119">
        <v>13461</v>
      </c>
      <c r="J2432" s="122" t="s">
        <v>9580</v>
      </c>
      <c r="K2432" s="87" t="str">
        <f t="shared" si="139"/>
        <v>134</v>
      </c>
      <c r="L2432" s="111"/>
    </row>
    <row r="2433" spans="7:12" ht="15" customHeight="1" x14ac:dyDescent="0.25">
      <c r="G2433" s="87">
        <f t="shared" si="138"/>
        <v>0</v>
      </c>
      <c r="H2433" s="87">
        <v>2433</v>
      </c>
      <c r="I2433" s="119">
        <v>13462</v>
      </c>
      <c r="J2433" s="122" t="s">
        <v>9580</v>
      </c>
      <c r="K2433" s="87" t="str">
        <f t="shared" si="139"/>
        <v>134</v>
      </c>
      <c r="L2433" s="111"/>
    </row>
    <row r="2434" spans="7:12" ht="15" customHeight="1" x14ac:dyDescent="0.25">
      <c r="G2434" s="87">
        <f t="shared" ref="G2434:G2497" si="140">IF(ISERR(SEARCH($G$1,J2434)),0,1)</f>
        <v>0</v>
      </c>
      <c r="H2434" s="87">
        <v>2434</v>
      </c>
      <c r="I2434" s="119">
        <v>11202</v>
      </c>
      <c r="J2434" s="122" t="s">
        <v>9580</v>
      </c>
      <c r="K2434" s="87" t="str">
        <f t="shared" si="139"/>
        <v>112</v>
      </c>
      <c r="L2434" s="111"/>
    </row>
    <row r="2435" spans="7:12" ht="15" customHeight="1" x14ac:dyDescent="0.25">
      <c r="G2435" s="87">
        <f t="shared" si="140"/>
        <v>0</v>
      </c>
      <c r="H2435" s="87">
        <v>2435</v>
      </c>
      <c r="I2435" s="119">
        <v>11203</v>
      </c>
      <c r="J2435" s="122" t="s">
        <v>9580</v>
      </c>
      <c r="K2435" s="87" t="str">
        <f t="shared" ref="K2435:K2498" si="141">IF(LEN(LEFT(I2435,3))&lt;3,"Prosím, zvolte podrobnější úroveň.",LEFT(I2435,3))</f>
        <v>112</v>
      </c>
      <c r="L2435" s="111"/>
    </row>
    <row r="2436" spans="7:12" ht="15" customHeight="1" x14ac:dyDescent="0.25">
      <c r="G2436" s="87">
        <f t="shared" si="140"/>
        <v>0</v>
      </c>
      <c r="H2436" s="87">
        <v>2436</v>
      </c>
      <c r="I2436" s="119">
        <v>12212</v>
      </c>
      <c r="J2436" s="122" t="s">
        <v>9581</v>
      </c>
      <c r="K2436" s="87" t="str">
        <f t="shared" si="141"/>
        <v>122</v>
      </c>
      <c r="L2436" s="111"/>
    </row>
    <row r="2437" spans="7:12" ht="15" customHeight="1" x14ac:dyDescent="0.25">
      <c r="G2437" s="87">
        <f t="shared" si="140"/>
        <v>0</v>
      </c>
      <c r="H2437" s="87">
        <v>2437</v>
      </c>
      <c r="I2437" s="119">
        <v>11202</v>
      </c>
      <c r="J2437" s="122" t="s">
        <v>9581</v>
      </c>
      <c r="K2437" s="87" t="str">
        <f t="shared" si="141"/>
        <v>112</v>
      </c>
      <c r="L2437" s="111"/>
    </row>
    <row r="2438" spans="7:12" ht="15" customHeight="1" x14ac:dyDescent="0.25">
      <c r="G2438" s="87">
        <f t="shared" si="140"/>
        <v>0</v>
      </c>
      <c r="H2438" s="87">
        <v>2438</v>
      </c>
      <c r="I2438" s="119">
        <v>11203</v>
      </c>
      <c r="J2438" s="122" t="s">
        <v>9581</v>
      </c>
      <c r="K2438" s="87" t="str">
        <f t="shared" si="141"/>
        <v>112</v>
      </c>
      <c r="L2438" s="111"/>
    </row>
    <row r="2439" spans="7:12" ht="15" customHeight="1" x14ac:dyDescent="0.25">
      <c r="G2439" s="87">
        <f t="shared" si="140"/>
        <v>0</v>
      </c>
      <c r="H2439" s="87">
        <v>2439</v>
      </c>
      <c r="I2439" s="119">
        <v>13461</v>
      </c>
      <c r="J2439" s="122" t="s">
        <v>9581</v>
      </c>
      <c r="K2439" s="87" t="str">
        <f t="shared" si="141"/>
        <v>134</v>
      </c>
      <c r="L2439" s="111"/>
    </row>
    <row r="2440" spans="7:12" ht="15" customHeight="1" x14ac:dyDescent="0.25">
      <c r="G2440" s="87">
        <f t="shared" si="140"/>
        <v>0</v>
      </c>
      <c r="H2440" s="87">
        <v>2440</v>
      </c>
      <c r="I2440" s="119">
        <v>13462</v>
      </c>
      <c r="J2440" s="122" t="s">
        <v>9581</v>
      </c>
      <c r="K2440" s="87" t="str">
        <f t="shared" si="141"/>
        <v>134</v>
      </c>
      <c r="L2440" s="111"/>
    </row>
    <row r="2441" spans="7:12" ht="15" customHeight="1" x14ac:dyDescent="0.25">
      <c r="G2441" s="87">
        <f t="shared" si="140"/>
        <v>0</v>
      </c>
      <c r="H2441" s="87">
        <v>2441</v>
      </c>
      <c r="I2441" s="119">
        <v>12123</v>
      </c>
      <c r="J2441" s="122" t="s">
        <v>9581</v>
      </c>
      <c r="K2441" s="87" t="str">
        <f t="shared" si="141"/>
        <v>121</v>
      </c>
      <c r="L2441" s="111"/>
    </row>
    <row r="2442" spans="7:12" ht="15" customHeight="1" x14ac:dyDescent="0.25">
      <c r="G2442" s="87">
        <f t="shared" si="140"/>
        <v>0</v>
      </c>
      <c r="H2442" s="87">
        <v>2442</v>
      </c>
      <c r="I2442" s="119">
        <v>13494</v>
      </c>
      <c r="J2442" s="122" t="s">
        <v>9581</v>
      </c>
      <c r="K2442" s="87" t="str">
        <f t="shared" si="141"/>
        <v>134</v>
      </c>
      <c r="L2442" s="111"/>
    </row>
    <row r="2443" spans="7:12" ht="15" customHeight="1" x14ac:dyDescent="0.25">
      <c r="G2443" s="87">
        <f t="shared" si="140"/>
        <v>0</v>
      </c>
      <c r="H2443" s="87">
        <v>2443</v>
      </c>
      <c r="I2443" s="119">
        <v>13499</v>
      </c>
      <c r="J2443" s="122" t="s">
        <v>9581</v>
      </c>
      <c r="K2443" s="87" t="str">
        <f t="shared" si="141"/>
        <v>134</v>
      </c>
      <c r="L2443" s="111"/>
    </row>
    <row r="2444" spans="7:12" ht="15" customHeight="1" x14ac:dyDescent="0.25">
      <c r="G2444" s="87">
        <f t="shared" si="140"/>
        <v>0</v>
      </c>
      <c r="H2444" s="87">
        <v>2444</v>
      </c>
      <c r="I2444" s="119">
        <v>13461</v>
      </c>
      <c r="J2444" s="121" t="s">
        <v>9582</v>
      </c>
      <c r="K2444" s="87" t="str">
        <f t="shared" si="141"/>
        <v>134</v>
      </c>
      <c r="L2444" s="111"/>
    </row>
    <row r="2445" spans="7:12" ht="15" customHeight="1" x14ac:dyDescent="0.25">
      <c r="G2445" s="87">
        <f t="shared" si="140"/>
        <v>0</v>
      </c>
      <c r="H2445" s="87">
        <v>2445</v>
      </c>
      <c r="I2445" s="119">
        <v>13462</v>
      </c>
      <c r="J2445" s="121" t="s">
        <v>9582</v>
      </c>
      <c r="K2445" s="87" t="str">
        <f t="shared" si="141"/>
        <v>134</v>
      </c>
      <c r="L2445" s="111"/>
    </row>
    <row r="2446" spans="7:12" ht="15" customHeight="1" x14ac:dyDescent="0.25">
      <c r="G2446" s="87">
        <f t="shared" si="140"/>
        <v>0</v>
      </c>
      <c r="H2446" s="87">
        <v>2446</v>
      </c>
      <c r="I2446" s="119">
        <v>11203</v>
      </c>
      <c r="J2446" s="121" t="s">
        <v>9583</v>
      </c>
      <c r="K2446" s="87" t="str">
        <f t="shared" si="141"/>
        <v>112</v>
      </c>
      <c r="L2446" s="111"/>
    </row>
    <row r="2447" spans="7:12" ht="15" customHeight="1" x14ac:dyDescent="0.25">
      <c r="G2447" s="87">
        <f t="shared" si="140"/>
        <v>0</v>
      </c>
      <c r="H2447" s="87">
        <v>2447</v>
      </c>
      <c r="I2447" s="119">
        <v>11202</v>
      </c>
      <c r="J2447" s="121" t="s">
        <v>9583</v>
      </c>
      <c r="K2447" s="87" t="str">
        <f t="shared" si="141"/>
        <v>112</v>
      </c>
      <c r="L2447" s="111"/>
    </row>
    <row r="2448" spans="7:12" ht="15" customHeight="1" x14ac:dyDescent="0.25">
      <c r="G2448" s="87">
        <f t="shared" si="140"/>
        <v>0</v>
      </c>
      <c r="H2448" s="87">
        <v>2448</v>
      </c>
      <c r="I2448" s="119">
        <v>12212</v>
      </c>
      <c r="J2448" s="121" t="s">
        <v>9583</v>
      </c>
      <c r="K2448" s="87" t="str">
        <f t="shared" si="141"/>
        <v>122</v>
      </c>
      <c r="L2448" s="111"/>
    </row>
    <row r="2449" spans="7:12" ht="15" customHeight="1" x14ac:dyDescent="0.25">
      <c r="G2449" s="87">
        <f t="shared" si="140"/>
        <v>0</v>
      </c>
      <c r="H2449" s="87">
        <v>2449</v>
      </c>
      <c r="I2449" s="119">
        <v>13461</v>
      </c>
      <c r="J2449" s="121" t="s">
        <v>9583</v>
      </c>
      <c r="K2449" s="87" t="str">
        <f t="shared" si="141"/>
        <v>134</v>
      </c>
      <c r="L2449" s="111"/>
    </row>
    <row r="2450" spans="7:12" ht="15" customHeight="1" x14ac:dyDescent="0.25">
      <c r="G2450" s="87">
        <f t="shared" si="140"/>
        <v>0</v>
      </c>
      <c r="H2450" s="87">
        <v>2450</v>
      </c>
      <c r="I2450" s="119">
        <v>13462</v>
      </c>
      <c r="J2450" s="121" t="s">
        <v>9583</v>
      </c>
      <c r="K2450" s="87" t="str">
        <f t="shared" si="141"/>
        <v>134</v>
      </c>
      <c r="L2450" s="111"/>
    </row>
    <row r="2451" spans="7:12" ht="15" customHeight="1" x14ac:dyDescent="0.25">
      <c r="G2451" s="87">
        <f t="shared" si="140"/>
        <v>0</v>
      </c>
      <c r="H2451" s="87">
        <v>2451</v>
      </c>
      <c r="I2451" s="119">
        <v>12123</v>
      </c>
      <c r="J2451" s="121" t="s">
        <v>9583</v>
      </c>
      <c r="K2451" s="87" t="str">
        <f t="shared" si="141"/>
        <v>121</v>
      </c>
      <c r="L2451" s="111"/>
    </row>
    <row r="2452" spans="7:12" ht="15" customHeight="1" x14ac:dyDescent="0.25">
      <c r="G2452" s="87">
        <f t="shared" si="140"/>
        <v>0</v>
      </c>
      <c r="H2452" s="87">
        <v>2452</v>
      </c>
      <c r="I2452" s="119">
        <v>13494</v>
      </c>
      <c r="J2452" s="121" t="s">
        <v>9583</v>
      </c>
      <c r="K2452" s="87" t="str">
        <f t="shared" si="141"/>
        <v>134</v>
      </c>
      <c r="L2452" s="111"/>
    </row>
    <row r="2453" spans="7:12" ht="15" customHeight="1" x14ac:dyDescent="0.25">
      <c r="G2453" s="87">
        <f t="shared" si="140"/>
        <v>0</v>
      </c>
      <c r="H2453" s="87">
        <v>2453</v>
      </c>
      <c r="I2453" s="119">
        <v>13499</v>
      </c>
      <c r="J2453" s="121" t="s">
        <v>9583</v>
      </c>
      <c r="K2453" s="87" t="str">
        <f t="shared" si="141"/>
        <v>134</v>
      </c>
      <c r="L2453" s="111"/>
    </row>
    <row r="2454" spans="7:12" ht="15" customHeight="1" x14ac:dyDescent="0.25">
      <c r="G2454" s="87">
        <f t="shared" si="140"/>
        <v>0</v>
      </c>
      <c r="H2454" s="87">
        <v>2454</v>
      </c>
      <c r="I2454" s="119">
        <v>13431</v>
      </c>
      <c r="J2454" s="122" t="s">
        <v>9584</v>
      </c>
      <c r="K2454" s="87" t="str">
        <f t="shared" si="141"/>
        <v>134</v>
      </c>
      <c r="L2454" s="111"/>
    </row>
    <row r="2455" spans="7:12" ht="15" customHeight="1" x14ac:dyDescent="0.25">
      <c r="G2455" s="87">
        <f t="shared" si="140"/>
        <v>0</v>
      </c>
      <c r="H2455" s="87">
        <v>2455</v>
      </c>
      <c r="I2455" s="119">
        <v>13432</v>
      </c>
      <c r="J2455" s="122" t="s">
        <v>9584</v>
      </c>
      <c r="K2455" s="87" t="str">
        <f t="shared" si="141"/>
        <v>134</v>
      </c>
      <c r="L2455" s="111"/>
    </row>
    <row r="2456" spans="7:12" ht="15" customHeight="1" x14ac:dyDescent="0.25">
      <c r="G2456" s="87">
        <f t="shared" si="140"/>
        <v>0</v>
      </c>
      <c r="H2456" s="87">
        <v>2456</v>
      </c>
      <c r="I2456" s="119">
        <v>13433</v>
      </c>
      <c r="J2456" s="122" t="s">
        <v>9584</v>
      </c>
      <c r="K2456" s="87" t="str">
        <f t="shared" si="141"/>
        <v>134</v>
      </c>
      <c r="L2456" s="111"/>
    </row>
    <row r="2457" spans="7:12" ht="15" customHeight="1" x14ac:dyDescent="0.25">
      <c r="G2457" s="87">
        <f t="shared" si="140"/>
        <v>0</v>
      </c>
      <c r="H2457" s="87">
        <v>2457</v>
      </c>
      <c r="I2457" s="119">
        <v>13434</v>
      </c>
      <c r="J2457" s="122" t="s">
        <v>9584</v>
      </c>
      <c r="K2457" s="87" t="str">
        <f t="shared" si="141"/>
        <v>134</v>
      </c>
      <c r="L2457" s="111"/>
    </row>
    <row r="2458" spans="7:12" ht="15" customHeight="1" x14ac:dyDescent="0.25">
      <c r="G2458" s="87">
        <f t="shared" si="140"/>
        <v>0</v>
      </c>
      <c r="H2458" s="87">
        <v>2458</v>
      </c>
      <c r="I2458" s="119">
        <v>13439</v>
      </c>
      <c r="J2458" s="122" t="s">
        <v>9584</v>
      </c>
      <c r="K2458" s="87" t="str">
        <f t="shared" si="141"/>
        <v>134</v>
      </c>
      <c r="L2458" s="111"/>
    </row>
    <row r="2459" spans="7:12" ht="15" customHeight="1" x14ac:dyDescent="0.25">
      <c r="G2459" s="87">
        <f t="shared" si="140"/>
        <v>0</v>
      </c>
      <c r="H2459" s="87">
        <v>2459</v>
      </c>
      <c r="I2459" s="119">
        <v>13442</v>
      </c>
      <c r="J2459" s="122" t="s">
        <v>9584</v>
      </c>
      <c r="K2459" s="87" t="str">
        <f t="shared" si="141"/>
        <v>134</v>
      </c>
      <c r="L2459" s="111"/>
    </row>
    <row r="2460" spans="7:12" ht="15" customHeight="1" x14ac:dyDescent="0.25">
      <c r="G2460" s="87">
        <f t="shared" si="140"/>
        <v>0</v>
      </c>
      <c r="H2460" s="87">
        <v>2460</v>
      </c>
      <c r="I2460" s="119">
        <v>13443</v>
      </c>
      <c r="J2460" s="122" t="s">
        <v>9584</v>
      </c>
      <c r="K2460" s="87" t="str">
        <f t="shared" si="141"/>
        <v>134</v>
      </c>
      <c r="L2460" s="111"/>
    </row>
    <row r="2461" spans="7:12" ht="15" customHeight="1" x14ac:dyDescent="0.25">
      <c r="G2461" s="87">
        <f t="shared" si="140"/>
        <v>0</v>
      </c>
      <c r="H2461" s="87">
        <v>2461</v>
      </c>
      <c r="I2461" s="119">
        <v>14392</v>
      </c>
      <c r="J2461" s="122" t="s">
        <v>9585</v>
      </c>
      <c r="K2461" s="87" t="str">
        <f t="shared" si="141"/>
        <v>143</v>
      </c>
      <c r="L2461" s="111"/>
    </row>
    <row r="2462" spans="7:12" ht="15" customHeight="1" x14ac:dyDescent="0.25">
      <c r="G2462" s="87">
        <f t="shared" si="140"/>
        <v>0</v>
      </c>
      <c r="H2462" s="87">
        <v>2462</v>
      </c>
      <c r="I2462" s="119">
        <v>14393</v>
      </c>
      <c r="J2462" s="122" t="s">
        <v>9586</v>
      </c>
      <c r="K2462" s="87" t="str">
        <f t="shared" si="141"/>
        <v>143</v>
      </c>
      <c r="L2462" s="111"/>
    </row>
    <row r="2463" spans="7:12" ht="15" customHeight="1" x14ac:dyDescent="0.25">
      <c r="G2463" s="87">
        <f t="shared" si="140"/>
        <v>0</v>
      </c>
      <c r="H2463" s="87">
        <v>2463</v>
      </c>
      <c r="I2463" s="119">
        <v>12193</v>
      </c>
      <c r="J2463" s="122" t="s">
        <v>9587</v>
      </c>
      <c r="K2463" s="87" t="str">
        <f t="shared" si="141"/>
        <v>121</v>
      </c>
      <c r="L2463" s="111"/>
    </row>
    <row r="2464" spans="7:12" ht="15" customHeight="1" x14ac:dyDescent="0.25">
      <c r="G2464" s="87">
        <f t="shared" si="140"/>
        <v>0</v>
      </c>
      <c r="H2464" s="87">
        <v>2464</v>
      </c>
      <c r="I2464" s="119">
        <v>11202</v>
      </c>
      <c r="J2464" s="122" t="s">
        <v>9587</v>
      </c>
      <c r="K2464" s="87" t="str">
        <f t="shared" si="141"/>
        <v>112</v>
      </c>
      <c r="L2464" s="111"/>
    </row>
    <row r="2465" spans="7:12" ht="15" customHeight="1" x14ac:dyDescent="0.25">
      <c r="G2465" s="87">
        <f t="shared" si="140"/>
        <v>0</v>
      </c>
      <c r="H2465" s="87">
        <v>2465</v>
      </c>
      <c r="I2465" s="119">
        <v>11203</v>
      </c>
      <c r="J2465" s="122" t="s">
        <v>9587</v>
      </c>
      <c r="K2465" s="87" t="str">
        <f t="shared" si="141"/>
        <v>112</v>
      </c>
      <c r="L2465" s="111"/>
    </row>
    <row r="2466" spans="7:12" ht="15" customHeight="1" x14ac:dyDescent="0.25">
      <c r="G2466" s="87">
        <f t="shared" si="140"/>
        <v>0</v>
      </c>
      <c r="H2466" s="87">
        <v>2466</v>
      </c>
      <c r="I2466" s="119">
        <v>13215</v>
      </c>
      <c r="J2466" s="122" t="s">
        <v>9587</v>
      </c>
      <c r="K2466" s="87" t="str">
        <f t="shared" si="141"/>
        <v>132</v>
      </c>
      <c r="L2466" s="111"/>
    </row>
    <row r="2467" spans="7:12" ht="15" customHeight="1" x14ac:dyDescent="0.25">
      <c r="G2467" s="87">
        <f t="shared" si="140"/>
        <v>0</v>
      </c>
      <c r="H2467" s="87">
        <v>2467</v>
      </c>
      <c r="I2467" s="119">
        <v>12215</v>
      </c>
      <c r="J2467" s="122" t="s">
        <v>9588</v>
      </c>
      <c r="K2467" s="87" t="str">
        <f t="shared" si="141"/>
        <v>122</v>
      </c>
      <c r="L2467" s="111"/>
    </row>
    <row r="2468" spans="7:12" ht="15" customHeight="1" x14ac:dyDescent="0.25">
      <c r="G2468" s="87">
        <f t="shared" si="140"/>
        <v>0</v>
      </c>
      <c r="H2468" s="87">
        <v>2468</v>
      </c>
      <c r="I2468" s="119">
        <v>14392</v>
      </c>
      <c r="J2468" s="122" t="s">
        <v>9589</v>
      </c>
      <c r="K2468" s="87" t="str">
        <f t="shared" si="141"/>
        <v>143</v>
      </c>
      <c r="L2468" s="111"/>
    </row>
    <row r="2469" spans="7:12" ht="15" customHeight="1" x14ac:dyDescent="0.25">
      <c r="G2469" s="87">
        <f t="shared" si="140"/>
        <v>0</v>
      </c>
      <c r="H2469" s="87">
        <v>2469</v>
      </c>
      <c r="I2469" s="119">
        <v>11203</v>
      </c>
      <c r="J2469" s="121" t="s">
        <v>9590</v>
      </c>
      <c r="K2469" s="87" t="str">
        <f t="shared" si="141"/>
        <v>112</v>
      </c>
      <c r="L2469" s="111"/>
    </row>
    <row r="2470" spans="7:12" ht="15" customHeight="1" x14ac:dyDescent="0.25">
      <c r="G2470" s="87">
        <f t="shared" si="140"/>
        <v>0</v>
      </c>
      <c r="H2470" s="87">
        <v>2470</v>
      </c>
      <c r="I2470" s="119">
        <v>11202</v>
      </c>
      <c r="J2470" s="121" t="s">
        <v>9590</v>
      </c>
      <c r="K2470" s="87" t="str">
        <f t="shared" si="141"/>
        <v>112</v>
      </c>
      <c r="L2470" s="111"/>
    </row>
    <row r="2471" spans="7:12" ht="15" customHeight="1" x14ac:dyDescent="0.25">
      <c r="G2471" s="87">
        <f t="shared" si="140"/>
        <v>0</v>
      </c>
      <c r="H2471" s="87">
        <v>2471</v>
      </c>
      <c r="I2471" s="119">
        <v>13431</v>
      </c>
      <c r="J2471" s="121" t="s">
        <v>9590</v>
      </c>
      <c r="K2471" s="87" t="str">
        <f t="shared" si="141"/>
        <v>134</v>
      </c>
      <c r="L2471" s="111"/>
    </row>
    <row r="2472" spans="7:12" ht="15" customHeight="1" x14ac:dyDescent="0.25">
      <c r="G2472" s="87">
        <f t="shared" si="140"/>
        <v>0</v>
      </c>
      <c r="H2472" s="87">
        <v>2472</v>
      </c>
      <c r="I2472" s="119">
        <v>13432</v>
      </c>
      <c r="J2472" s="121" t="s">
        <v>9590</v>
      </c>
      <c r="K2472" s="87" t="str">
        <f t="shared" si="141"/>
        <v>134</v>
      </c>
      <c r="L2472" s="111"/>
    </row>
    <row r="2473" spans="7:12" ht="15" customHeight="1" x14ac:dyDescent="0.25">
      <c r="G2473" s="87">
        <f t="shared" si="140"/>
        <v>0</v>
      </c>
      <c r="H2473" s="87">
        <v>2473</v>
      </c>
      <c r="I2473" s="119">
        <v>13433</v>
      </c>
      <c r="J2473" s="121" t="s">
        <v>9590</v>
      </c>
      <c r="K2473" s="87" t="str">
        <f t="shared" si="141"/>
        <v>134</v>
      </c>
      <c r="L2473" s="111"/>
    </row>
    <row r="2474" spans="7:12" ht="15" customHeight="1" x14ac:dyDescent="0.25">
      <c r="G2474" s="87">
        <f t="shared" si="140"/>
        <v>0</v>
      </c>
      <c r="H2474" s="87">
        <v>2474</v>
      </c>
      <c r="I2474" s="119">
        <v>13434</v>
      </c>
      <c r="J2474" s="121" t="s">
        <v>9590</v>
      </c>
      <c r="K2474" s="87" t="str">
        <f t="shared" si="141"/>
        <v>134</v>
      </c>
      <c r="L2474" s="111"/>
    </row>
    <row r="2475" spans="7:12" ht="15" customHeight="1" x14ac:dyDescent="0.25">
      <c r="G2475" s="87">
        <f t="shared" si="140"/>
        <v>0</v>
      </c>
      <c r="H2475" s="87">
        <v>2475</v>
      </c>
      <c r="I2475" s="119">
        <v>13439</v>
      </c>
      <c r="J2475" s="121" t="s">
        <v>9590</v>
      </c>
      <c r="K2475" s="87" t="str">
        <f t="shared" si="141"/>
        <v>134</v>
      </c>
      <c r="L2475" s="111"/>
    </row>
    <row r="2476" spans="7:12" ht="15" customHeight="1" x14ac:dyDescent="0.25">
      <c r="G2476" s="87">
        <f t="shared" si="140"/>
        <v>0</v>
      </c>
      <c r="H2476" s="87">
        <v>2476</v>
      </c>
      <c r="I2476" s="119">
        <v>14399</v>
      </c>
      <c r="J2476" s="121" t="s">
        <v>9590</v>
      </c>
      <c r="K2476" s="87" t="str">
        <f t="shared" si="141"/>
        <v>143</v>
      </c>
      <c r="L2476" s="111"/>
    </row>
    <row r="2477" spans="7:12" ht="15" customHeight="1" x14ac:dyDescent="0.25">
      <c r="G2477" s="87">
        <f t="shared" si="140"/>
        <v>0</v>
      </c>
      <c r="H2477" s="87">
        <v>2477</v>
      </c>
      <c r="I2477" s="119">
        <v>14311</v>
      </c>
      <c r="J2477" s="121" t="s">
        <v>9591</v>
      </c>
      <c r="K2477" s="87" t="str">
        <f t="shared" si="141"/>
        <v>143</v>
      </c>
      <c r="L2477" s="111"/>
    </row>
    <row r="2478" spans="7:12" ht="15" customHeight="1" x14ac:dyDescent="0.25">
      <c r="G2478" s="87">
        <f t="shared" si="140"/>
        <v>0</v>
      </c>
      <c r="H2478" s="87">
        <v>2478</v>
      </c>
      <c r="I2478" s="119">
        <v>11202</v>
      </c>
      <c r="J2478" s="121" t="s">
        <v>9591</v>
      </c>
      <c r="K2478" s="87" t="str">
        <f t="shared" si="141"/>
        <v>112</v>
      </c>
      <c r="L2478" s="111"/>
    </row>
    <row r="2479" spans="7:12" ht="15" customHeight="1" x14ac:dyDescent="0.25">
      <c r="G2479" s="87">
        <f t="shared" si="140"/>
        <v>0</v>
      </c>
      <c r="H2479" s="87">
        <v>2479</v>
      </c>
      <c r="I2479" s="119">
        <v>11203</v>
      </c>
      <c r="J2479" s="121" t="s">
        <v>9591</v>
      </c>
      <c r="K2479" s="87" t="str">
        <f t="shared" si="141"/>
        <v>112</v>
      </c>
      <c r="L2479" s="111"/>
    </row>
    <row r="2480" spans="7:12" ht="15" customHeight="1" x14ac:dyDescent="0.25">
      <c r="G2480" s="87">
        <f t="shared" si="140"/>
        <v>0</v>
      </c>
      <c r="H2480" s="87">
        <v>2480</v>
      </c>
      <c r="I2480" s="119">
        <v>13491</v>
      </c>
      <c r="J2480" s="121" t="s">
        <v>9591</v>
      </c>
      <c r="K2480" s="87" t="str">
        <f t="shared" si="141"/>
        <v>134</v>
      </c>
      <c r="L2480" s="111"/>
    </row>
    <row r="2481" spans="7:12" ht="15" customHeight="1" x14ac:dyDescent="0.25">
      <c r="G2481" s="87">
        <f t="shared" si="140"/>
        <v>0</v>
      </c>
      <c r="H2481" s="87">
        <v>2481</v>
      </c>
      <c r="I2481" s="119">
        <v>14312</v>
      </c>
      <c r="J2481" s="121" t="s">
        <v>9591</v>
      </c>
      <c r="K2481" s="87" t="str">
        <f t="shared" si="141"/>
        <v>143</v>
      </c>
      <c r="L2481" s="111"/>
    </row>
    <row r="2482" spans="7:12" ht="15" customHeight="1" x14ac:dyDescent="0.25">
      <c r="G2482" s="87">
        <f t="shared" si="140"/>
        <v>0</v>
      </c>
      <c r="H2482" s="87">
        <v>2482</v>
      </c>
      <c r="I2482" s="119">
        <v>14313</v>
      </c>
      <c r="J2482" s="121" t="s">
        <v>9591</v>
      </c>
      <c r="K2482" s="87" t="str">
        <f t="shared" si="141"/>
        <v>143</v>
      </c>
      <c r="L2482" s="111"/>
    </row>
    <row r="2483" spans="7:12" ht="15" customHeight="1" x14ac:dyDescent="0.25">
      <c r="G2483" s="87">
        <f t="shared" si="140"/>
        <v>0</v>
      </c>
      <c r="H2483" s="87">
        <v>2483</v>
      </c>
      <c r="I2483" s="119">
        <v>14314</v>
      </c>
      <c r="J2483" s="121" t="s">
        <v>9591</v>
      </c>
      <c r="K2483" s="87" t="str">
        <f t="shared" si="141"/>
        <v>143</v>
      </c>
      <c r="L2483" s="111"/>
    </row>
    <row r="2484" spans="7:12" ht="15" customHeight="1" x14ac:dyDescent="0.25">
      <c r="G2484" s="87">
        <f t="shared" si="140"/>
        <v>0</v>
      </c>
      <c r="H2484" s="87">
        <v>2484</v>
      </c>
      <c r="I2484" s="119">
        <v>14319</v>
      </c>
      <c r="J2484" s="121" t="s">
        <v>9591</v>
      </c>
      <c r="K2484" s="87" t="str">
        <f t="shared" si="141"/>
        <v>143</v>
      </c>
      <c r="L2484" s="111"/>
    </row>
    <row r="2485" spans="7:12" ht="15" customHeight="1" x14ac:dyDescent="0.25">
      <c r="G2485" s="87">
        <f t="shared" si="140"/>
        <v>0</v>
      </c>
      <c r="H2485" s="87">
        <v>2485</v>
      </c>
      <c r="I2485" s="119">
        <v>14391</v>
      </c>
      <c r="J2485" s="121" t="s">
        <v>9591</v>
      </c>
      <c r="K2485" s="87" t="str">
        <f t="shared" si="141"/>
        <v>143</v>
      </c>
      <c r="L2485" s="111"/>
    </row>
    <row r="2486" spans="7:12" ht="15" customHeight="1" x14ac:dyDescent="0.25">
      <c r="G2486" s="87">
        <f t="shared" si="140"/>
        <v>0</v>
      </c>
      <c r="H2486" s="87">
        <v>2486</v>
      </c>
      <c r="I2486" s="119">
        <v>13493</v>
      </c>
      <c r="J2486" s="122" t="s">
        <v>9592</v>
      </c>
      <c r="K2486" s="87" t="str">
        <f t="shared" si="141"/>
        <v>134</v>
      </c>
      <c r="L2486" s="111"/>
    </row>
    <row r="2487" spans="7:12" ht="15" customHeight="1" x14ac:dyDescent="0.25">
      <c r="G2487" s="87">
        <f t="shared" si="140"/>
        <v>0</v>
      </c>
      <c r="H2487" s="87">
        <v>2487</v>
      </c>
      <c r="I2487" s="119">
        <v>11202</v>
      </c>
      <c r="J2487" s="122" t="s">
        <v>9592</v>
      </c>
      <c r="K2487" s="87" t="str">
        <f t="shared" si="141"/>
        <v>112</v>
      </c>
      <c r="L2487" s="111"/>
    </row>
    <row r="2488" spans="7:12" ht="15" customHeight="1" x14ac:dyDescent="0.25">
      <c r="G2488" s="87">
        <f t="shared" si="140"/>
        <v>0</v>
      </c>
      <c r="H2488" s="87">
        <v>2488</v>
      </c>
      <c r="I2488" s="119">
        <v>11203</v>
      </c>
      <c r="J2488" s="122" t="s">
        <v>9592</v>
      </c>
      <c r="K2488" s="87" t="str">
        <f t="shared" si="141"/>
        <v>112</v>
      </c>
      <c r="L2488" s="111"/>
    </row>
    <row r="2489" spans="7:12" ht="15" customHeight="1" x14ac:dyDescent="0.25">
      <c r="G2489" s="87">
        <f t="shared" si="140"/>
        <v>0</v>
      </c>
      <c r="H2489" s="87">
        <v>2489</v>
      </c>
      <c r="I2489" s="119">
        <v>13421</v>
      </c>
      <c r="J2489" s="121" t="s">
        <v>9593</v>
      </c>
      <c r="K2489" s="87" t="str">
        <f t="shared" si="141"/>
        <v>134</v>
      </c>
      <c r="L2489" s="111"/>
    </row>
    <row r="2490" spans="7:12" ht="15" customHeight="1" x14ac:dyDescent="0.25">
      <c r="G2490" s="87">
        <f t="shared" si="140"/>
        <v>0</v>
      </c>
      <c r="H2490" s="87">
        <v>2490</v>
      </c>
      <c r="I2490" s="119">
        <v>11202</v>
      </c>
      <c r="J2490" s="121" t="s">
        <v>9593</v>
      </c>
      <c r="K2490" s="87" t="str">
        <f t="shared" si="141"/>
        <v>112</v>
      </c>
      <c r="L2490" s="111"/>
    </row>
    <row r="2491" spans="7:12" ht="15" customHeight="1" x14ac:dyDescent="0.25">
      <c r="G2491" s="87">
        <f t="shared" si="140"/>
        <v>0</v>
      </c>
      <c r="H2491" s="87">
        <v>2491</v>
      </c>
      <c r="I2491" s="119">
        <v>11203</v>
      </c>
      <c r="J2491" s="121" t="s">
        <v>9593</v>
      </c>
      <c r="K2491" s="87" t="str">
        <f t="shared" si="141"/>
        <v>112</v>
      </c>
      <c r="L2491" s="111"/>
    </row>
    <row r="2492" spans="7:12" ht="15" customHeight="1" x14ac:dyDescent="0.25">
      <c r="G2492" s="87">
        <f t="shared" si="140"/>
        <v>0</v>
      </c>
      <c r="H2492" s="87">
        <v>2492</v>
      </c>
      <c r="I2492" s="119">
        <v>13422</v>
      </c>
      <c r="J2492" s="121" t="s">
        <v>9593</v>
      </c>
      <c r="K2492" s="87" t="str">
        <f t="shared" si="141"/>
        <v>134</v>
      </c>
      <c r="L2492" s="111"/>
    </row>
    <row r="2493" spans="7:12" ht="15" customHeight="1" x14ac:dyDescent="0.25">
      <c r="G2493" s="87">
        <f t="shared" si="140"/>
        <v>0</v>
      </c>
      <c r="H2493" s="87">
        <v>2493</v>
      </c>
      <c r="I2493" s="119">
        <v>13429</v>
      </c>
      <c r="J2493" s="121" t="s">
        <v>9593</v>
      </c>
      <c r="K2493" s="87" t="str">
        <f t="shared" si="141"/>
        <v>134</v>
      </c>
      <c r="L2493" s="111"/>
    </row>
    <row r="2494" spans="7:12" ht="15" customHeight="1" x14ac:dyDescent="0.25">
      <c r="G2494" s="87">
        <f t="shared" si="140"/>
        <v>0</v>
      </c>
      <c r="H2494" s="87">
        <v>2494</v>
      </c>
      <c r="I2494" s="119">
        <v>11203</v>
      </c>
      <c r="J2494" s="121" t="s">
        <v>9594</v>
      </c>
      <c r="K2494" s="87" t="str">
        <f t="shared" si="141"/>
        <v>112</v>
      </c>
      <c r="L2494" s="111"/>
    </row>
    <row r="2495" spans="7:12" ht="15" customHeight="1" x14ac:dyDescent="0.25">
      <c r="G2495" s="87">
        <f t="shared" si="140"/>
        <v>0</v>
      </c>
      <c r="H2495" s="87">
        <v>2495</v>
      </c>
      <c r="I2495" s="119">
        <v>12239</v>
      </c>
      <c r="J2495" s="121" t="s">
        <v>9594</v>
      </c>
      <c r="K2495" s="87" t="str">
        <f t="shared" si="141"/>
        <v>122</v>
      </c>
      <c r="L2495" s="111"/>
    </row>
    <row r="2496" spans="7:12" ht="15" customHeight="1" x14ac:dyDescent="0.25">
      <c r="G2496" s="87">
        <f t="shared" si="140"/>
        <v>0</v>
      </c>
      <c r="H2496" s="87">
        <v>2496</v>
      </c>
      <c r="I2496" s="119">
        <v>13302</v>
      </c>
      <c r="J2496" s="121" t="s">
        <v>9594</v>
      </c>
      <c r="K2496" s="87" t="str">
        <f t="shared" si="141"/>
        <v>133</v>
      </c>
      <c r="L2496" s="111"/>
    </row>
    <row r="2497" spans="7:12" ht="15" customHeight="1" x14ac:dyDescent="0.25">
      <c r="G2497" s="87">
        <f t="shared" si="140"/>
        <v>0</v>
      </c>
      <c r="H2497" s="87">
        <v>2497</v>
      </c>
      <c r="I2497" s="119">
        <v>11202</v>
      </c>
      <c r="J2497" s="121" t="s">
        <v>9594</v>
      </c>
      <c r="K2497" s="87" t="str">
        <f t="shared" si="141"/>
        <v>112</v>
      </c>
      <c r="L2497" s="111"/>
    </row>
    <row r="2498" spans="7:12" ht="15" customHeight="1" x14ac:dyDescent="0.25">
      <c r="G2498" s="87">
        <f t="shared" ref="G2498:G2561" si="142">IF(ISERR(SEARCH($G$1,J2498)),0,1)</f>
        <v>0</v>
      </c>
      <c r="H2498" s="87">
        <v>2498</v>
      </c>
      <c r="I2498" s="119">
        <v>12232</v>
      </c>
      <c r="J2498" s="121" t="s">
        <v>9594</v>
      </c>
      <c r="K2498" s="87" t="str">
        <f t="shared" si="141"/>
        <v>122</v>
      </c>
      <c r="L2498" s="111"/>
    </row>
    <row r="2499" spans="7:12" ht="15" customHeight="1" x14ac:dyDescent="0.25">
      <c r="G2499" s="87">
        <f t="shared" si="142"/>
        <v>0</v>
      </c>
      <c r="H2499" s="87">
        <v>2499</v>
      </c>
      <c r="I2499" s="119">
        <v>13451</v>
      </c>
      <c r="J2499" s="121" t="s">
        <v>9595</v>
      </c>
      <c r="K2499" s="87" t="str">
        <f t="shared" ref="K2499:K2562" si="143">IF(LEN(LEFT(I2499,3))&lt;3,"Prosím, zvolte podrobnější úroveň.",LEFT(I2499,3))</f>
        <v>134</v>
      </c>
      <c r="L2499" s="111"/>
    </row>
    <row r="2500" spans="7:12" ht="15" customHeight="1" x14ac:dyDescent="0.25">
      <c r="G2500" s="87">
        <f t="shared" si="142"/>
        <v>0</v>
      </c>
      <c r="H2500" s="87">
        <v>2500</v>
      </c>
      <c r="I2500" s="119">
        <v>13452</v>
      </c>
      <c r="J2500" s="121" t="s">
        <v>9595</v>
      </c>
      <c r="K2500" s="87" t="str">
        <f t="shared" si="143"/>
        <v>134</v>
      </c>
      <c r="L2500" s="111"/>
    </row>
    <row r="2501" spans="7:12" ht="15" customHeight="1" x14ac:dyDescent="0.25">
      <c r="G2501" s="87">
        <f t="shared" si="142"/>
        <v>0</v>
      </c>
      <c r="H2501" s="87">
        <v>2501</v>
      </c>
      <c r="I2501" s="119">
        <v>13453</v>
      </c>
      <c r="J2501" s="121" t="s">
        <v>9595</v>
      </c>
      <c r="K2501" s="87" t="str">
        <f t="shared" si="143"/>
        <v>134</v>
      </c>
      <c r="L2501" s="111"/>
    </row>
    <row r="2502" spans="7:12" ht="15" customHeight="1" x14ac:dyDescent="0.25">
      <c r="G2502" s="87">
        <f t="shared" si="142"/>
        <v>0</v>
      </c>
      <c r="H2502" s="87">
        <v>2502</v>
      </c>
      <c r="I2502" s="119">
        <v>13454</v>
      </c>
      <c r="J2502" s="121" t="s">
        <v>9595</v>
      </c>
      <c r="K2502" s="87" t="str">
        <f t="shared" si="143"/>
        <v>134</v>
      </c>
      <c r="L2502" s="111"/>
    </row>
    <row r="2503" spans="7:12" ht="15" customHeight="1" x14ac:dyDescent="0.25">
      <c r="G2503" s="87">
        <f t="shared" si="142"/>
        <v>0</v>
      </c>
      <c r="H2503" s="87">
        <v>2503</v>
      </c>
      <c r="I2503" s="119">
        <v>13455</v>
      </c>
      <c r="J2503" s="121" t="s">
        <v>9595</v>
      </c>
      <c r="K2503" s="87" t="str">
        <f t="shared" si="143"/>
        <v>134</v>
      </c>
      <c r="L2503" s="111"/>
    </row>
    <row r="2504" spans="7:12" ht="15" customHeight="1" x14ac:dyDescent="0.25">
      <c r="G2504" s="87">
        <f t="shared" si="142"/>
        <v>0</v>
      </c>
      <c r="H2504" s="87">
        <v>2504</v>
      </c>
      <c r="I2504" s="119">
        <v>13456</v>
      </c>
      <c r="J2504" s="121" t="s">
        <v>9595</v>
      </c>
      <c r="K2504" s="87" t="str">
        <f t="shared" si="143"/>
        <v>134</v>
      </c>
      <c r="L2504" s="111"/>
    </row>
    <row r="2505" spans="7:12" ht="15" customHeight="1" x14ac:dyDescent="0.25">
      <c r="G2505" s="87">
        <f t="shared" si="142"/>
        <v>0</v>
      </c>
      <c r="H2505" s="87">
        <v>2505</v>
      </c>
      <c r="I2505" s="119">
        <v>13459</v>
      </c>
      <c r="J2505" s="121" t="s">
        <v>9595</v>
      </c>
      <c r="K2505" s="87" t="str">
        <f t="shared" si="143"/>
        <v>134</v>
      </c>
      <c r="L2505" s="111"/>
    </row>
    <row r="2506" spans="7:12" ht="15" customHeight="1" x14ac:dyDescent="0.25">
      <c r="G2506" s="87">
        <f t="shared" si="142"/>
        <v>0</v>
      </c>
      <c r="H2506" s="87">
        <v>2506</v>
      </c>
      <c r="I2506" s="119">
        <v>13411</v>
      </c>
      <c r="J2506" s="121" t="s">
        <v>9595</v>
      </c>
      <c r="K2506" s="87" t="str">
        <f t="shared" si="143"/>
        <v>134</v>
      </c>
      <c r="L2506" s="111"/>
    </row>
    <row r="2507" spans="7:12" ht="15" customHeight="1" x14ac:dyDescent="0.25">
      <c r="G2507" s="87">
        <f t="shared" si="142"/>
        <v>0</v>
      </c>
      <c r="H2507" s="87">
        <v>2507</v>
      </c>
      <c r="I2507" s="119">
        <v>13412</v>
      </c>
      <c r="J2507" s="121" t="s">
        <v>9595</v>
      </c>
      <c r="K2507" s="87" t="str">
        <f t="shared" si="143"/>
        <v>134</v>
      </c>
      <c r="L2507" s="111"/>
    </row>
    <row r="2508" spans="7:12" ht="15" customHeight="1" x14ac:dyDescent="0.25">
      <c r="G2508" s="87">
        <f t="shared" si="142"/>
        <v>0</v>
      </c>
      <c r="H2508" s="87">
        <v>2508</v>
      </c>
      <c r="I2508" s="119">
        <v>13413</v>
      </c>
      <c r="J2508" s="121" t="s">
        <v>9595</v>
      </c>
      <c r="K2508" s="87" t="str">
        <f t="shared" si="143"/>
        <v>134</v>
      </c>
      <c r="L2508" s="111"/>
    </row>
    <row r="2509" spans="7:12" ht="15" customHeight="1" x14ac:dyDescent="0.25">
      <c r="G2509" s="87">
        <f t="shared" si="142"/>
        <v>0</v>
      </c>
      <c r="H2509" s="87">
        <v>2509</v>
      </c>
      <c r="I2509" s="119">
        <v>14395</v>
      </c>
      <c r="J2509" s="122" t="s">
        <v>9596</v>
      </c>
      <c r="K2509" s="87" t="str">
        <f t="shared" si="143"/>
        <v>143</v>
      </c>
      <c r="L2509" s="111"/>
    </row>
    <row r="2510" spans="7:12" ht="15" customHeight="1" x14ac:dyDescent="0.25">
      <c r="G2510" s="87">
        <f t="shared" si="142"/>
        <v>0</v>
      </c>
      <c r="H2510" s="87">
        <v>2510</v>
      </c>
      <c r="I2510" s="119">
        <v>11202</v>
      </c>
      <c r="J2510" s="122" t="s">
        <v>9596</v>
      </c>
      <c r="K2510" s="87" t="str">
        <f t="shared" si="143"/>
        <v>112</v>
      </c>
      <c r="L2510" s="111"/>
    </row>
    <row r="2511" spans="7:12" ht="15" customHeight="1" x14ac:dyDescent="0.25">
      <c r="G2511" s="87">
        <f t="shared" si="142"/>
        <v>0</v>
      </c>
      <c r="H2511" s="87">
        <v>2511</v>
      </c>
      <c r="I2511" s="119">
        <v>11203</v>
      </c>
      <c r="J2511" s="122" t="s">
        <v>9596</v>
      </c>
      <c r="K2511" s="87" t="str">
        <f t="shared" si="143"/>
        <v>112</v>
      </c>
      <c r="L2511" s="111"/>
    </row>
    <row r="2512" spans="7:12" ht="15" customHeight="1" x14ac:dyDescent="0.25">
      <c r="G2512" s="87">
        <f t="shared" si="142"/>
        <v>0</v>
      </c>
      <c r="H2512" s="87">
        <v>2512</v>
      </c>
      <c r="I2512" s="126">
        <v>13441</v>
      </c>
      <c r="J2512" s="122" t="s">
        <v>9597</v>
      </c>
      <c r="K2512" s="87" t="str">
        <f t="shared" si="143"/>
        <v>134</v>
      </c>
      <c r="L2512" s="111"/>
    </row>
    <row r="2513" spans="7:12" ht="15" customHeight="1" x14ac:dyDescent="0.25">
      <c r="G2513" s="87">
        <f t="shared" si="142"/>
        <v>0</v>
      </c>
      <c r="H2513" s="87">
        <v>2513</v>
      </c>
      <c r="I2513" s="126">
        <v>13442</v>
      </c>
      <c r="J2513" s="122" t="s">
        <v>9597</v>
      </c>
      <c r="K2513" s="87" t="str">
        <f t="shared" si="143"/>
        <v>134</v>
      </c>
      <c r="L2513" s="111"/>
    </row>
    <row r="2514" spans="7:12" ht="15" customHeight="1" x14ac:dyDescent="0.25">
      <c r="G2514" s="87">
        <f t="shared" si="142"/>
        <v>0</v>
      </c>
      <c r="H2514" s="87">
        <v>2514</v>
      </c>
      <c r="I2514" s="126">
        <v>13443</v>
      </c>
      <c r="J2514" s="122" t="s">
        <v>9597</v>
      </c>
      <c r="K2514" s="87" t="str">
        <f t="shared" si="143"/>
        <v>134</v>
      </c>
      <c r="L2514" s="111"/>
    </row>
    <row r="2515" spans="7:12" ht="15" customHeight="1" x14ac:dyDescent="0.25">
      <c r="G2515" s="87">
        <f t="shared" si="142"/>
        <v>0</v>
      </c>
      <c r="H2515" s="87">
        <v>2515</v>
      </c>
      <c r="I2515" s="126">
        <v>11203</v>
      </c>
      <c r="J2515" s="122" t="s">
        <v>9597</v>
      </c>
      <c r="K2515" s="87" t="str">
        <f t="shared" si="143"/>
        <v>112</v>
      </c>
      <c r="L2515" s="111"/>
    </row>
    <row r="2516" spans="7:12" ht="15" customHeight="1" x14ac:dyDescent="0.25">
      <c r="G2516" s="87">
        <f t="shared" si="142"/>
        <v>0</v>
      </c>
      <c r="H2516" s="87">
        <v>2516</v>
      </c>
      <c r="I2516" s="119">
        <v>13495</v>
      </c>
      <c r="J2516" s="122" t="s">
        <v>9598</v>
      </c>
      <c r="K2516" s="87" t="str">
        <f t="shared" si="143"/>
        <v>134</v>
      </c>
      <c r="L2516" s="111"/>
    </row>
    <row r="2517" spans="7:12" ht="15" customHeight="1" x14ac:dyDescent="0.25">
      <c r="G2517" s="87">
        <f t="shared" si="142"/>
        <v>0</v>
      </c>
      <c r="H2517" s="87">
        <v>2517</v>
      </c>
      <c r="I2517" s="119">
        <v>11202</v>
      </c>
      <c r="J2517" s="122" t="s">
        <v>9598</v>
      </c>
      <c r="K2517" s="87" t="str">
        <f t="shared" si="143"/>
        <v>112</v>
      </c>
      <c r="L2517" s="111"/>
    </row>
    <row r="2518" spans="7:12" ht="15" customHeight="1" x14ac:dyDescent="0.25">
      <c r="G2518" s="87">
        <f t="shared" si="142"/>
        <v>0</v>
      </c>
      <c r="H2518" s="87">
        <v>2518</v>
      </c>
      <c r="I2518" s="119">
        <v>11203</v>
      </c>
      <c r="J2518" s="122" t="s">
        <v>9598</v>
      </c>
      <c r="K2518" s="87" t="str">
        <f t="shared" si="143"/>
        <v>112</v>
      </c>
      <c r="L2518" s="111"/>
    </row>
    <row r="2519" spans="7:12" ht="15" customHeight="1" x14ac:dyDescent="0.25">
      <c r="G2519" s="87">
        <f t="shared" si="142"/>
        <v>0</v>
      </c>
      <c r="H2519" s="87">
        <v>2519</v>
      </c>
      <c r="I2519" s="119">
        <v>11203</v>
      </c>
      <c r="J2519" s="121" t="s">
        <v>9599</v>
      </c>
      <c r="K2519" s="87" t="str">
        <f t="shared" si="143"/>
        <v>112</v>
      </c>
      <c r="L2519" s="111"/>
    </row>
    <row r="2520" spans="7:12" ht="15" customHeight="1" x14ac:dyDescent="0.25">
      <c r="G2520" s="87">
        <f t="shared" si="142"/>
        <v>0</v>
      </c>
      <c r="H2520" s="87">
        <v>2520</v>
      </c>
      <c r="I2520" s="119">
        <v>11202</v>
      </c>
      <c r="J2520" s="121" t="s">
        <v>9599</v>
      </c>
      <c r="K2520" s="87" t="str">
        <f t="shared" si="143"/>
        <v>112</v>
      </c>
      <c r="L2520" s="111"/>
    </row>
    <row r="2521" spans="7:12" ht="15" customHeight="1" x14ac:dyDescent="0.25">
      <c r="G2521" s="87">
        <f t="shared" si="142"/>
        <v>0</v>
      </c>
      <c r="H2521" s="87">
        <v>2521</v>
      </c>
      <c r="I2521" s="119">
        <v>14319</v>
      </c>
      <c r="J2521" s="121" t="s">
        <v>9599</v>
      </c>
      <c r="K2521" s="87" t="str">
        <f t="shared" si="143"/>
        <v>143</v>
      </c>
      <c r="L2521" s="111"/>
    </row>
    <row r="2522" spans="7:12" ht="15" customHeight="1" x14ac:dyDescent="0.25">
      <c r="G2522" s="87">
        <f t="shared" si="142"/>
        <v>0</v>
      </c>
      <c r="H2522" s="87">
        <v>2522</v>
      </c>
      <c r="I2522" s="119">
        <v>21111</v>
      </c>
      <c r="J2522" s="120" t="s">
        <v>9600</v>
      </c>
      <c r="K2522" s="87" t="str">
        <f t="shared" si="143"/>
        <v>211</v>
      </c>
      <c r="L2522" s="111"/>
    </row>
    <row r="2523" spans="7:12" ht="15" customHeight="1" x14ac:dyDescent="0.25">
      <c r="G2523" s="87">
        <f t="shared" si="142"/>
        <v>0</v>
      </c>
      <c r="H2523" s="87">
        <v>2523</v>
      </c>
      <c r="I2523" s="124">
        <v>21112</v>
      </c>
      <c r="J2523" s="120" t="s">
        <v>9601</v>
      </c>
      <c r="K2523" s="87" t="str">
        <f t="shared" si="143"/>
        <v>211</v>
      </c>
      <c r="L2523" s="111"/>
    </row>
    <row r="2524" spans="7:12" ht="15" customHeight="1" x14ac:dyDescent="0.25">
      <c r="G2524" s="87">
        <f t="shared" si="142"/>
        <v>0</v>
      </c>
      <c r="H2524" s="87">
        <v>2524</v>
      </c>
      <c r="I2524" s="124">
        <v>21112</v>
      </c>
      <c r="J2524" s="120" t="s">
        <v>9602</v>
      </c>
      <c r="K2524" s="87" t="str">
        <f t="shared" si="143"/>
        <v>211</v>
      </c>
      <c r="L2524" s="111"/>
    </row>
    <row r="2525" spans="7:12" ht="15" customHeight="1" x14ac:dyDescent="0.25">
      <c r="G2525" s="87">
        <f t="shared" si="142"/>
        <v>0</v>
      </c>
      <c r="H2525" s="87">
        <v>2525</v>
      </c>
      <c r="I2525" s="124">
        <v>21119</v>
      </c>
      <c r="J2525" s="120" t="s">
        <v>9602</v>
      </c>
      <c r="K2525" s="87" t="str">
        <f t="shared" si="143"/>
        <v>211</v>
      </c>
      <c r="L2525" s="111"/>
    </row>
    <row r="2526" spans="7:12" ht="15" customHeight="1" x14ac:dyDescent="0.25">
      <c r="G2526" s="87">
        <f t="shared" si="142"/>
        <v>0</v>
      </c>
      <c r="H2526" s="87">
        <v>2526</v>
      </c>
      <c r="I2526" s="124">
        <v>21114</v>
      </c>
      <c r="J2526" s="120" t="s">
        <v>9602</v>
      </c>
      <c r="K2526" s="87" t="str">
        <f t="shared" si="143"/>
        <v>211</v>
      </c>
      <c r="L2526" s="111"/>
    </row>
    <row r="2527" spans="7:12" ht="15" customHeight="1" x14ac:dyDescent="0.25">
      <c r="G2527" s="87">
        <f t="shared" si="142"/>
        <v>0</v>
      </c>
      <c r="H2527" s="87">
        <v>2527</v>
      </c>
      <c r="I2527" s="124">
        <v>21112</v>
      </c>
      <c r="J2527" s="120" t="s">
        <v>9603</v>
      </c>
      <c r="K2527" s="87" t="str">
        <f t="shared" si="143"/>
        <v>211</v>
      </c>
      <c r="L2527" s="111"/>
    </row>
    <row r="2528" spans="7:12" ht="15" customHeight="1" x14ac:dyDescent="0.25">
      <c r="G2528" s="87">
        <f t="shared" si="142"/>
        <v>0</v>
      </c>
      <c r="H2528" s="87">
        <v>2528</v>
      </c>
      <c r="I2528" s="119">
        <v>21112</v>
      </c>
      <c r="J2528" s="120"/>
      <c r="K2528" s="87" t="str">
        <f t="shared" si="143"/>
        <v>211</v>
      </c>
      <c r="L2528" s="111"/>
    </row>
    <row r="2529" spans="7:12" ht="15" customHeight="1" x14ac:dyDescent="0.25">
      <c r="G2529" s="87">
        <f t="shared" si="142"/>
        <v>0</v>
      </c>
      <c r="H2529" s="87">
        <v>2529</v>
      </c>
      <c r="I2529" s="124">
        <v>21119</v>
      </c>
      <c r="J2529" s="120" t="s">
        <v>9604</v>
      </c>
      <c r="K2529" s="87" t="str">
        <f t="shared" si="143"/>
        <v>211</v>
      </c>
      <c r="L2529" s="111"/>
    </row>
    <row r="2530" spans="7:12" ht="15" customHeight="1" x14ac:dyDescent="0.25">
      <c r="G2530" s="87">
        <f t="shared" si="142"/>
        <v>0</v>
      </c>
      <c r="H2530" s="87">
        <v>2530</v>
      </c>
      <c r="I2530" s="119">
        <v>21114</v>
      </c>
      <c r="J2530" s="120" t="s">
        <v>9605</v>
      </c>
      <c r="K2530" s="87" t="str">
        <f t="shared" si="143"/>
        <v>211</v>
      </c>
      <c r="L2530" s="111"/>
    </row>
    <row r="2531" spans="7:12" ht="15" customHeight="1" x14ac:dyDescent="0.25">
      <c r="G2531" s="87">
        <f t="shared" si="142"/>
        <v>0</v>
      </c>
      <c r="H2531" s="87">
        <v>2531</v>
      </c>
      <c r="I2531" s="124">
        <v>21112</v>
      </c>
      <c r="J2531" s="120" t="s">
        <v>9606</v>
      </c>
      <c r="K2531" s="87" t="str">
        <f t="shared" si="143"/>
        <v>211</v>
      </c>
      <c r="L2531" s="111"/>
    </row>
    <row r="2532" spans="7:12" ht="15" customHeight="1" x14ac:dyDescent="0.25">
      <c r="G2532" s="87">
        <f t="shared" si="142"/>
        <v>0</v>
      </c>
      <c r="H2532" s="87">
        <v>2532</v>
      </c>
      <c r="I2532" s="119">
        <v>21113</v>
      </c>
      <c r="J2532" s="127" t="s">
        <v>9607</v>
      </c>
      <c r="K2532" s="87" t="str">
        <f t="shared" si="143"/>
        <v>211</v>
      </c>
      <c r="L2532" s="111"/>
    </row>
    <row r="2533" spans="7:12" ht="15" customHeight="1" x14ac:dyDescent="0.25">
      <c r="G2533" s="87">
        <f t="shared" si="142"/>
        <v>0</v>
      </c>
      <c r="H2533" s="87">
        <v>2533</v>
      </c>
      <c r="I2533" s="119">
        <v>21119</v>
      </c>
      <c r="J2533" s="127" t="s">
        <v>9607</v>
      </c>
      <c r="K2533" s="87" t="str">
        <f t="shared" si="143"/>
        <v>211</v>
      </c>
      <c r="L2533" s="111"/>
    </row>
    <row r="2534" spans="7:12" ht="15" customHeight="1" x14ac:dyDescent="0.25">
      <c r="G2534" s="87">
        <f t="shared" si="142"/>
        <v>0</v>
      </c>
      <c r="H2534" s="87">
        <v>2534</v>
      </c>
      <c r="I2534" s="119">
        <v>21120</v>
      </c>
      <c r="J2534" s="120" t="s">
        <v>9608</v>
      </c>
      <c r="K2534" s="87" t="str">
        <f t="shared" si="143"/>
        <v>211</v>
      </c>
      <c r="L2534" s="111"/>
    </row>
    <row r="2535" spans="7:12" ht="15" customHeight="1" x14ac:dyDescent="0.25">
      <c r="G2535" s="87">
        <f t="shared" si="142"/>
        <v>0</v>
      </c>
      <c r="H2535" s="87">
        <v>2535</v>
      </c>
      <c r="I2535" s="119">
        <v>21120</v>
      </c>
      <c r="J2535" s="120" t="s">
        <v>9609</v>
      </c>
      <c r="K2535" s="87" t="str">
        <f t="shared" si="143"/>
        <v>211</v>
      </c>
      <c r="L2535" s="111"/>
    </row>
    <row r="2536" spans="7:12" ht="15" customHeight="1" x14ac:dyDescent="0.25">
      <c r="G2536" s="87">
        <f t="shared" si="142"/>
        <v>0</v>
      </c>
      <c r="H2536" s="87">
        <v>2536</v>
      </c>
      <c r="I2536" s="119">
        <v>21120</v>
      </c>
      <c r="J2536" s="120" t="s">
        <v>9610</v>
      </c>
      <c r="K2536" s="87" t="str">
        <f t="shared" si="143"/>
        <v>211</v>
      </c>
      <c r="L2536" s="111"/>
    </row>
    <row r="2537" spans="7:12" ht="15" customHeight="1" x14ac:dyDescent="0.25">
      <c r="G2537" s="87">
        <f t="shared" si="142"/>
        <v>0</v>
      </c>
      <c r="H2537" s="87">
        <v>2537</v>
      </c>
      <c r="I2537" s="119">
        <v>21120</v>
      </c>
      <c r="J2537" s="120" t="s">
        <v>9611</v>
      </c>
      <c r="K2537" s="87" t="str">
        <f t="shared" si="143"/>
        <v>211</v>
      </c>
      <c r="L2537" s="111"/>
    </row>
    <row r="2538" spans="7:12" ht="15" customHeight="1" x14ac:dyDescent="0.25">
      <c r="G2538" s="87">
        <f t="shared" si="142"/>
        <v>0</v>
      </c>
      <c r="H2538" s="87">
        <v>2538</v>
      </c>
      <c r="I2538" s="119">
        <v>21131</v>
      </c>
      <c r="J2538" s="120" t="s">
        <v>9612</v>
      </c>
      <c r="K2538" s="87" t="str">
        <f t="shared" si="143"/>
        <v>211</v>
      </c>
      <c r="L2538" s="111"/>
    </row>
    <row r="2539" spans="7:12" ht="15" customHeight="1" x14ac:dyDescent="0.25">
      <c r="G2539" s="87">
        <f t="shared" si="142"/>
        <v>0</v>
      </c>
      <c r="H2539" s="87">
        <v>2539</v>
      </c>
      <c r="I2539" s="119">
        <v>21132</v>
      </c>
      <c r="J2539" s="120"/>
      <c r="K2539" s="87" t="str">
        <f t="shared" si="143"/>
        <v>211</v>
      </c>
      <c r="L2539" s="111"/>
    </row>
    <row r="2540" spans="7:12" ht="15" customHeight="1" x14ac:dyDescent="0.25">
      <c r="G2540" s="87">
        <f t="shared" si="142"/>
        <v>0</v>
      </c>
      <c r="H2540" s="87">
        <v>2540</v>
      </c>
      <c r="I2540" s="119">
        <v>21133</v>
      </c>
      <c r="J2540" s="120"/>
      <c r="K2540" s="87" t="str">
        <f t="shared" si="143"/>
        <v>211</v>
      </c>
      <c r="L2540" s="111"/>
    </row>
    <row r="2541" spans="7:12" ht="15" customHeight="1" x14ac:dyDescent="0.25">
      <c r="G2541" s="87">
        <f t="shared" si="142"/>
        <v>0</v>
      </c>
      <c r="H2541" s="87">
        <v>2541</v>
      </c>
      <c r="I2541" s="119">
        <v>21134</v>
      </c>
      <c r="J2541" s="120"/>
      <c r="K2541" s="87" t="str">
        <f t="shared" si="143"/>
        <v>211</v>
      </c>
      <c r="L2541" s="111"/>
    </row>
    <row r="2542" spans="7:12" ht="15" customHeight="1" x14ac:dyDescent="0.25">
      <c r="G2542" s="87">
        <f t="shared" si="142"/>
        <v>0</v>
      </c>
      <c r="H2542" s="87">
        <v>2542</v>
      </c>
      <c r="I2542" s="119">
        <v>21135</v>
      </c>
      <c r="J2542" s="120" t="s">
        <v>9613</v>
      </c>
      <c r="K2542" s="87" t="str">
        <f t="shared" si="143"/>
        <v>211</v>
      </c>
      <c r="L2542" s="111"/>
    </row>
    <row r="2543" spans="7:12" ht="15" customHeight="1" x14ac:dyDescent="0.25">
      <c r="G2543" s="87">
        <f t="shared" si="142"/>
        <v>0</v>
      </c>
      <c r="H2543" s="87">
        <v>2543</v>
      </c>
      <c r="I2543" s="119">
        <v>21317</v>
      </c>
      <c r="J2543" s="120" t="s">
        <v>9614</v>
      </c>
      <c r="K2543" s="87" t="str">
        <f t="shared" si="143"/>
        <v>213</v>
      </c>
      <c r="L2543" s="111"/>
    </row>
    <row r="2544" spans="7:12" ht="15" customHeight="1" x14ac:dyDescent="0.25">
      <c r="G2544" s="87">
        <f t="shared" si="142"/>
        <v>0</v>
      </c>
      <c r="H2544" s="87">
        <v>2544</v>
      </c>
      <c r="I2544" s="119">
        <v>21139</v>
      </c>
      <c r="J2544" s="120" t="s">
        <v>9615</v>
      </c>
      <c r="K2544" s="87" t="str">
        <f t="shared" si="143"/>
        <v>211</v>
      </c>
      <c r="L2544" s="111"/>
    </row>
    <row r="2545" spans="7:12" ht="15" customHeight="1" x14ac:dyDescent="0.25">
      <c r="G2545" s="87">
        <f t="shared" si="142"/>
        <v>0</v>
      </c>
      <c r="H2545" s="87">
        <v>2545</v>
      </c>
      <c r="I2545" s="119">
        <v>21139</v>
      </c>
      <c r="J2545" s="120" t="s">
        <v>9616</v>
      </c>
      <c r="K2545" s="87" t="str">
        <f t="shared" si="143"/>
        <v>211</v>
      </c>
      <c r="L2545" s="111"/>
    </row>
    <row r="2546" spans="7:12" ht="15" customHeight="1" x14ac:dyDescent="0.25">
      <c r="G2546" s="87">
        <f t="shared" si="142"/>
        <v>0</v>
      </c>
      <c r="H2546" s="87">
        <v>2546</v>
      </c>
      <c r="I2546" s="119">
        <v>21139</v>
      </c>
      <c r="J2546" s="127" t="s">
        <v>9617</v>
      </c>
      <c r="K2546" s="87" t="str">
        <f t="shared" si="143"/>
        <v>211</v>
      </c>
      <c r="L2546" s="111"/>
    </row>
    <row r="2547" spans="7:12" ht="15" customHeight="1" x14ac:dyDescent="0.25">
      <c r="G2547" s="87">
        <f t="shared" si="142"/>
        <v>0</v>
      </c>
      <c r="H2547" s="87">
        <v>2547</v>
      </c>
      <c r="I2547" s="119">
        <v>21141</v>
      </c>
      <c r="J2547" s="120" t="s">
        <v>9618</v>
      </c>
      <c r="K2547" s="87" t="str">
        <f t="shared" si="143"/>
        <v>211</v>
      </c>
      <c r="L2547" s="111"/>
    </row>
    <row r="2548" spans="7:12" ht="15" customHeight="1" x14ac:dyDescent="0.25">
      <c r="G2548" s="87">
        <f t="shared" si="142"/>
        <v>0</v>
      </c>
      <c r="H2548" s="87">
        <v>2548</v>
      </c>
      <c r="I2548" s="119">
        <v>21650</v>
      </c>
      <c r="J2548" s="120" t="s">
        <v>9619</v>
      </c>
      <c r="K2548" s="87" t="str">
        <f t="shared" si="143"/>
        <v>216</v>
      </c>
      <c r="L2548" s="111"/>
    </row>
    <row r="2549" spans="7:12" ht="15" customHeight="1" x14ac:dyDescent="0.25">
      <c r="G2549" s="87">
        <f t="shared" si="142"/>
        <v>0</v>
      </c>
      <c r="H2549" s="87">
        <v>2549</v>
      </c>
      <c r="I2549" s="119">
        <v>21143</v>
      </c>
      <c r="J2549" s="120"/>
      <c r="K2549" s="87" t="str">
        <f t="shared" si="143"/>
        <v>211</v>
      </c>
      <c r="L2549" s="111"/>
    </row>
    <row r="2550" spans="7:12" ht="15" customHeight="1" x14ac:dyDescent="0.25">
      <c r="G2550" s="87">
        <f t="shared" si="142"/>
        <v>0</v>
      </c>
      <c r="H2550" s="87">
        <v>2550</v>
      </c>
      <c r="I2550" s="119">
        <v>21149</v>
      </c>
      <c r="J2550" s="120" t="s">
        <v>9620</v>
      </c>
      <c r="K2550" s="87" t="str">
        <f t="shared" si="143"/>
        <v>211</v>
      </c>
      <c r="L2550" s="111"/>
    </row>
    <row r="2551" spans="7:12" ht="15" customHeight="1" x14ac:dyDescent="0.25">
      <c r="G2551" s="87">
        <f t="shared" si="142"/>
        <v>0</v>
      </c>
      <c r="H2551" s="87">
        <v>2551</v>
      </c>
      <c r="I2551" s="119">
        <v>21142</v>
      </c>
      <c r="J2551" s="127" t="s">
        <v>9621</v>
      </c>
      <c r="K2551" s="87" t="str">
        <f t="shared" si="143"/>
        <v>211</v>
      </c>
      <c r="L2551" s="111"/>
    </row>
    <row r="2552" spans="7:12" ht="15" customHeight="1" x14ac:dyDescent="0.25">
      <c r="G2552" s="87">
        <f t="shared" si="142"/>
        <v>0</v>
      </c>
      <c r="H2552" s="87">
        <v>2552</v>
      </c>
      <c r="I2552" s="119">
        <v>21149</v>
      </c>
      <c r="J2552" s="120" t="s">
        <v>9622</v>
      </c>
      <c r="K2552" s="87" t="str">
        <f t="shared" si="143"/>
        <v>211</v>
      </c>
      <c r="L2552" s="111"/>
    </row>
    <row r="2553" spans="7:12" ht="15" customHeight="1" x14ac:dyDescent="0.25">
      <c r="G2553" s="87">
        <f t="shared" si="142"/>
        <v>0</v>
      </c>
      <c r="H2553" s="87">
        <v>2553</v>
      </c>
      <c r="I2553" s="119">
        <v>21149</v>
      </c>
      <c r="J2553" s="120" t="s">
        <v>9623</v>
      </c>
      <c r="K2553" s="87" t="str">
        <f t="shared" si="143"/>
        <v>211</v>
      </c>
      <c r="L2553" s="111"/>
    </row>
    <row r="2554" spans="7:12" ht="15" customHeight="1" x14ac:dyDescent="0.25">
      <c r="G2554" s="87">
        <f t="shared" si="142"/>
        <v>0</v>
      </c>
      <c r="H2554" s="87">
        <v>2554</v>
      </c>
      <c r="I2554" s="119">
        <v>21144</v>
      </c>
      <c r="J2554" s="120"/>
      <c r="K2554" s="87" t="str">
        <f t="shared" si="143"/>
        <v>211</v>
      </c>
      <c r="L2554" s="111"/>
    </row>
    <row r="2555" spans="7:12" ht="15" customHeight="1" x14ac:dyDescent="0.25">
      <c r="G2555" s="87">
        <f t="shared" si="142"/>
        <v>0</v>
      </c>
      <c r="H2555" s="87">
        <v>2555</v>
      </c>
      <c r="I2555" s="119">
        <v>21149</v>
      </c>
      <c r="J2555" s="120" t="s">
        <v>9624</v>
      </c>
      <c r="K2555" s="87" t="str">
        <f t="shared" si="143"/>
        <v>211</v>
      </c>
      <c r="L2555" s="111"/>
    </row>
    <row r="2556" spans="7:12" ht="15" customHeight="1" x14ac:dyDescent="0.25">
      <c r="G2556" s="87">
        <f t="shared" si="142"/>
        <v>0</v>
      </c>
      <c r="H2556" s="87">
        <v>2556</v>
      </c>
      <c r="I2556" s="119">
        <v>21111</v>
      </c>
      <c r="J2556" s="120" t="s">
        <v>9625</v>
      </c>
      <c r="K2556" s="87" t="str">
        <f t="shared" si="143"/>
        <v>211</v>
      </c>
      <c r="L2556" s="111"/>
    </row>
    <row r="2557" spans="7:12" ht="15" customHeight="1" x14ac:dyDescent="0.25">
      <c r="G2557" s="87">
        <f t="shared" si="142"/>
        <v>0</v>
      </c>
      <c r="H2557" s="87">
        <v>2557</v>
      </c>
      <c r="I2557" s="119">
        <v>21112</v>
      </c>
      <c r="J2557" s="120" t="s">
        <v>9625</v>
      </c>
      <c r="K2557" s="87" t="str">
        <f t="shared" si="143"/>
        <v>211</v>
      </c>
      <c r="L2557" s="111"/>
    </row>
    <row r="2558" spans="7:12" ht="15" customHeight="1" x14ac:dyDescent="0.25">
      <c r="G2558" s="87">
        <f t="shared" si="142"/>
        <v>0</v>
      </c>
      <c r="H2558" s="87">
        <v>2558</v>
      </c>
      <c r="I2558" s="119">
        <v>21113</v>
      </c>
      <c r="J2558" s="120" t="s">
        <v>9625</v>
      </c>
      <c r="K2558" s="87" t="str">
        <f t="shared" si="143"/>
        <v>211</v>
      </c>
      <c r="L2558" s="111"/>
    </row>
    <row r="2559" spans="7:12" ht="15" customHeight="1" x14ac:dyDescent="0.25">
      <c r="G2559" s="87">
        <f t="shared" si="142"/>
        <v>0</v>
      </c>
      <c r="H2559" s="87">
        <v>2559</v>
      </c>
      <c r="I2559" s="119">
        <v>21114</v>
      </c>
      <c r="J2559" s="120" t="s">
        <v>9625</v>
      </c>
      <c r="K2559" s="87" t="str">
        <f t="shared" si="143"/>
        <v>211</v>
      </c>
      <c r="L2559" s="111"/>
    </row>
    <row r="2560" spans="7:12" ht="15" customHeight="1" x14ac:dyDescent="0.25">
      <c r="G2560" s="87">
        <f t="shared" si="142"/>
        <v>0</v>
      </c>
      <c r="H2560" s="87">
        <v>2560</v>
      </c>
      <c r="I2560" s="119">
        <v>21119</v>
      </c>
      <c r="J2560" s="120" t="s">
        <v>9625</v>
      </c>
      <c r="K2560" s="87" t="str">
        <f t="shared" si="143"/>
        <v>211</v>
      </c>
      <c r="L2560" s="111"/>
    </row>
    <row r="2561" spans="7:12" ht="15" customHeight="1" x14ac:dyDescent="0.25">
      <c r="G2561" s="87">
        <f t="shared" si="142"/>
        <v>0</v>
      </c>
      <c r="H2561" s="87">
        <v>2561</v>
      </c>
      <c r="I2561" s="119">
        <v>21120</v>
      </c>
      <c r="J2561" s="120" t="s">
        <v>9625</v>
      </c>
      <c r="K2561" s="87" t="str">
        <f t="shared" si="143"/>
        <v>211</v>
      </c>
      <c r="L2561" s="111"/>
    </row>
    <row r="2562" spans="7:12" ht="15" customHeight="1" x14ac:dyDescent="0.25">
      <c r="G2562" s="87">
        <f t="shared" ref="G2562:G2625" si="144">IF(ISERR(SEARCH($G$1,J2562)),0,1)</f>
        <v>0</v>
      </c>
      <c r="H2562" s="87">
        <v>2562</v>
      </c>
      <c r="I2562" s="119">
        <v>21131</v>
      </c>
      <c r="J2562" s="120" t="s">
        <v>9625</v>
      </c>
      <c r="K2562" s="87" t="str">
        <f t="shared" si="143"/>
        <v>211</v>
      </c>
      <c r="L2562" s="111"/>
    </row>
    <row r="2563" spans="7:12" ht="15" customHeight="1" x14ac:dyDescent="0.25">
      <c r="G2563" s="87">
        <f t="shared" si="144"/>
        <v>0</v>
      </c>
      <c r="H2563" s="87">
        <v>2563</v>
      </c>
      <c r="I2563" s="119">
        <v>21132</v>
      </c>
      <c r="J2563" s="120" t="s">
        <v>9625</v>
      </c>
      <c r="K2563" s="87" t="str">
        <f t="shared" ref="K2563:K2626" si="145">IF(LEN(LEFT(I2563,3))&lt;3,"Prosím, zvolte podrobnější úroveň.",LEFT(I2563,3))</f>
        <v>211</v>
      </c>
      <c r="L2563" s="111"/>
    </row>
    <row r="2564" spans="7:12" ht="15" customHeight="1" x14ac:dyDescent="0.25">
      <c r="G2564" s="87">
        <f t="shared" si="144"/>
        <v>0</v>
      </c>
      <c r="H2564" s="87">
        <v>2564</v>
      </c>
      <c r="I2564" s="119">
        <v>21133</v>
      </c>
      <c r="J2564" s="120" t="s">
        <v>9625</v>
      </c>
      <c r="K2564" s="87" t="str">
        <f t="shared" si="145"/>
        <v>211</v>
      </c>
      <c r="L2564" s="111"/>
    </row>
    <row r="2565" spans="7:12" ht="15" customHeight="1" x14ac:dyDescent="0.25">
      <c r="G2565" s="87">
        <f t="shared" si="144"/>
        <v>0</v>
      </c>
      <c r="H2565" s="87">
        <v>2565</v>
      </c>
      <c r="I2565" s="119">
        <v>21134</v>
      </c>
      <c r="J2565" s="120" t="s">
        <v>9625</v>
      </c>
      <c r="K2565" s="87" t="str">
        <f t="shared" si="145"/>
        <v>211</v>
      </c>
      <c r="L2565" s="111"/>
    </row>
    <row r="2566" spans="7:12" ht="15" customHeight="1" x14ac:dyDescent="0.25">
      <c r="G2566" s="87">
        <f t="shared" si="144"/>
        <v>0</v>
      </c>
      <c r="H2566" s="87">
        <v>2566</v>
      </c>
      <c r="I2566" s="119">
        <v>21135</v>
      </c>
      <c r="J2566" s="120" t="s">
        <v>9625</v>
      </c>
      <c r="K2566" s="87" t="str">
        <f t="shared" si="145"/>
        <v>211</v>
      </c>
      <c r="L2566" s="111"/>
    </row>
    <row r="2567" spans="7:12" ht="15" customHeight="1" x14ac:dyDescent="0.25">
      <c r="G2567" s="87">
        <f t="shared" si="144"/>
        <v>0</v>
      </c>
      <c r="H2567" s="87">
        <v>2567</v>
      </c>
      <c r="I2567" s="119">
        <v>21139</v>
      </c>
      <c r="J2567" s="120" t="s">
        <v>9625</v>
      </c>
      <c r="K2567" s="87" t="str">
        <f t="shared" si="145"/>
        <v>211</v>
      </c>
      <c r="L2567" s="111"/>
    </row>
    <row r="2568" spans="7:12" ht="15" customHeight="1" x14ac:dyDescent="0.25">
      <c r="G2568" s="87">
        <f t="shared" si="144"/>
        <v>0</v>
      </c>
      <c r="H2568" s="87">
        <v>2568</v>
      </c>
      <c r="I2568" s="119">
        <v>21141</v>
      </c>
      <c r="J2568" s="120" t="s">
        <v>9625</v>
      </c>
      <c r="K2568" s="87" t="str">
        <f t="shared" si="145"/>
        <v>211</v>
      </c>
      <c r="L2568" s="111"/>
    </row>
    <row r="2569" spans="7:12" ht="15" customHeight="1" x14ac:dyDescent="0.25">
      <c r="G2569" s="87">
        <f t="shared" si="144"/>
        <v>0</v>
      </c>
      <c r="H2569" s="87">
        <v>2569</v>
      </c>
      <c r="I2569" s="119">
        <v>21142</v>
      </c>
      <c r="J2569" s="120" t="s">
        <v>9625</v>
      </c>
      <c r="K2569" s="87" t="str">
        <f t="shared" si="145"/>
        <v>211</v>
      </c>
      <c r="L2569" s="111"/>
    </row>
    <row r="2570" spans="7:12" ht="15" customHeight="1" x14ac:dyDescent="0.25">
      <c r="G2570" s="87">
        <f t="shared" si="144"/>
        <v>0</v>
      </c>
      <c r="H2570" s="87">
        <v>2570</v>
      </c>
      <c r="I2570" s="119">
        <v>21143</v>
      </c>
      <c r="J2570" s="120" t="s">
        <v>9625</v>
      </c>
      <c r="K2570" s="87" t="str">
        <f t="shared" si="145"/>
        <v>211</v>
      </c>
      <c r="L2570" s="111"/>
    </row>
    <row r="2571" spans="7:12" ht="15" customHeight="1" x14ac:dyDescent="0.25">
      <c r="G2571" s="87">
        <f t="shared" si="144"/>
        <v>0</v>
      </c>
      <c r="H2571" s="87">
        <v>2571</v>
      </c>
      <c r="I2571" s="119">
        <v>21144</v>
      </c>
      <c r="J2571" s="120" t="s">
        <v>9625</v>
      </c>
      <c r="K2571" s="87" t="str">
        <f t="shared" si="145"/>
        <v>211</v>
      </c>
      <c r="L2571" s="111"/>
    </row>
    <row r="2572" spans="7:12" ht="15" customHeight="1" x14ac:dyDescent="0.25">
      <c r="G2572" s="87">
        <f t="shared" si="144"/>
        <v>0</v>
      </c>
      <c r="H2572" s="87">
        <v>2572</v>
      </c>
      <c r="I2572" s="119">
        <v>21149</v>
      </c>
      <c r="J2572" s="120" t="s">
        <v>9625</v>
      </c>
      <c r="K2572" s="87" t="str">
        <f t="shared" si="145"/>
        <v>211</v>
      </c>
      <c r="L2572" s="111"/>
    </row>
    <row r="2573" spans="7:12" ht="15" customHeight="1" x14ac:dyDescent="0.25">
      <c r="G2573" s="87">
        <f t="shared" si="144"/>
        <v>0</v>
      </c>
      <c r="H2573" s="87">
        <v>2573</v>
      </c>
      <c r="I2573" s="119">
        <v>21201</v>
      </c>
      <c r="J2573" s="120" t="s">
        <v>9626</v>
      </c>
      <c r="K2573" s="87" t="str">
        <f t="shared" si="145"/>
        <v>212</v>
      </c>
      <c r="L2573" s="111"/>
    </row>
    <row r="2574" spans="7:12" ht="15" customHeight="1" x14ac:dyDescent="0.25">
      <c r="G2574" s="87">
        <f t="shared" si="144"/>
        <v>0</v>
      </c>
      <c r="H2574" s="87">
        <v>2574</v>
      </c>
      <c r="I2574" s="119">
        <v>21201</v>
      </c>
      <c r="J2574" s="120" t="s">
        <v>9627</v>
      </c>
      <c r="K2574" s="87" t="str">
        <f t="shared" si="145"/>
        <v>212</v>
      </c>
      <c r="L2574" s="111"/>
    </row>
    <row r="2575" spans="7:12" ht="15" customHeight="1" x14ac:dyDescent="0.25">
      <c r="G2575" s="87">
        <f t="shared" si="144"/>
        <v>0</v>
      </c>
      <c r="H2575" s="87">
        <v>2575</v>
      </c>
      <c r="I2575" s="119">
        <v>21203</v>
      </c>
      <c r="J2575" s="120" t="s">
        <v>9628</v>
      </c>
      <c r="K2575" s="87" t="str">
        <f t="shared" si="145"/>
        <v>212</v>
      </c>
      <c r="L2575" s="111"/>
    </row>
    <row r="2576" spans="7:12" ht="15" customHeight="1" x14ac:dyDescent="0.25">
      <c r="G2576" s="87">
        <f t="shared" si="144"/>
        <v>0</v>
      </c>
      <c r="H2576" s="87">
        <v>2576</v>
      </c>
      <c r="I2576" s="119">
        <v>21201</v>
      </c>
      <c r="J2576" s="120" t="s">
        <v>9629</v>
      </c>
      <c r="K2576" s="87" t="str">
        <f t="shared" si="145"/>
        <v>212</v>
      </c>
      <c r="L2576" s="111"/>
    </row>
    <row r="2577" spans="7:12" ht="15" customHeight="1" x14ac:dyDescent="0.25">
      <c r="G2577" s="87">
        <f t="shared" si="144"/>
        <v>0</v>
      </c>
      <c r="H2577" s="87">
        <v>2577</v>
      </c>
      <c r="I2577" s="119">
        <v>21201</v>
      </c>
      <c r="J2577" s="120" t="s">
        <v>9630</v>
      </c>
      <c r="K2577" s="87" t="str">
        <f t="shared" si="145"/>
        <v>212</v>
      </c>
      <c r="L2577" s="111"/>
    </row>
    <row r="2578" spans="7:12" ht="15" customHeight="1" x14ac:dyDescent="0.25">
      <c r="G2578" s="87">
        <f t="shared" si="144"/>
        <v>0</v>
      </c>
      <c r="H2578" s="87">
        <v>2578</v>
      </c>
      <c r="I2578" s="119">
        <v>21201</v>
      </c>
      <c r="J2578" s="120" t="s">
        <v>9631</v>
      </c>
      <c r="K2578" s="87" t="str">
        <f t="shared" si="145"/>
        <v>212</v>
      </c>
      <c r="L2578" s="111"/>
    </row>
    <row r="2579" spans="7:12" ht="15" customHeight="1" x14ac:dyDescent="0.25">
      <c r="G2579" s="87">
        <f t="shared" si="144"/>
        <v>0</v>
      </c>
      <c r="H2579" s="87">
        <v>2579</v>
      </c>
      <c r="I2579" s="119">
        <v>21201</v>
      </c>
      <c r="J2579" s="120" t="s">
        <v>9632</v>
      </c>
      <c r="K2579" s="87" t="str">
        <f t="shared" si="145"/>
        <v>212</v>
      </c>
      <c r="L2579" s="111"/>
    </row>
    <row r="2580" spans="7:12" ht="15" customHeight="1" x14ac:dyDescent="0.25">
      <c r="G2580" s="87">
        <f t="shared" si="144"/>
        <v>0</v>
      </c>
      <c r="H2580" s="87">
        <v>2580</v>
      </c>
      <c r="I2580" s="119">
        <v>21202</v>
      </c>
      <c r="J2580" s="120" t="s">
        <v>9633</v>
      </c>
      <c r="K2580" s="87" t="str">
        <f t="shared" si="145"/>
        <v>212</v>
      </c>
      <c r="L2580" s="111"/>
    </row>
    <row r="2581" spans="7:12" ht="15" customHeight="1" x14ac:dyDescent="0.25">
      <c r="G2581" s="87">
        <f t="shared" si="144"/>
        <v>0</v>
      </c>
      <c r="H2581" s="87">
        <v>2581</v>
      </c>
      <c r="I2581" s="119">
        <v>21202</v>
      </c>
      <c r="J2581" s="120" t="s">
        <v>9634</v>
      </c>
      <c r="K2581" s="87" t="str">
        <f t="shared" si="145"/>
        <v>212</v>
      </c>
      <c r="L2581" s="111"/>
    </row>
    <row r="2582" spans="7:12" ht="15" customHeight="1" x14ac:dyDescent="0.25">
      <c r="G2582" s="87">
        <f t="shared" si="144"/>
        <v>0</v>
      </c>
      <c r="H2582" s="87">
        <v>2582</v>
      </c>
      <c r="I2582" s="119">
        <v>21202</v>
      </c>
      <c r="J2582" s="120" t="s">
        <v>9635</v>
      </c>
      <c r="K2582" s="87" t="str">
        <f t="shared" si="145"/>
        <v>212</v>
      </c>
      <c r="L2582" s="111"/>
    </row>
    <row r="2583" spans="7:12" ht="15" customHeight="1" x14ac:dyDescent="0.25">
      <c r="G2583" s="87">
        <f t="shared" si="144"/>
        <v>0</v>
      </c>
      <c r="H2583" s="87">
        <v>2583</v>
      </c>
      <c r="I2583" s="119">
        <v>21202</v>
      </c>
      <c r="J2583" s="120" t="s">
        <v>9636</v>
      </c>
      <c r="K2583" s="87" t="str">
        <f t="shared" si="145"/>
        <v>212</v>
      </c>
      <c r="L2583" s="111"/>
    </row>
    <row r="2584" spans="7:12" ht="15" customHeight="1" x14ac:dyDescent="0.25">
      <c r="G2584" s="87">
        <f t="shared" si="144"/>
        <v>0</v>
      </c>
      <c r="H2584" s="87">
        <v>2584</v>
      </c>
      <c r="I2584" s="119">
        <v>21202</v>
      </c>
      <c r="J2584" s="120" t="s">
        <v>9637</v>
      </c>
      <c r="K2584" s="87" t="str">
        <f t="shared" si="145"/>
        <v>212</v>
      </c>
      <c r="L2584" s="111"/>
    </row>
    <row r="2585" spans="7:12" ht="15" customHeight="1" x14ac:dyDescent="0.25">
      <c r="G2585" s="87">
        <f t="shared" si="144"/>
        <v>0</v>
      </c>
      <c r="H2585" s="87">
        <v>2585</v>
      </c>
      <c r="I2585" s="119">
        <v>21202</v>
      </c>
      <c r="J2585" s="120" t="s">
        <v>9638</v>
      </c>
      <c r="K2585" s="87" t="str">
        <f t="shared" si="145"/>
        <v>212</v>
      </c>
      <c r="L2585" s="111"/>
    </row>
    <row r="2586" spans="7:12" ht="15" customHeight="1" x14ac:dyDescent="0.25">
      <c r="G2586" s="87">
        <f t="shared" si="144"/>
        <v>0</v>
      </c>
      <c r="H2586" s="87">
        <v>2586</v>
      </c>
      <c r="I2586" s="119">
        <v>21202</v>
      </c>
      <c r="J2586" s="120" t="s">
        <v>9639</v>
      </c>
      <c r="K2586" s="87" t="str">
        <f t="shared" si="145"/>
        <v>212</v>
      </c>
      <c r="L2586" s="111"/>
    </row>
    <row r="2587" spans="7:12" ht="15" customHeight="1" x14ac:dyDescent="0.25">
      <c r="G2587" s="87">
        <f t="shared" si="144"/>
        <v>0</v>
      </c>
      <c r="H2587" s="87">
        <v>2587</v>
      </c>
      <c r="I2587" s="119">
        <v>21202</v>
      </c>
      <c r="J2587" s="120" t="s">
        <v>9640</v>
      </c>
      <c r="K2587" s="87" t="str">
        <f t="shared" si="145"/>
        <v>212</v>
      </c>
      <c r="L2587" s="111"/>
    </row>
    <row r="2588" spans="7:12" ht="15" customHeight="1" x14ac:dyDescent="0.25">
      <c r="G2588" s="87">
        <f t="shared" si="144"/>
        <v>0</v>
      </c>
      <c r="H2588" s="87">
        <v>2588</v>
      </c>
      <c r="I2588" s="119">
        <v>21202</v>
      </c>
      <c r="J2588" s="120" t="s">
        <v>9641</v>
      </c>
      <c r="K2588" s="87" t="str">
        <f t="shared" si="145"/>
        <v>212</v>
      </c>
      <c r="L2588" s="111"/>
    </row>
    <row r="2589" spans="7:12" ht="15" customHeight="1" x14ac:dyDescent="0.25">
      <c r="G2589" s="87">
        <f t="shared" si="144"/>
        <v>0</v>
      </c>
      <c r="H2589" s="87">
        <v>2589</v>
      </c>
      <c r="I2589" s="119">
        <v>21203</v>
      </c>
      <c r="J2589" s="120" t="s">
        <v>9642</v>
      </c>
      <c r="K2589" s="87" t="str">
        <f t="shared" si="145"/>
        <v>212</v>
      </c>
      <c r="L2589" s="111"/>
    </row>
    <row r="2590" spans="7:12" ht="15" customHeight="1" x14ac:dyDescent="0.25">
      <c r="G2590" s="87">
        <f t="shared" si="144"/>
        <v>0</v>
      </c>
      <c r="H2590" s="87">
        <v>2590</v>
      </c>
      <c r="I2590" s="119">
        <v>21201</v>
      </c>
      <c r="J2590" s="120" t="s">
        <v>9642</v>
      </c>
      <c r="K2590" s="87" t="str">
        <f t="shared" si="145"/>
        <v>212</v>
      </c>
      <c r="L2590" s="111"/>
    </row>
    <row r="2591" spans="7:12" ht="15" customHeight="1" x14ac:dyDescent="0.25">
      <c r="G2591" s="87">
        <f t="shared" si="144"/>
        <v>0</v>
      </c>
      <c r="H2591" s="87">
        <v>2591</v>
      </c>
      <c r="I2591" s="119">
        <v>21202</v>
      </c>
      <c r="J2591" s="120" t="s">
        <v>9642</v>
      </c>
      <c r="K2591" s="87" t="str">
        <f t="shared" si="145"/>
        <v>212</v>
      </c>
      <c r="L2591" s="111"/>
    </row>
    <row r="2592" spans="7:12" ht="15" customHeight="1" x14ac:dyDescent="0.25">
      <c r="G2592" s="87">
        <f t="shared" si="144"/>
        <v>0</v>
      </c>
      <c r="H2592" s="87">
        <v>2592</v>
      </c>
      <c r="I2592" s="119">
        <v>25110</v>
      </c>
      <c r="J2592" s="122" t="s">
        <v>12492</v>
      </c>
      <c r="K2592" s="87" t="str">
        <f t="shared" si="145"/>
        <v>251</v>
      </c>
      <c r="L2592" s="111"/>
    </row>
    <row r="2593" spans="7:12" ht="15" customHeight="1" x14ac:dyDescent="0.25">
      <c r="G2593" s="87">
        <f t="shared" si="144"/>
        <v>0</v>
      </c>
      <c r="H2593" s="87">
        <v>2593</v>
      </c>
      <c r="I2593" s="119">
        <v>25120</v>
      </c>
      <c r="J2593" s="122" t="s">
        <v>12492</v>
      </c>
      <c r="K2593" s="87" t="str">
        <f t="shared" si="145"/>
        <v>251</v>
      </c>
      <c r="L2593" s="111"/>
    </row>
    <row r="2594" spans="7:12" ht="15" customHeight="1" x14ac:dyDescent="0.25">
      <c r="G2594" s="87">
        <f t="shared" si="144"/>
        <v>0</v>
      </c>
      <c r="H2594" s="87">
        <v>2594</v>
      </c>
      <c r="I2594" s="119">
        <v>25130</v>
      </c>
      <c r="J2594" s="122" t="s">
        <v>12492</v>
      </c>
      <c r="K2594" s="87" t="str">
        <f t="shared" si="145"/>
        <v>251</v>
      </c>
      <c r="L2594" s="111"/>
    </row>
    <row r="2595" spans="7:12" ht="15" customHeight="1" x14ac:dyDescent="0.25">
      <c r="G2595" s="87">
        <f t="shared" si="144"/>
        <v>0</v>
      </c>
      <c r="H2595" s="87">
        <v>2595</v>
      </c>
      <c r="I2595" s="119">
        <v>25140</v>
      </c>
      <c r="J2595" s="122" t="s">
        <v>12492</v>
      </c>
      <c r="K2595" s="87" t="str">
        <f t="shared" si="145"/>
        <v>251</v>
      </c>
      <c r="L2595" s="111"/>
    </row>
    <row r="2596" spans="7:12" ht="15" customHeight="1" x14ac:dyDescent="0.25">
      <c r="G2596" s="87">
        <f t="shared" si="144"/>
        <v>0</v>
      </c>
      <c r="H2596" s="87">
        <v>2596</v>
      </c>
      <c r="I2596" s="119">
        <v>25190</v>
      </c>
      <c r="J2596" s="122" t="s">
        <v>12492</v>
      </c>
      <c r="K2596" s="87" t="str">
        <f t="shared" si="145"/>
        <v>251</v>
      </c>
      <c r="L2596" s="111"/>
    </row>
    <row r="2597" spans="7:12" ht="15" customHeight="1" x14ac:dyDescent="0.25">
      <c r="G2597" s="87">
        <f t="shared" si="144"/>
        <v>0</v>
      </c>
      <c r="H2597" s="87">
        <v>2597</v>
      </c>
      <c r="I2597" s="119">
        <v>25210</v>
      </c>
      <c r="J2597" s="122" t="s">
        <v>12492</v>
      </c>
      <c r="K2597" s="87" t="str">
        <f t="shared" si="145"/>
        <v>252</v>
      </c>
      <c r="L2597" s="111"/>
    </row>
    <row r="2598" spans="7:12" ht="15" customHeight="1" x14ac:dyDescent="0.25">
      <c r="G2598" s="87">
        <f t="shared" si="144"/>
        <v>0</v>
      </c>
      <c r="H2598" s="87">
        <v>2598</v>
      </c>
      <c r="I2598" s="119">
        <v>25220</v>
      </c>
      <c r="J2598" s="122" t="s">
        <v>12492</v>
      </c>
      <c r="K2598" s="87" t="str">
        <f t="shared" si="145"/>
        <v>252</v>
      </c>
      <c r="L2598" s="111"/>
    </row>
    <row r="2599" spans="7:12" ht="15" customHeight="1" x14ac:dyDescent="0.25">
      <c r="G2599" s="87">
        <f t="shared" si="144"/>
        <v>0</v>
      </c>
      <c r="H2599" s="87">
        <v>2599</v>
      </c>
      <c r="I2599" s="119">
        <v>25230</v>
      </c>
      <c r="J2599" s="122" t="s">
        <v>12492</v>
      </c>
      <c r="K2599" s="87" t="str">
        <f t="shared" si="145"/>
        <v>252</v>
      </c>
      <c r="L2599" s="111"/>
    </row>
    <row r="2600" spans="7:12" ht="15" customHeight="1" x14ac:dyDescent="0.25">
      <c r="G2600" s="87">
        <f t="shared" si="144"/>
        <v>0</v>
      </c>
      <c r="H2600" s="87">
        <v>2600</v>
      </c>
      <c r="I2600" s="119">
        <v>25290</v>
      </c>
      <c r="J2600" s="122" t="s">
        <v>12492</v>
      </c>
      <c r="K2600" s="87" t="str">
        <f t="shared" si="145"/>
        <v>252</v>
      </c>
      <c r="L2600" s="111"/>
    </row>
    <row r="2601" spans="7:12" ht="15" customHeight="1" x14ac:dyDescent="0.25">
      <c r="G2601" s="87">
        <f t="shared" si="144"/>
        <v>0</v>
      </c>
      <c r="H2601" s="87">
        <v>2601</v>
      </c>
      <c r="I2601" s="119">
        <v>25110</v>
      </c>
      <c r="J2601" s="121" t="s">
        <v>9643</v>
      </c>
      <c r="K2601" s="87" t="str">
        <f t="shared" si="145"/>
        <v>251</v>
      </c>
      <c r="L2601" s="111"/>
    </row>
    <row r="2602" spans="7:12" ht="15" customHeight="1" x14ac:dyDescent="0.25">
      <c r="G2602" s="87">
        <f t="shared" si="144"/>
        <v>0</v>
      </c>
      <c r="H2602" s="87">
        <v>2602</v>
      </c>
      <c r="I2602" s="119">
        <v>25120</v>
      </c>
      <c r="J2602" s="121" t="s">
        <v>9643</v>
      </c>
      <c r="K2602" s="87" t="str">
        <f t="shared" si="145"/>
        <v>251</v>
      </c>
      <c r="L2602" s="111"/>
    </row>
    <row r="2603" spans="7:12" ht="15" customHeight="1" x14ac:dyDescent="0.25">
      <c r="G2603" s="87">
        <f t="shared" si="144"/>
        <v>0</v>
      </c>
      <c r="H2603" s="87">
        <v>2603</v>
      </c>
      <c r="I2603" s="119">
        <v>25130</v>
      </c>
      <c r="J2603" s="121" t="s">
        <v>9643</v>
      </c>
      <c r="K2603" s="87" t="str">
        <f t="shared" si="145"/>
        <v>251</v>
      </c>
      <c r="L2603" s="111"/>
    </row>
    <row r="2604" spans="7:12" ht="15" customHeight="1" x14ac:dyDescent="0.25">
      <c r="G2604" s="87">
        <f t="shared" si="144"/>
        <v>0</v>
      </c>
      <c r="H2604" s="87">
        <v>2604</v>
      </c>
      <c r="I2604" s="119">
        <v>25210</v>
      </c>
      <c r="J2604" s="121" t="s">
        <v>9643</v>
      </c>
      <c r="K2604" s="87" t="str">
        <f t="shared" si="145"/>
        <v>252</v>
      </c>
      <c r="L2604" s="111"/>
    </row>
    <row r="2605" spans="7:12" ht="15" customHeight="1" x14ac:dyDescent="0.25">
      <c r="G2605" s="87">
        <f t="shared" si="144"/>
        <v>0</v>
      </c>
      <c r="H2605" s="87">
        <v>2605</v>
      </c>
      <c r="I2605" s="119">
        <v>25220</v>
      </c>
      <c r="J2605" s="121" t="s">
        <v>9643</v>
      </c>
      <c r="K2605" s="87" t="str">
        <f t="shared" si="145"/>
        <v>252</v>
      </c>
      <c r="L2605" s="111"/>
    </row>
    <row r="2606" spans="7:12" ht="15" customHeight="1" x14ac:dyDescent="0.25">
      <c r="G2606" s="87">
        <f t="shared" si="144"/>
        <v>0</v>
      </c>
      <c r="H2606" s="87">
        <v>2606</v>
      </c>
      <c r="I2606" s="119">
        <v>25230</v>
      </c>
      <c r="J2606" s="121" t="s">
        <v>9643</v>
      </c>
      <c r="K2606" s="87" t="str">
        <f t="shared" si="145"/>
        <v>252</v>
      </c>
      <c r="L2606" s="111"/>
    </row>
    <row r="2607" spans="7:12" ht="15" customHeight="1" x14ac:dyDescent="0.25">
      <c r="G2607" s="87">
        <f t="shared" si="144"/>
        <v>0</v>
      </c>
      <c r="H2607" s="87">
        <v>2607</v>
      </c>
      <c r="I2607" s="119">
        <v>25290</v>
      </c>
      <c r="J2607" s="121" t="s">
        <v>9643</v>
      </c>
      <c r="K2607" s="87" t="str">
        <f t="shared" si="145"/>
        <v>252</v>
      </c>
      <c r="L2607" s="111"/>
    </row>
    <row r="2608" spans="7:12" ht="15" customHeight="1" x14ac:dyDescent="0.25">
      <c r="G2608" s="87">
        <f t="shared" si="144"/>
        <v>0</v>
      </c>
      <c r="H2608" s="87">
        <v>2608</v>
      </c>
      <c r="I2608" s="119">
        <v>25110</v>
      </c>
      <c r="J2608" s="121" t="s">
        <v>9644</v>
      </c>
      <c r="K2608" s="87" t="str">
        <f t="shared" si="145"/>
        <v>251</v>
      </c>
      <c r="L2608" s="111"/>
    </row>
    <row r="2609" spans="7:12" ht="15" customHeight="1" x14ac:dyDescent="0.25">
      <c r="G2609" s="87">
        <f t="shared" si="144"/>
        <v>0</v>
      </c>
      <c r="H2609" s="87">
        <v>2609</v>
      </c>
      <c r="I2609" s="119">
        <v>25120</v>
      </c>
      <c r="J2609" s="121" t="s">
        <v>9644</v>
      </c>
      <c r="K2609" s="87" t="str">
        <f t="shared" si="145"/>
        <v>251</v>
      </c>
      <c r="L2609" s="111"/>
    </row>
    <row r="2610" spans="7:12" ht="15" customHeight="1" x14ac:dyDescent="0.25">
      <c r="G2610" s="87">
        <f t="shared" si="144"/>
        <v>0</v>
      </c>
      <c r="H2610" s="87">
        <v>2610</v>
      </c>
      <c r="I2610" s="119">
        <v>25130</v>
      </c>
      <c r="J2610" s="121" t="s">
        <v>9644</v>
      </c>
      <c r="K2610" s="87" t="str">
        <f t="shared" si="145"/>
        <v>251</v>
      </c>
      <c r="L2610" s="111"/>
    </row>
    <row r="2611" spans="7:12" ht="15" customHeight="1" x14ac:dyDescent="0.25">
      <c r="G2611" s="87">
        <f t="shared" si="144"/>
        <v>0</v>
      </c>
      <c r="H2611" s="87">
        <v>2611</v>
      </c>
      <c r="I2611" s="119">
        <v>25210</v>
      </c>
      <c r="J2611" s="121" t="s">
        <v>9644</v>
      </c>
      <c r="K2611" s="87" t="str">
        <f t="shared" si="145"/>
        <v>252</v>
      </c>
      <c r="L2611" s="111"/>
    </row>
    <row r="2612" spans="7:12" ht="15" customHeight="1" x14ac:dyDescent="0.25">
      <c r="G2612" s="87">
        <f t="shared" si="144"/>
        <v>0</v>
      </c>
      <c r="H2612" s="87">
        <v>2612</v>
      </c>
      <c r="I2612" s="119">
        <v>25220</v>
      </c>
      <c r="J2612" s="121" t="s">
        <v>9644</v>
      </c>
      <c r="K2612" s="87" t="str">
        <f t="shared" si="145"/>
        <v>252</v>
      </c>
      <c r="L2612" s="111"/>
    </row>
    <row r="2613" spans="7:12" ht="15" customHeight="1" x14ac:dyDescent="0.25">
      <c r="G2613" s="87">
        <f t="shared" si="144"/>
        <v>0</v>
      </c>
      <c r="H2613" s="87">
        <v>2613</v>
      </c>
      <c r="I2613" s="119">
        <v>25230</v>
      </c>
      <c r="J2613" s="121" t="s">
        <v>9644</v>
      </c>
      <c r="K2613" s="87" t="str">
        <f t="shared" si="145"/>
        <v>252</v>
      </c>
      <c r="L2613" s="111"/>
    </row>
    <row r="2614" spans="7:12" ht="15" customHeight="1" x14ac:dyDescent="0.25">
      <c r="G2614" s="87">
        <f t="shared" si="144"/>
        <v>0</v>
      </c>
      <c r="H2614" s="87">
        <v>2614</v>
      </c>
      <c r="I2614" s="119">
        <v>25290</v>
      </c>
      <c r="J2614" s="121" t="s">
        <v>9644</v>
      </c>
      <c r="K2614" s="87" t="str">
        <f t="shared" si="145"/>
        <v>252</v>
      </c>
      <c r="L2614" s="111"/>
    </row>
    <row r="2615" spans="7:12" ht="15" customHeight="1" x14ac:dyDescent="0.25">
      <c r="G2615" s="87">
        <f t="shared" si="144"/>
        <v>0</v>
      </c>
      <c r="H2615" s="87">
        <v>2615</v>
      </c>
      <c r="I2615" s="119">
        <v>25110</v>
      </c>
      <c r="J2615" s="121" t="s">
        <v>9645</v>
      </c>
      <c r="K2615" s="87" t="str">
        <f t="shared" si="145"/>
        <v>251</v>
      </c>
      <c r="L2615" s="111"/>
    </row>
    <row r="2616" spans="7:12" ht="15" customHeight="1" x14ac:dyDescent="0.25">
      <c r="G2616" s="87">
        <f t="shared" si="144"/>
        <v>0</v>
      </c>
      <c r="H2616" s="87">
        <v>2616</v>
      </c>
      <c r="I2616" s="119">
        <v>25120</v>
      </c>
      <c r="J2616" s="121" t="s">
        <v>9645</v>
      </c>
      <c r="K2616" s="87" t="str">
        <f t="shared" si="145"/>
        <v>251</v>
      </c>
      <c r="L2616" s="111"/>
    </row>
    <row r="2617" spans="7:12" ht="15" customHeight="1" x14ac:dyDescent="0.25">
      <c r="G2617" s="87">
        <f t="shared" si="144"/>
        <v>0</v>
      </c>
      <c r="H2617" s="87">
        <v>2617</v>
      </c>
      <c r="I2617" s="119">
        <v>25130</v>
      </c>
      <c r="J2617" s="121" t="s">
        <v>9645</v>
      </c>
      <c r="K2617" s="87" t="str">
        <f t="shared" si="145"/>
        <v>251</v>
      </c>
      <c r="L2617" s="111"/>
    </row>
    <row r="2618" spans="7:12" ht="15" customHeight="1" x14ac:dyDescent="0.25">
      <c r="G2618" s="87">
        <f t="shared" si="144"/>
        <v>0</v>
      </c>
      <c r="H2618" s="87">
        <v>2618</v>
      </c>
      <c r="I2618" s="119">
        <v>25210</v>
      </c>
      <c r="J2618" s="121" t="s">
        <v>9645</v>
      </c>
      <c r="K2618" s="87" t="str">
        <f t="shared" si="145"/>
        <v>252</v>
      </c>
      <c r="L2618" s="111"/>
    </row>
    <row r="2619" spans="7:12" ht="15" customHeight="1" x14ac:dyDescent="0.25">
      <c r="G2619" s="87">
        <f t="shared" si="144"/>
        <v>0</v>
      </c>
      <c r="H2619" s="87">
        <v>2619</v>
      </c>
      <c r="I2619" s="119">
        <v>25220</v>
      </c>
      <c r="J2619" s="121" t="s">
        <v>9645</v>
      </c>
      <c r="K2619" s="87" t="str">
        <f t="shared" si="145"/>
        <v>252</v>
      </c>
      <c r="L2619" s="111"/>
    </row>
    <row r="2620" spans="7:12" ht="15" customHeight="1" x14ac:dyDescent="0.25">
      <c r="G2620" s="87">
        <f t="shared" si="144"/>
        <v>0</v>
      </c>
      <c r="H2620" s="87">
        <v>2620</v>
      </c>
      <c r="I2620" s="119">
        <v>25230</v>
      </c>
      <c r="J2620" s="121" t="s">
        <v>9645</v>
      </c>
      <c r="K2620" s="87" t="str">
        <f t="shared" si="145"/>
        <v>252</v>
      </c>
      <c r="L2620" s="111"/>
    </row>
    <row r="2621" spans="7:12" ht="15" customHeight="1" x14ac:dyDescent="0.25">
      <c r="G2621" s="87">
        <f t="shared" si="144"/>
        <v>0</v>
      </c>
      <c r="H2621" s="87">
        <v>2621</v>
      </c>
      <c r="I2621" s="119">
        <v>25290</v>
      </c>
      <c r="J2621" s="121" t="s">
        <v>9645</v>
      </c>
      <c r="K2621" s="87" t="str">
        <f t="shared" si="145"/>
        <v>252</v>
      </c>
      <c r="L2621" s="111"/>
    </row>
    <row r="2622" spans="7:12" ht="15" customHeight="1" x14ac:dyDescent="0.25">
      <c r="G2622" s="87">
        <f t="shared" si="144"/>
        <v>0</v>
      </c>
      <c r="H2622" s="87">
        <v>2622</v>
      </c>
      <c r="I2622" s="119">
        <v>25110</v>
      </c>
      <c r="J2622" s="121" t="s">
        <v>9646</v>
      </c>
      <c r="K2622" s="87" t="str">
        <f t="shared" si="145"/>
        <v>251</v>
      </c>
      <c r="L2622" s="111"/>
    </row>
    <row r="2623" spans="7:12" ht="15" customHeight="1" x14ac:dyDescent="0.25">
      <c r="G2623" s="87">
        <f t="shared" si="144"/>
        <v>0</v>
      </c>
      <c r="H2623" s="87">
        <v>2623</v>
      </c>
      <c r="I2623" s="119">
        <v>25120</v>
      </c>
      <c r="J2623" s="121" t="s">
        <v>9646</v>
      </c>
      <c r="K2623" s="87" t="str">
        <f t="shared" si="145"/>
        <v>251</v>
      </c>
      <c r="L2623" s="111"/>
    </row>
    <row r="2624" spans="7:12" ht="15" customHeight="1" x14ac:dyDescent="0.25">
      <c r="G2624" s="87">
        <f t="shared" si="144"/>
        <v>0</v>
      </c>
      <c r="H2624" s="87">
        <v>2624</v>
      </c>
      <c r="I2624" s="119">
        <v>25130</v>
      </c>
      <c r="J2624" s="121" t="s">
        <v>9646</v>
      </c>
      <c r="K2624" s="87" t="str">
        <f t="shared" si="145"/>
        <v>251</v>
      </c>
      <c r="L2624" s="111"/>
    </row>
    <row r="2625" spans="7:12" ht="15" customHeight="1" x14ac:dyDescent="0.25">
      <c r="G2625" s="87">
        <f t="shared" si="144"/>
        <v>0</v>
      </c>
      <c r="H2625" s="87">
        <v>2625</v>
      </c>
      <c r="I2625" s="119">
        <v>25110</v>
      </c>
      <c r="J2625" s="121" t="s">
        <v>9647</v>
      </c>
      <c r="K2625" s="87" t="str">
        <f t="shared" si="145"/>
        <v>251</v>
      </c>
      <c r="L2625" s="111"/>
    </row>
    <row r="2626" spans="7:12" ht="15" customHeight="1" x14ac:dyDescent="0.25">
      <c r="G2626" s="87">
        <f t="shared" ref="G2626:G2689" si="146">IF(ISERR(SEARCH($G$1,J2626)),0,1)</f>
        <v>0</v>
      </c>
      <c r="H2626" s="87">
        <v>2626</v>
      </c>
      <c r="I2626" s="119">
        <v>25120</v>
      </c>
      <c r="J2626" s="121" t="s">
        <v>9647</v>
      </c>
      <c r="K2626" s="87" t="str">
        <f t="shared" si="145"/>
        <v>251</v>
      </c>
      <c r="L2626" s="111"/>
    </row>
    <row r="2627" spans="7:12" ht="15" customHeight="1" x14ac:dyDescent="0.25">
      <c r="G2627" s="87">
        <f t="shared" si="146"/>
        <v>0</v>
      </c>
      <c r="H2627" s="87">
        <v>2627</v>
      </c>
      <c r="I2627" s="119">
        <v>25130</v>
      </c>
      <c r="J2627" s="121" t="s">
        <v>9647</v>
      </c>
      <c r="K2627" s="87" t="str">
        <f t="shared" ref="K2627:K2690" si="147">IF(LEN(LEFT(I2627,3))&lt;3,"Prosím, zvolte podrobnější úroveň.",LEFT(I2627,3))</f>
        <v>251</v>
      </c>
      <c r="L2627" s="111"/>
    </row>
    <row r="2628" spans="7:12" ht="15" customHeight="1" x14ac:dyDescent="0.25">
      <c r="G2628" s="87">
        <f t="shared" si="146"/>
        <v>0</v>
      </c>
      <c r="H2628" s="87">
        <v>2628</v>
      </c>
      <c r="I2628" s="119">
        <v>25210</v>
      </c>
      <c r="J2628" s="121" t="s">
        <v>9647</v>
      </c>
      <c r="K2628" s="87" t="str">
        <f t="shared" si="147"/>
        <v>252</v>
      </c>
      <c r="L2628" s="111"/>
    </row>
    <row r="2629" spans="7:12" ht="15" customHeight="1" x14ac:dyDescent="0.25">
      <c r="G2629" s="87">
        <f t="shared" si="146"/>
        <v>0</v>
      </c>
      <c r="H2629" s="87">
        <v>2629</v>
      </c>
      <c r="I2629" s="119">
        <v>25220</v>
      </c>
      <c r="J2629" s="121" t="s">
        <v>9647</v>
      </c>
      <c r="K2629" s="87" t="str">
        <f t="shared" si="147"/>
        <v>252</v>
      </c>
      <c r="L2629" s="111"/>
    </row>
    <row r="2630" spans="7:12" ht="15" customHeight="1" x14ac:dyDescent="0.25">
      <c r="G2630" s="87">
        <f t="shared" si="146"/>
        <v>0</v>
      </c>
      <c r="H2630" s="87">
        <v>2630</v>
      </c>
      <c r="I2630" s="119">
        <v>25230</v>
      </c>
      <c r="J2630" s="121" t="s">
        <v>9647</v>
      </c>
      <c r="K2630" s="87" t="str">
        <f t="shared" si="147"/>
        <v>252</v>
      </c>
      <c r="L2630" s="111"/>
    </row>
    <row r="2631" spans="7:12" ht="15" customHeight="1" x14ac:dyDescent="0.25">
      <c r="G2631" s="87">
        <f t="shared" si="146"/>
        <v>0</v>
      </c>
      <c r="H2631" s="87">
        <v>2631</v>
      </c>
      <c r="I2631" s="119">
        <v>25290</v>
      </c>
      <c r="J2631" s="121" t="s">
        <v>9647</v>
      </c>
      <c r="K2631" s="87" t="str">
        <f t="shared" si="147"/>
        <v>252</v>
      </c>
      <c r="L2631" s="111"/>
    </row>
    <row r="2632" spans="7:12" ht="15" customHeight="1" x14ac:dyDescent="0.25">
      <c r="G2632" s="87">
        <f t="shared" si="146"/>
        <v>0</v>
      </c>
      <c r="H2632" s="87">
        <v>2632</v>
      </c>
      <c r="I2632" s="119">
        <v>25110</v>
      </c>
      <c r="J2632" s="121" t="s">
        <v>9648</v>
      </c>
      <c r="K2632" s="87" t="str">
        <f t="shared" si="147"/>
        <v>251</v>
      </c>
      <c r="L2632" s="111"/>
    </row>
    <row r="2633" spans="7:12" ht="15" customHeight="1" x14ac:dyDescent="0.25">
      <c r="G2633" s="87">
        <f t="shared" si="146"/>
        <v>0</v>
      </c>
      <c r="H2633" s="87">
        <v>2633</v>
      </c>
      <c r="I2633" s="119">
        <v>25120</v>
      </c>
      <c r="J2633" s="121" t="s">
        <v>9648</v>
      </c>
      <c r="K2633" s="87" t="str">
        <f t="shared" si="147"/>
        <v>251</v>
      </c>
      <c r="L2633" s="111"/>
    </row>
    <row r="2634" spans="7:12" ht="15" customHeight="1" x14ac:dyDescent="0.25">
      <c r="G2634" s="87">
        <f t="shared" si="146"/>
        <v>0</v>
      </c>
      <c r="H2634" s="87">
        <v>2634</v>
      </c>
      <c r="I2634" s="119">
        <v>25130</v>
      </c>
      <c r="J2634" s="121" t="s">
        <v>9648</v>
      </c>
      <c r="K2634" s="87" t="str">
        <f t="shared" si="147"/>
        <v>251</v>
      </c>
      <c r="L2634" s="111"/>
    </row>
    <row r="2635" spans="7:12" ht="15" customHeight="1" x14ac:dyDescent="0.25">
      <c r="G2635" s="87">
        <f t="shared" si="146"/>
        <v>0</v>
      </c>
      <c r="H2635" s="87">
        <v>2635</v>
      </c>
      <c r="I2635" s="119">
        <v>25120</v>
      </c>
      <c r="J2635" s="121" t="s">
        <v>9649</v>
      </c>
      <c r="K2635" s="87" t="str">
        <f t="shared" si="147"/>
        <v>251</v>
      </c>
      <c r="L2635" s="111"/>
    </row>
    <row r="2636" spans="7:12" ht="15" customHeight="1" x14ac:dyDescent="0.25">
      <c r="G2636" s="87">
        <f t="shared" si="146"/>
        <v>0</v>
      </c>
      <c r="H2636" s="87">
        <v>2636</v>
      </c>
      <c r="I2636" s="119">
        <v>25140</v>
      </c>
      <c r="J2636" s="121" t="s">
        <v>9649</v>
      </c>
      <c r="K2636" s="87" t="str">
        <f t="shared" si="147"/>
        <v>251</v>
      </c>
      <c r="L2636" s="111"/>
    </row>
    <row r="2637" spans="7:12" ht="15" customHeight="1" x14ac:dyDescent="0.25">
      <c r="G2637" s="87">
        <f t="shared" si="146"/>
        <v>0</v>
      </c>
      <c r="H2637" s="87">
        <v>2637</v>
      </c>
      <c r="I2637" s="119">
        <v>25130</v>
      </c>
      <c r="J2637" s="121" t="s">
        <v>9649</v>
      </c>
      <c r="K2637" s="87" t="str">
        <f t="shared" si="147"/>
        <v>251</v>
      </c>
      <c r="L2637" s="111"/>
    </row>
    <row r="2638" spans="7:12" ht="15" customHeight="1" x14ac:dyDescent="0.25">
      <c r="G2638" s="87">
        <f t="shared" si="146"/>
        <v>0</v>
      </c>
      <c r="H2638" s="87">
        <v>2638</v>
      </c>
      <c r="I2638" s="119">
        <v>25110</v>
      </c>
      <c r="J2638" s="121" t="s">
        <v>9649</v>
      </c>
      <c r="K2638" s="87" t="str">
        <f t="shared" si="147"/>
        <v>251</v>
      </c>
      <c r="L2638" s="111"/>
    </row>
    <row r="2639" spans="7:12" ht="15" customHeight="1" x14ac:dyDescent="0.25">
      <c r="G2639" s="87">
        <f t="shared" si="146"/>
        <v>0</v>
      </c>
      <c r="H2639" s="87">
        <v>2639</v>
      </c>
      <c r="I2639" s="119">
        <v>25140</v>
      </c>
      <c r="J2639" s="121" t="s">
        <v>9650</v>
      </c>
      <c r="K2639" s="87" t="str">
        <f t="shared" si="147"/>
        <v>251</v>
      </c>
      <c r="L2639" s="111"/>
    </row>
    <row r="2640" spans="7:12" ht="15" customHeight="1" x14ac:dyDescent="0.25">
      <c r="G2640" s="87">
        <f t="shared" si="146"/>
        <v>0</v>
      </c>
      <c r="H2640" s="87">
        <v>2640</v>
      </c>
      <c r="I2640" s="119">
        <v>25120</v>
      </c>
      <c r="J2640" s="121" t="s">
        <v>9650</v>
      </c>
      <c r="K2640" s="87" t="str">
        <f t="shared" si="147"/>
        <v>251</v>
      </c>
      <c r="L2640" s="111"/>
    </row>
    <row r="2641" spans="7:12" ht="15" customHeight="1" x14ac:dyDescent="0.25">
      <c r="G2641" s="87">
        <f t="shared" si="146"/>
        <v>0</v>
      </c>
      <c r="H2641" s="87">
        <v>2641</v>
      </c>
      <c r="I2641" s="119">
        <v>25130</v>
      </c>
      <c r="J2641" s="121" t="s">
        <v>9650</v>
      </c>
      <c r="K2641" s="87" t="str">
        <f t="shared" si="147"/>
        <v>251</v>
      </c>
      <c r="L2641" s="111"/>
    </row>
    <row r="2642" spans="7:12" ht="15" customHeight="1" x14ac:dyDescent="0.25">
      <c r="G2642" s="87">
        <f t="shared" si="146"/>
        <v>0</v>
      </c>
      <c r="H2642" s="87">
        <v>2642</v>
      </c>
      <c r="I2642" s="119">
        <v>25110</v>
      </c>
      <c r="J2642" s="121" t="s">
        <v>9650</v>
      </c>
      <c r="K2642" s="87" t="str">
        <f t="shared" si="147"/>
        <v>251</v>
      </c>
      <c r="L2642" s="111"/>
    </row>
    <row r="2643" spans="7:12" ht="15" customHeight="1" x14ac:dyDescent="0.25">
      <c r="G2643" s="87">
        <f t="shared" si="146"/>
        <v>0</v>
      </c>
      <c r="H2643" s="87">
        <v>2643</v>
      </c>
      <c r="I2643" s="119">
        <v>25140</v>
      </c>
      <c r="J2643" s="122" t="s">
        <v>12493</v>
      </c>
      <c r="K2643" s="87" t="str">
        <f t="shared" si="147"/>
        <v>251</v>
      </c>
      <c r="L2643" s="111"/>
    </row>
    <row r="2644" spans="7:12" ht="15" customHeight="1" x14ac:dyDescent="0.25">
      <c r="G2644" s="87">
        <f t="shared" si="146"/>
        <v>0</v>
      </c>
      <c r="H2644" s="87">
        <v>2644</v>
      </c>
      <c r="I2644" s="119">
        <v>25140</v>
      </c>
      <c r="J2644" s="122" t="s">
        <v>9651</v>
      </c>
      <c r="K2644" s="87" t="str">
        <f t="shared" si="147"/>
        <v>251</v>
      </c>
      <c r="L2644" s="111"/>
    </row>
    <row r="2645" spans="7:12" ht="15" customHeight="1" x14ac:dyDescent="0.25">
      <c r="G2645" s="87">
        <f t="shared" si="146"/>
        <v>0</v>
      </c>
      <c r="H2645" s="87">
        <v>2645</v>
      </c>
      <c r="I2645" s="119">
        <v>25140</v>
      </c>
      <c r="J2645" s="122" t="s">
        <v>9652</v>
      </c>
      <c r="K2645" s="87" t="str">
        <f t="shared" si="147"/>
        <v>251</v>
      </c>
      <c r="L2645" s="111"/>
    </row>
    <row r="2646" spans="7:12" ht="15" customHeight="1" x14ac:dyDescent="0.25">
      <c r="G2646" s="87">
        <f t="shared" si="146"/>
        <v>0</v>
      </c>
      <c r="H2646" s="87">
        <v>2646</v>
      </c>
      <c r="I2646" s="119">
        <v>25140</v>
      </c>
      <c r="J2646" s="122" t="s">
        <v>9653</v>
      </c>
      <c r="K2646" s="87" t="str">
        <f t="shared" si="147"/>
        <v>251</v>
      </c>
      <c r="L2646" s="111"/>
    </row>
    <row r="2647" spans="7:12" ht="15" customHeight="1" x14ac:dyDescent="0.25">
      <c r="G2647" s="87">
        <f t="shared" si="146"/>
        <v>0</v>
      </c>
      <c r="H2647" s="87">
        <v>2647</v>
      </c>
      <c r="I2647" s="119">
        <v>25140</v>
      </c>
      <c r="J2647" s="122" t="s">
        <v>9654</v>
      </c>
      <c r="K2647" s="87" t="str">
        <f t="shared" si="147"/>
        <v>251</v>
      </c>
      <c r="L2647" s="111"/>
    </row>
    <row r="2648" spans="7:12" ht="15" customHeight="1" x14ac:dyDescent="0.25">
      <c r="G2648" s="87">
        <f t="shared" si="146"/>
        <v>0</v>
      </c>
      <c r="H2648" s="87">
        <v>2648</v>
      </c>
      <c r="I2648" s="119">
        <v>25140</v>
      </c>
      <c r="J2648" s="122" t="s">
        <v>9655</v>
      </c>
      <c r="K2648" s="87" t="str">
        <f t="shared" si="147"/>
        <v>251</v>
      </c>
      <c r="L2648" s="111"/>
    </row>
    <row r="2649" spans="7:12" ht="15" customHeight="1" x14ac:dyDescent="0.25">
      <c r="G2649" s="87">
        <f t="shared" si="146"/>
        <v>0</v>
      </c>
      <c r="H2649" s="87">
        <v>2649</v>
      </c>
      <c r="I2649" s="119">
        <v>25140</v>
      </c>
      <c r="J2649" s="121" t="s">
        <v>12494</v>
      </c>
      <c r="K2649" s="87" t="str">
        <f t="shared" si="147"/>
        <v>251</v>
      </c>
      <c r="L2649" s="111"/>
    </row>
    <row r="2650" spans="7:12" ht="15" customHeight="1" x14ac:dyDescent="0.25">
      <c r="G2650" s="87">
        <f t="shared" si="146"/>
        <v>0</v>
      </c>
      <c r="H2650" s="87">
        <v>2650</v>
      </c>
      <c r="I2650" s="119">
        <v>25220</v>
      </c>
      <c r="J2650" s="122" t="s">
        <v>9656</v>
      </c>
      <c r="K2650" s="87" t="str">
        <f t="shared" si="147"/>
        <v>252</v>
      </c>
      <c r="L2650" s="111"/>
    </row>
    <row r="2651" spans="7:12" ht="15" customHeight="1" x14ac:dyDescent="0.25">
      <c r="G2651" s="87">
        <f t="shared" si="146"/>
        <v>0</v>
      </c>
      <c r="H2651" s="87">
        <v>2651</v>
      </c>
      <c r="I2651" s="119">
        <v>25210</v>
      </c>
      <c r="J2651" s="122" t="s">
        <v>9656</v>
      </c>
      <c r="K2651" s="87" t="str">
        <f t="shared" si="147"/>
        <v>252</v>
      </c>
      <c r="L2651" s="111"/>
    </row>
    <row r="2652" spans="7:12" ht="15" customHeight="1" x14ac:dyDescent="0.25">
      <c r="G2652" s="87">
        <f t="shared" si="146"/>
        <v>0</v>
      </c>
      <c r="H2652" s="87">
        <v>2652</v>
      </c>
      <c r="I2652" s="119">
        <v>25230</v>
      </c>
      <c r="J2652" s="122" t="s">
        <v>9656</v>
      </c>
      <c r="K2652" s="87" t="str">
        <f t="shared" si="147"/>
        <v>252</v>
      </c>
      <c r="L2652" s="111"/>
    </row>
    <row r="2653" spans="7:12" ht="15" customHeight="1" x14ac:dyDescent="0.25">
      <c r="G2653" s="87">
        <f t="shared" si="146"/>
        <v>0</v>
      </c>
      <c r="H2653" s="87">
        <v>2653</v>
      </c>
      <c r="I2653" s="119">
        <v>25290</v>
      </c>
      <c r="J2653" s="122" t="s">
        <v>9656</v>
      </c>
      <c r="K2653" s="87" t="str">
        <f t="shared" si="147"/>
        <v>252</v>
      </c>
      <c r="L2653" s="111"/>
    </row>
    <row r="2654" spans="7:12" ht="15" customHeight="1" x14ac:dyDescent="0.25">
      <c r="G2654" s="87">
        <f t="shared" si="146"/>
        <v>0</v>
      </c>
      <c r="H2654" s="87">
        <v>2654</v>
      </c>
      <c r="I2654" s="119">
        <v>25220</v>
      </c>
      <c r="J2654" s="122" t="s">
        <v>9657</v>
      </c>
      <c r="K2654" s="87" t="str">
        <f t="shared" si="147"/>
        <v>252</v>
      </c>
      <c r="L2654" s="111"/>
    </row>
    <row r="2655" spans="7:12" ht="15" customHeight="1" x14ac:dyDescent="0.25">
      <c r="G2655" s="87">
        <f t="shared" si="146"/>
        <v>0</v>
      </c>
      <c r="H2655" s="87">
        <v>2655</v>
      </c>
      <c r="I2655" s="119">
        <v>25210</v>
      </c>
      <c r="J2655" s="122" t="s">
        <v>9657</v>
      </c>
      <c r="K2655" s="87" t="str">
        <f t="shared" si="147"/>
        <v>252</v>
      </c>
      <c r="L2655" s="111"/>
    </row>
    <row r="2656" spans="7:12" ht="15" customHeight="1" x14ac:dyDescent="0.25">
      <c r="G2656" s="87">
        <f t="shared" si="146"/>
        <v>0</v>
      </c>
      <c r="H2656" s="87">
        <v>2656</v>
      </c>
      <c r="I2656" s="119">
        <v>25230</v>
      </c>
      <c r="J2656" s="122" t="s">
        <v>9657</v>
      </c>
      <c r="K2656" s="87" t="str">
        <f t="shared" si="147"/>
        <v>252</v>
      </c>
      <c r="L2656" s="111"/>
    </row>
    <row r="2657" spans="7:12" ht="15" customHeight="1" x14ac:dyDescent="0.25">
      <c r="G2657" s="87">
        <f t="shared" si="146"/>
        <v>0</v>
      </c>
      <c r="H2657" s="87">
        <v>2657</v>
      </c>
      <c r="I2657" s="119">
        <v>25290</v>
      </c>
      <c r="J2657" s="122" t="s">
        <v>9657</v>
      </c>
      <c r="K2657" s="87" t="str">
        <f t="shared" si="147"/>
        <v>252</v>
      </c>
      <c r="L2657" s="111"/>
    </row>
    <row r="2658" spans="7:12" ht="15" customHeight="1" x14ac:dyDescent="0.25">
      <c r="G2658" s="87">
        <f t="shared" si="146"/>
        <v>0</v>
      </c>
      <c r="H2658" s="87">
        <v>2658</v>
      </c>
      <c r="I2658" s="119">
        <v>25210</v>
      </c>
      <c r="J2658" s="122" t="s">
        <v>9658</v>
      </c>
      <c r="K2658" s="87" t="str">
        <f t="shared" si="147"/>
        <v>252</v>
      </c>
      <c r="L2658" s="111"/>
    </row>
    <row r="2659" spans="7:12" ht="15" customHeight="1" x14ac:dyDescent="0.25">
      <c r="G2659" s="87">
        <f t="shared" si="146"/>
        <v>0</v>
      </c>
      <c r="H2659" s="87">
        <v>2659</v>
      </c>
      <c r="I2659" s="119">
        <v>25110</v>
      </c>
      <c r="J2659" s="122" t="s">
        <v>9659</v>
      </c>
      <c r="K2659" s="87" t="str">
        <f t="shared" si="147"/>
        <v>251</v>
      </c>
      <c r="L2659" s="111"/>
    </row>
    <row r="2660" spans="7:12" ht="15" customHeight="1" x14ac:dyDescent="0.25">
      <c r="G2660" s="87">
        <f t="shared" si="146"/>
        <v>0</v>
      </c>
      <c r="H2660" s="87">
        <v>2660</v>
      </c>
      <c r="I2660" s="119">
        <v>25120</v>
      </c>
      <c r="J2660" s="122" t="s">
        <v>9659</v>
      </c>
      <c r="K2660" s="87" t="str">
        <f t="shared" si="147"/>
        <v>251</v>
      </c>
      <c r="L2660" s="111"/>
    </row>
    <row r="2661" spans="7:12" ht="15" customHeight="1" x14ac:dyDescent="0.25">
      <c r="G2661" s="87">
        <f t="shared" si="146"/>
        <v>0</v>
      </c>
      <c r="H2661" s="87">
        <v>2661</v>
      </c>
      <c r="I2661" s="119">
        <v>25130</v>
      </c>
      <c r="J2661" s="122" t="s">
        <v>9659</v>
      </c>
      <c r="K2661" s="87" t="str">
        <f t="shared" si="147"/>
        <v>251</v>
      </c>
      <c r="L2661" s="111"/>
    </row>
    <row r="2662" spans="7:12" ht="15" customHeight="1" x14ac:dyDescent="0.25">
      <c r="G2662" s="87">
        <f t="shared" si="146"/>
        <v>0</v>
      </c>
      <c r="H2662" s="87">
        <v>2662</v>
      </c>
      <c r="I2662" s="119">
        <v>25140</v>
      </c>
      <c r="J2662" s="122" t="s">
        <v>9659</v>
      </c>
      <c r="K2662" s="87" t="str">
        <f t="shared" si="147"/>
        <v>251</v>
      </c>
      <c r="L2662" s="111"/>
    </row>
    <row r="2663" spans="7:12" ht="15" customHeight="1" x14ac:dyDescent="0.25">
      <c r="G2663" s="87">
        <f t="shared" si="146"/>
        <v>0</v>
      </c>
      <c r="H2663" s="87">
        <v>2663</v>
      </c>
      <c r="I2663" s="119">
        <v>25190</v>
      </c>
      <c r="J2663" s="122" t="s">
        <v>9659</v>
      </c>
      <c r="K2663" s="87" t="str">
        <f t="shared" si="147"/>
        <v>251</v>
      </c>
      <c r="L2663" s="111"/>
    </row>
    <row r="2664" spans="7:12" ht="15" customHeight="1" x14ac:dyDescent="0.25">
      <c r="G2664" s="87">
        <f t="shared" si="146"/>
        <v>0</v>
      </c>
      <c r="H2664" s="87">
        <v>2664</v>
      </c>
      <c r="I2664" s="119">
        <v>25210</v>
      </c>
      <c r="J2664" s="122" t="s">
        <v>9659</v>
      </c>
      <c r="K2664" s="87" t="str">
        <f t="shared" si="147"/>
        <v>252</v>
      </c>
      <c r="L2664" s="111"/>
    </row>
    <row r="2665" spans="7:12" ht="15" customHeight="1" x14ac:dyDescent="0.25">
      <c r="G2665" s="87">
        <f t="shared" si="146"/>
        <v>0</v>
      </c>
      <c r="H2665" s="87">
        <v>2665</v>
      </c>
      <c r="I2665" s="119">
        <v>25220</v>
      </c>
      <c r="J2665" s="122" t="s">
        <v>9659</v>
      </c>
      <c r="K2665" s="87" t="str">
        <f t="shared" si="147"/>
        <v>252</v>
      </c>
      <c r="L2665" s="111"/>
    </row>
    <row r="2666" spans="7:12" ht="15" customHeight="1" x14ac:dyDescent="0.25">
      <c r="G2666" s="87">
        <f t="shared" si="146"/>
        <v>0</v>
      </c>
      <c r="H2666" s="87">
        <v>2666</v>
      </c>
      <c r="I2666" s="119">
        <v>25230</v>
      </c>
      <c r="J2666" s="122" t="s">
        <v>9659</v>
      </c>
      <c r="K2666" s="87" t="str">
        <f t="shared" si="147"/>
        <v>252</v>
      </c>
      <c r="L2666" s="111"/>
    </row>
    <row r="2667" spans="7:12" ht="15" customHeight="1" x14ac:dyDescent="0.25">
      <c r="G2667" s="87">
        <f t="shared" si="146"/>
        <v>0</v>
      </c>
      <c r="H2667" s="87">
        <v>2667</v>
      </c>
      <c r="I2667" s="119">
        <v>25290</v>
      </c>
      <c r="J2667" s="122" t="s">
        <v>9659</v>
      </c>
      <c r="K2667" s="87" t="str">
        <f t="shared" si="147"/>
        <v>252</v>
      </c>
      <c r="L2667" s="111"/>
    </row>
    <row r="2668" spans="7:12" ht="15" customHeight="1" x14ac:dyDescent="0.25">
      <c r="G2668" s="87">
        <f t="shared" si="146"/>
        <v>0</v>
      </c>
      <c r="H2668" s="87">
        <v>2668</v>
      </c>
      <c r="I2668" s="119">
        <v>25110</v>
      </c>
      <c r="J2668" s="122" t="s">
        <v>9660</v>
      </c>
      <c r="K2668" s="87" t="str">
        <f t="shared" si="147"/>
        <v>251</v>
      </c>
      <c r="L2668" s="111"/>
    </row>
    <row r="2669" spans="7:12" ht="15" customHeight="1" x14ac:dyDescent="0.25">
      <c r="G2669" s="87">
        <f t="shared" si="146"/>
        <v>0</v>
      </c>
      <c r="H2669" s="87">
        <v>2669</v>
      </c>
      <c r="I2669" s="119">
        <v>25120</v>
      </c>
      <c r="J2669" s="122" t="s">
        <v>9660</v>
      </c>
      <c r="K2669" s="87" t="str">
        <f t="shared" si="147"/>
        <v>251</v>
      </c>
      <c r="L2669" s="111"/>
    </row>
    <row r="2670" spans="7:12" ht="15" customHeight="1" x14ac:dyDescent="0.25">
      <c r="G2670" s="87">
        <f t="shared" si="146"/>
        <v>0</v>
      </c>
      <c r="H2670" s="87">
        <v>2670</v>
      </c>
      <c r="I2670" s="119">
        <v>25130</v>
      </c>
      <c r="J2670" s="122" t="s">
        <v>9660</v>
      </c>
      <c r="K2670" s="87" t="str">
        <f t="shared" si="147"/>
        <v>251</v>
      </c>
      <c r="L2670" s="111"/>
    </row>
    <row r="2671" spans="7:12" ht="15" customHeight="1" x14ac:dyDescent="0.25">
      <c r="G2671" s="87">
        <f t="shared" si="146"/>
        <v>0</v>
      </c>
      <c r="H2671" s="87">
        <v>2671</v>
      </c>
      <c r="I2671" s="119">
        <v>25140</v>
      </c>
      <c r="J2671" s="122" t="s">
        <v>9660</v>
      </c>
      <c r="K2671" s="87" t="str">
        <f t="shared" si="147"/>
        <v>251</v>
      </c>
      <c r="L2671" s="111"/>
    </row>
    <row r="2672" spans="7:12" ht="15" customHeight="1" x14ac:dyDescent="0.25">
      <c r="G2672" s="87">
        <f t="shared" si="146"/>
        <v>0</v>
      </c>
      <c r="H2672" s="87">
        <v>2672</v>
      </c>
      <c r="I2672" s="119">
        <v>25190</v>
      </c>
      <c r="J2672" s="122" t="s">
        <v>9660</v>
      </c>
      <c r="K2672" s="87" t="str">
        <f t="shared" si="147"/>
        <v>251</v>
      </c>
      <c r="L2672" s="111"/>
    </row>
    <row r="2673" spans="7:12" ht="15" customHeight="1" x14ac:dyDescent="0.25">
      <c r="G2673" s="87">
        <f t="shared" si="146"/>
        <v>0</v>
      </c>
      <c r="H2673" s="87">
        <v>2673</v>
      </c>
      <c r="I2673" s="119">
        <v>25210</v>
      </c>
      <c r="J2673" s="122" t="s">
        <v>9660</v>
      </c>
      <c r="K2673" s="87" t="str">
        <f t="shared" si="147"/>
        <v>252</v>
      </c>
      <c r="L2673" s="111"/>
    </row>
    <row r="2674" spans="7:12" ht="15" customHeight="1" x14ac:dyDescent="0.25">
      <c r="G2674" s="87">
        <f t="shared" si="146"/>
        <v>0</v>
      </c>
      <c r="H2674" s="87">
        <v>2674</v>
      </c>
      <c r="I2674" s="119">
        <v>25220</v>
      </c>
      <c r="J2674" s="122" t="s">
        <v>9660</v>
      </c>
      <c r="K2674" s="87" t="str">
        <f t="shared" si="147"/>
        <v>252</v>
      </c>
      <c r="L2674" s="111"/>
    </row>
    <row r="2675" spans="7:12" ht="15" customHeight="1" x14ac:dyDescent="0.25">
      <c r="G2675" s="87">
        <f t="shared" si="146"/>
        <v>0</v>
      </c>
      <c r="H2675" s="87">
        <v>2675</v>
      </c>
      <c r="I2675" s="119">
        <v>25230</v>
      </c>
      <c r="J2675" s="122" t="s">
        <v>9660</v>
      </c>
      <c r="K2675" s="87" t="str">
        <f t="shared" si="147"/>
        <v>252</v>
      </c>
      <c r="L2675" s="111"/>
    </row>
    <row r="2676" spans="7:12" ht="15" customHeight="1" x14ac:dyDescent="0.25">
      <c r="G2676" s="87">
        <f t="shared" si="146"/>
        <v>0</v>
      </c>
      <c r="H2676" s="87">
        <v>2676</v>
      </c>
      <c r="I2676" s="119">
        <v>25290</v>
      </c>
      <c r="J2676" s="122" t="s">
        <v>9660</v>
      </c>
      <c r="K2676" s="87" t="str">
        <f t="shared" si="147"/>
        <v>252</v>
      </c>
      <c r="L2676" s="111"/>
    </row>
    <row r="2677" spans="7:12" ht="15" customHeight="1" x14ac:dyDescent="0.25">
      <c r="G2677" s="87">
        <f t="shared" si="146"/>
        <v>0</v>
      </c>
      <c r="H2677" s="87">
        <v>2677</v>
      </c>
      <c r="I2677" s="119">
        <v>25110</v>
      </c>
      <c r="J2677" s="122" t="s">
        <v>9661</v>
      </c>
      <c r="K2677" s="87" t="str">
        <f t="shared" si="147"/>
        <v>251</v>
      </c>
      <c r="L2677" s="111"/>
    </row>
    <row r="2678" spans="7:12" ht="15" customHeight="1" x14ac:dyDescent="0.25">
      <c r="G2678" s="87">
        <f t="shared" si="146"/>
        <v>0</v>
      </c>
      <c r="H2678" s="87">
        <v>2678</v>
      </c>
      <c r="I2678" s="119">
        <v>25120</v>
      </c>
      <c r="J2678" s="122" t="s">
        <v>9661</v>
      </c>
      <c r="K2678" s="87" t="str">
        <f t="shared" si="147"/>
        <v>251</v>
      </c>
      <c r="L2678" s="111"/>
    </row>
    <row r="2679" spans="7:12" ht="15" customHeight="1" x14ac:dyDescent="0.25">
      <c r="G2679" s="87">
        <f t="shared" si="146"/>
        <v>0</v>
      </c>
      <c r="H2679" s="87">
        <v>2679</v>
      </c>
      <c r="I2679" s="119">
        <v>25130</v>
      </c>
      <c r="J2679" s="122" t="s">
        <v>9661</v>
      </c>
      <c r="K2679" s="87" t="str">
        <f t="shared" si="147"/>
        <v>251</v>
      </c>
      <c r="L2679" s="111"/>
    </row>
    <row r="2680" spans="7:12" ht="15" customHeight="1" x14ac:dyDescent="0.25">
      <c r="G2680" s="87">
        <f t="shared" si="146"/>
        <v>0</v>
      </c>
      <c r="H2680" s="87">
        <v>2680</v>
      </c>
      <c r="I2680" s="119">
        <v>25140</v>
      </c>
      <c r="J2680" s="122" t="s">
        <v>9661</v>
      </c>
      <c r="K2680" s="87" t="str">
        <f t="shared" si="147"/>
        <v>251</v>
      </c>
      <c r="L2680" s="111"/>
    </row>
    <row r="2681" spans="7:12" ht="15" customHeight="1" x14ac:dyDescent="0.25">
      <c r="G2681" s="87">
        <f t="shared" si="146"/>
        <v>0</v>
      </c>
      <c r="H2681" s="87">
        <v>2681</v>
      </c>
      <c r="I2681" s="119">
        <v>25190</v>
      </c>
      <c r="J2681" s="122" t="s">
        <v>9661</v>
      </c>
      <c r="K2681" s="87" t="str">
        <f t="shared" si="147"/>
        <v>251</v>
      </c>
      <c r="L2681" s="111"/>
    </row>
    <row r="2682" spans="7:12" ht="15" customHeight="1" x14ac:dyDescent="0.25">
      <c r="G2682" s="87">
        <f t="shared" si="146"/>
        <v>0</v>
      </c>
      <c r="H2682" s="87">
        <v>2682</v>
      </c>
      <c r="I2682" s="119">
        <v>25210</v>
      </c>
      <c r="J2682" s="122" t="s">
        <v>9661</v>
      </c>
      <c r="K2682" s="87" t="str">
        <f t="shared" si="147"/>
        <v>252</v>
      </c>
      <c r="L2682" s="111"/>
    </row>
    <row r="2683" spans="7:12" ht="15" customHeight="1" x14ac:dyDescent="0.25">
      <c r="G2683" s="87">
        <f t="shared" si="146"/>
        <v>0</v>
      </c>
      <c r="H2683" s="87">
        <v>2683</v>
      </c>
      <c r="I2683" s="119">
        <v>25220</v>
      </c>
      <c r="J2683" s="122" t="s">
        <v>9661</v>
      </c>
      <c r="K2683" s="87" t="str">
        <f t="shared" si="147"/>
        <v>252</v>
      </c>
      <c r="L2683" s="111"/>
    </row>
    <row r="2684" spans="7:12" ht="15" customHeight="1" x14ac:dyDescent="0.25">
      <c r="G2684" s="87">
        <f t="shared" si="146"/>
        <v>0</v>
      </c>
      <c r="H2684" s="87">
        <v>2684</v>
      </c>
      <c r="I2684" s="119">
        <v>25230</v>
      </c>
      <c r="J2684" s="122" t="s">
        <v>9661</v>
      </c>
      <c r="K2684" s="87" t="str">
        <f t="shared" si="147"/>
        <v>252</v>
      </c>
      <c r="L2684" s="111"/>
    </row>
    <row r="2685" spans="7:12" ht="15" customHeight="1" x14ac:dyDescent="0.25">
      <c r="G2685" s="87">
        <f t="shared" si="146"/>
        <v>0</v>
      </c>
      <c r="H2685" s="87">
        <v>2685</v>
      </c>
      <c r="I2685" s="119">
        <v>25290</v>
      </c>
      <c r="J2685" s="122" t="s">
        <v>9661</v>
      </c>
      <c r="K2685" s="87" t="str">
        <f t="shared" si="147"/>
        <v>252</v>
      </c>
      <c r="L2685" s="111"/>
    </row>
    <row r="2686" spans="7:12" ht="15" customHeight="1" x14ac:dyDescent="0.25">
      <c r="G2686" s="87">
        <f t="shared" si="146"/>
        <v>0</v>
      </c>
      <c r="H2686" s="87">
        <v>2686</v>
      </c>
      <c r="I2686" s="119">
        <v>35120</v>
      </c>
      <c r="J2686" s="122" t="s">
        <v>9662</v>
      </c>
      <c r="K2686" s="87" t="str">
        <f t="shared" si="147"/>
        <v>351</v>
      </c>
      <c r="L2686" s="111"/>
    </row>
    <row r="2687" spans="7:12" ht="15" customHeight="1" x14ac:dyDescent="0.25">
      <c r="G2687" s="87">
        <f t="shared" si="146"/>
        <v>0</v>
      </c>
      <c r="H2687" s="87">
        <v>2687</v>
      </c>
      <c r="I2687" s="119">
        <v>35110</v>
      </c>
      <c r="J2687" s="122" t="s">
        <v>9662</v>
      </c>
      <c r="K2687" s="87" t="str">
        <f t="shared" si="147"/>
        <v>351</v>
      </c>
      <c r="L2687" s="111"/>
    </row>
    <row r="2688" spans="7:12" ht="15" customHeight="1" x14ac:dyDescent="0.25">
      <c r="G2688" s="87">
        <f t="shared" si="146"/>
        <v>0</v>
      </c>
      <c r="H2688" s="87">
        <v>2688</v>
      </c>
      <c r="I2688" s="119">
        <v>35130</v>
      </c>
      <c r="J2688" s="122" t="s">
        <v>9662</v>
      </c>
      <c r="K2688" s="87" t="str">
        <f t="shared" si="147"/>
        <v>351</v>
      </c>
      <c r="L2688" s="111"/>
    </row>
    <row r="2689" spans="7:12" ht="15" customHeight="1" x14ac:dyDescent="0.25">
      <c r="G2689" s="87">
        <f t="shared" si="146"/>
        <v>0</v>
      </c>
      <c r="H2689" s="87">
        <v>2689</v>
      </c>
      <c r="I2689" s="119">
        <v>35140</v>
      </c>
      <c r="J2689" s="122" t="s">
        <v>9662</v>
      </c>
      <c r="K2689" s="87" t="str">
        <f t="shared" si="147"/>
        <v>351</v>
      </c>
      <c r="L2689" s="111"/>
    </row>
    <row r="2690" spans="7:12" ht="15" customHeight="1" x14ac:dyDescent="0.25">
      <c r="G2690" s="87">
        <f t="shared" ref="G2690:G2753" si="148">IF(ISERR(SEARCH($G$1,J2690)),0,1)</f>
        <v>0</v>
      </c>
      <c r="H2690" s="87">
        <v>2690</v>
      </c>
      <c r="I2690" s="119">
        <v>25190</v>
      </c>
      <c r="J2690" s="122" t="s">
        <v>9663</v>
      </c>
      <c r="K2690" s="87" t="str">
        <f t="shared" si="147"/>
        <v>251</v>
      </c>
      <c r="L2690" s="111"/>
    </row>
    <row r="2691" spans="7:12" ht="15" customHeight="1" x14ac:dyDescent="0.25">
      <c r="G2691" s="87">
        <f t="shared" si="148"/>
        <v>0</v>
      </c>
      <c r="H2691" s="87">
        <v>2691</v>
      </c>
      <c r="I2691" s="119">
        <v>25210</v>
      </c>
      <c r="J2691" s="122" t="s">
        <v>9663</v>
      </c>
      <c r="K2691" s="87" t="str">
        <f t="shared" ref="K2691:K2754" si="149">IF(LEN(LEFT(I2691,3))&lt;3,"Prosím, zvolte podrobnější úroveň.",LEFT(I2691,3))</f>
        <v>252</v>
      </c>
      <c r="L2691" s="111"/>
    </row>
    <row r="2692" spans="7:12" ht="15" customHeight="1" x14ac:dyDescent="0.25">
      <c r="G2692" s="87">
        <f t="shared" si="148"/>
        <v>0</v>
      </c>
      <c r="H2692" s="87">
        <v>2692</v>
      </c>
      <c r="I2692" s="119">
        <v>25120</v>
      </c>
      <c r="J2692" s="122" t="s">
        <v>9663</v>
      </c>
      <c r="K2692" s="87" t="str">
        <f t="shared" si="149"/>
        <v>251</v>
      </c>
      <c r="L2692" s="111"/>
    </row>
    <row r="2693" spans="7:12" ht="15" customHeight="1" x14ac:dyDescent="0.25">
      <c r="G2693" s="87">
        <f t="shared" si="148"/>
        <v>0</v>
      </c>
      <c r="H2693" s="87">
        <v>2693</v>
      </c>
      <c r="I2693" s="119">
        <v>25130</v>
      </c>
      <c r="J2693" s="122" t="s">
        <v>9663</v>
      </c>
      <c r="K2693" s="87" t="str">
        <f t="shared" si="149"/>
        <v>251</v>
      </c>
      <c r="L2693" s="111"/>
    </row>
    <row r="2694" spans="7:12" ht="15" customHeight="1" x14ac:dyDescent="0.25">
      <c r="G2694" s="87">
        <f t="shared" si="148"/>
        <v>0</v>
      </c>
      <c r="H2694" s="87">
        <v>2694</v>
      </c>
      <c r="I2694" s="119">
        <v>25140</v>
      </c>
      <c r="J2694" s="122" t="s">
        <v>9663</v>
      </c>
      <c r="K2694" s="87" t="str">
        <f t="shared" si="149"/>
        <v>251</v>
      </c>
      <c r="L2694" s="111"/>
    </row>
    <row r="2695" spans="7:12" ht="15" customHeight="1" x14ac:dyDescent="0.25">
      <c r="G2695" s="87">
        <f t="shared" si="148"/>
        <v>0</v>
      </c>
      <c r="H2695" s="87">
        <v>2695</v>
      </c>
      <c r="I2695" s="124">
        <v>21610</v>
      </c>
      <c r="J2695" s="127" t="s">
        <v>9664</v>
      </c>
      <c r="K2695" s="87" t="str">
        <f t="shared" si="149"/>
        <v>216</v>
      </c>
      <c r="L2695" s="111"/>
    </row>
    <row r="2696" spans="7:12" ht="15" customHeight="1" x14ac:dyDescent="0.25">
      <c r="G2696" s="87">
        <f t="shared" si="148"/>
        <v>0</v>
      </c>
      <c r="H2696" s="87">
        <v>2696</v>
      </c>
      <c r="I2696" s="124">
        <v>21620</v>
      </c>
      <c r="J2696" s="127" t="s">
        <v>9664</v>
      </c>
      <c r="K2696" s="87" t="str">
        <f t="shared" si="149"/>
        <v>216</v>
      </c>
      <c r="L2696" s="111"/>
    </row>
    <row r="2697" spans="7:12" ht="15" customHeight="1" x14ac:dyDescent="0.25">
      <c r="G2697" s="87">
        <f t="shared" si="148"/>
        <v>0</v>
      </c>
      <c r="H2697" s="87">
        <v>2697</v>
      </c>
      <c r="I2697" s="124">
        <v>21640</v>
      </c>
      <c r="J2697" s="127" t="s">
        <v>9664</v>
      </c>
      <c r="K2697" s="87" t="str">
        <f t="shared" si="149"/>
        <v>216</v>
      </c>
      <c r="L2697" s="111"/>
    </row>
    <row r="2698" spans="7:12" ht="15" customHeight="1" x14ac:dyDescent="0.25">
      <c r="G2698" s="87">
        <f t="shared" si="148"/>
        <v>0</v>
      </c>
      <c r="H2698" s="87">
        <v>2698</v>
      </c>
      <c r="I2698" s="124">
        <v>21610</v>
      </c>
      <c r="J2698" s="127" t="s">
        <v>9665</v>
      </c>
      <c r="K2698" s="87" t="str">
        <f t="shared" si="149"/>
        <v>216</v>
      </c>
      <c r="L2698" s="111"/>
    </row>
    <row r="2699" spans="7:12" ht="15" customHeight="1" x14ac:dyDescent="0.25">
      <c r="G2699" s="87">
        <f t="shared" si="148"/>
        <v>0</v>
      </c>
      <c r="H2699" s="87">
        <v>2699</v>
      </c>
      <c r="I2699" s="124">
        <v>21640</v>
      </c>
      <c r="J2699" s="120" t="s">
        <v>9665</v>
      </c>
      <c r="K2699" s="87" t="str">
        <f t="shared" si="149"/>
        <v>216</v>
      </c>
      <c r="L2699" s="111"/>
    </row>
    <row r="2700" spans="7:12" ht="15" customHeight="1" x14ac:dyDescent="0.25">
      <c r="G2700" s="87">
        <f t="shared" si="148"/>
        <v>0</v>
      </c>
      <c r="H2700" s="87">
        <v>2700</v>
      </c>
      <c r="I2700" s="124">
        <v>21640</v>
      </c>
      <c r="J2700" s="127" t="s">
        <v>9666</v>
      </c>
      <c r="K2700" s="87" t="str">
        <f t="shared" si="149"/>
        <v>216</v>
      </c>
      <c r="L2700" s="111"/>
    </row>
    <row r="2701" spans="7:12" ht="15" customHeight="1" x14ac:dyDescent="0.25">
      <c r="G2701" s="87">
        <f t="shared" si="148"/>
        <v>0</v>
      </c>
      <c r="H2701" s="87">
        <v>2701</v>
      </c>
      <c r="I2701" s="124">
        <v>21640</v>
      </c>
      <c r="J2701" s="120" t="s">
        <v>9667</v>
      </c>
      <c r="K2701" s="87" t="str">
        <f t="shared" si="149"/>
        <v>216</v>
      </c>
      <c r="L2701" s="111"/>
    </row>
    <row r="2702" spans="7:12" ht="15" customHeight="1" x14ac:dyDescent="0.25">
      <c r="G2702" s="87">
        <f t="shared" si="148"/>
        <v>0</v>
      </c>
      <c r="H2702" s="87">
        <v>2702</v>
      </c>
      <c r="I2702" s="124">
        <v>21640</v>
      </c>
      <c r="J2702" s="120" t="s">
        <v>9668</v>
      </c>
      <c r="K2702" s="87" t="str">
        <f t="shared" si="149"/>
        <v>216</v>
      </c>
      <c r="L2702" s="111"/>
    </row>
    <row r="2703" spans="7:12" ht="15" customHeight="1" x14ac:dyDescent="0.25">
      <c r="G2703" s="87">
        <f t="shared" si="148"/>
        <v>0</v>
      </c>
      <c r="H2703" s="87">
        <v>2703</v>
      </c>
      <c r="I2703" s="124">
        <v>21620</v>
      </c>
      <c r="J2703" s="120" t="s">
        <v>9669</v>
      </c>
      <c r="K2703" s="87" t="str">
        <f t="shared" si="149"/>
        <v>216</v>
      </c>
      <c r="L2703" s="111"/>
    </row>
    <row r="2704" spans="7:12" ht="15" customHeight="1" x14ac:dyDescent="0.25">
      <c r="G2704" s="87">
        <f t="shared" si="148"/>
        <v>0</v>
      </c>
      <c r="H2704" s="87">
        <v>2704</v>
      </c>
      <c r="I2704" s="124">
        <v>21610</v>
      </c>
      <c r="J2704" s="120" t="s">
        <v>9670</v>
      </c>
      <c r="K2704" s="87" t="str">
        <f t="shared" si="149"/>
        <v>216</v>
      </c>
      <c r="L2704" s="111"/>
    </row>
    <row r="2705" spans="7:12" ht="15" customHeight="1" x14ac:dyDescent="0.25">
      <c r="G2705" s="87">
        <f t="shared" si="148"/>
        <v>0</v>
      </c>
      <c r="H2705" s="87">
        <v>2705</v>
      </c>
      <c r="I2705" s="124">
        <v>21610</v>
      </c>
      <c r="J2705" s="120" t="s">
        <v>9671</v>
      </c>
      <c r="K2705" s="87" t="str">
        <f t="shared" si="149"/>
        <v>216</v>
      </c>
      <c r="L2705" s="111"/>
    </row>
    <row r="2706" spans="7:12" ht="15" customHeight="1" x14ac:dyDescent="0.25">
      <c r="G2706" s="87">
        <f t="shared" si="148"/>
        <v>0</v>
      </c>
      <c r="H2706" s="87">
        <v>2706</v>
      </c>
      <c r="I2706" s="124">
        <v>21610</v>
      </c>
      <c r="J2706" s="127" t="s">
        <v>9672</v>
      </c>
      <c r="K2706" s="87" t="str">
        <f t="shared" si="149"/>
        <v>216</v>
      </c>
      <c r="L2706" s="111"/>
    </row>
    <row r="2707" spans="7:12" ht="15" customHeight="1" x14ac:dyDescent="0.25">
      <c r="G2707" s="87">
        <f t="shared" si="148"/>
        <v>0</v>
      </c>
      <c r="H2707" s="87">
        <v>2707</v>
      </c>
      <c r="I2707" s="124">
        <v>21620</v>
      </c>
      <c r="J2707" s="127" t="s">
        <v>9672</v>
      </c>
      <c r="K2707" s="87" t="str">
        <f t="shared" si="149"/>
        <v>216</v>
      </c>
      <c r="L2707" s="111"/>
    </row>
    <row r="2708" spans="7:12" ht="15" customHeight="1" x14ac:dyDescent="0.25">
      <c r="G2708" s="87">
        <f t="shared" si="148"/>
        <v>0</v>
      </c>
      <c r="H2708" s="87">
        <v>2708</v>
      </c>
      <c r="I2708" s="124">
        <v>21640</v>
      </c>
      <c r="J2708" s="120" t="s">
        <v>9672</v>
      </c>
      <c r="K2708" s="87" t="str">
        <f t="shared" si="149"/>
        <v>216</v>
      </c>
      <c r="L2708" s="111"/>
    </row>
    <row r="2709" spans="7:12" ht="15" customHeight="1" x14ac:dyDescent="0.25">
      <c r="G2709" s="87">
        <f t="shared" si="148"/>
        <v>0</v>
      </c>
      <c r="H2709" s="87">
        <v>2709</v>
      </c>
      <c r="I2709" s="119">
        <v>21421</v>
      </c>
      <c r="J2709" s="120" t="s">
        <v>9673</v>
      </c>
      <c r="K2709" s="87" t="str">
        <f t="shared" si="149"/>
        <v>214</v>
      </c>
      <c r="L2709" s="111"/>
    </row>
    <row r="2710" spans="7:12" ht="15" customHeight="1" x14ac:dyDescent="0.25">
      <c r="G2710" s="87">
        <f t="shared" si="148"/>
        <v>0</v>
      </c>
      <c r="H2710" s="87">
        <v>2710</v>
      </c>
      <c r="I2710" s="119">
        <v>21422</v>
      </c>
      <c r="J2710" s="120" t="s">
        <v>9674</v>
      </c>
      <c r="K2710" s="87" t="str">
        <f t="shared" si="149"/>
        <v>214</v>
      </c>
      <c r="L2710" s="111"/>
    </row>
    <row r="2711" spans="7:12" ht="15" customHeight="1" x14ac:dyDescent="0.25">
      <c r="G2711" s="87">
        <f t="shared" si="148"/>
        <v>0</v>
      </c>
      <c r="H2711" s="87">
        <v>2711</v>
      </c>
      <c r="I2711" s="119">
        <v>21423</v>
      </c>
      <c r="J2711" s="120" t="s">
        <v>9675</v>
      </c>
      <c r="K2711" s="87" t="str">
        <f t="shared" si="149"/>
        <v>214</v>
      </c>
      <c r="L2711" s="111"/>
    </row>
    <row r="2712" spans="7:12" ht="15" customHeight="1" x14ac:dyDescent="0.25">
      <c r="G2712" s="87">
        <f t="shared" si="148"/>
        <v>0</v>
      </c>
      <c r="H2712" s="87">
        <v>2712</v>
      </c>
      <c r="I2712" s="119">
        <v>21427</v>
      </c>
      <c r="J2712" s="120" t="s">
        <v>9676</v>
      </c>
      <c r="K2712" s="87" t="str">
        <f t="shared" si="149"/>
        <v>214</v>
      </c>
      <c r="L2712" s="111"/>
    </row>
    <row r="2713" spans="7:12" ht="15" customHeight="1" x14ac:dyDescent="0.25">
      <c r="G2713" s="87">
        <f t="shared" si="148"/>
        <v>0</v>
      </c>
      <c r="H2713" s="87">
        <v>2713</v>
      </c>
      <c r="I2713" s="119">
        <v>21424</v>
      </c>
      <c r="J2713" s="120" t="s">
        <v>9677</v>
      </c>
      <c r="K2713" s="87" t="str">
        <f t="shared" si="149"/>
        <v>214</v>
      </c>
      <c r="L2713" s="111"/>
    </row>
    <row r="2714" spans="7:12" ht="15" customHeight="1" x14ac:dyDescent="0.25">
      <c r="G2714" s="87">
        <f t="shared" si="148"/>
        <v>0</v>
      </c>
      <c r="H2714" s="87">
        <v>2714</v>
      </c>
      <c r="I2714" s="119">
        <v>21429</v>
      </c>
      <c r="J2714" s="120" t="s">
        <v>9678</v>
      </c>
      <c r="K2714" s="87" t="str">
        <f t="shared" si="149"/>
        <v>214</v>
      </c>
      <c r="L2714" s="111"/>
    </row>
    <row r="2715" spans="7:12" ht="15" customHeight="1" x14ac:dyDescent="0.25">
      <c r="G2715" s="87">
        <f t="shared" si="148"/>
        <v>0</v>
      </c>
      <c r="H2715" s="87">
        <v>2715</v>
      </c>
      <c r="I2715" s="119">
        <v>21428</v>
      </c>
      <c r="J2715" s="120" t="s">
        <v>9679</v>
      </c>
      <c r="K2715" s="87" t="str">
        <f t="shared" si="149"/>
        <v>214</v>
      </c>
      <c r="L2715" s="111"/>
    </row>
    <row r="2716" spans="7:12" ht="15" customHeight="1" x14ac:dyDescent="0.25">
      <c r="G2716" s="87">
        <f t="shared" si="148"/>
        <v>0</v>
      </c>
      <c r="H2716" s="87">
        <v>2716</v>
      </c>
      <c r="I2716" s="119">
        <v>21425</v>
      </c>
      <c r="J2716" s="120" t="s">
        <v>9680</v>
      </c>
      <c r="K2716" s="87" t="str">
        <f t="shared" si="149"/>
        <v>214</v>
      </c>
      <c r="L2716" s="111"/>
    </row>
    <row r="2717" spans="7:12" ht="15" customHeight="1" x14ac:dyDescent="0.25">
      <c r="G2717" s="87">
        <f t="shared" si="148"/>
        <v>0</v>
      </c>
      <c r="H2717" s="87">
        <v>2717</v>
      </c>
      <c r="I2717" s="119">
        <v>21426</v>
      </c>
      <c r="J2717" s="127" t="s">
        <v>9681</v>
      </c>
      <c r="K2717" s="87" t="str">
        <f t="shared" si="149"/>
        <v>214</v>
      </c>
      <c r="L2717" s="111"/>
    </row>
    <row r="2718" spans="7:12" ht="15" customHeight="1" x14ac:dyDescent="0.25">
      <c r="G2718" s="87">
        <f t="shared" si="148"/>
        <v>0</v>
      </c>
      <c r="H2718" s="87">
        <v>2718</v>
      </c>
      <c r="I2718" s="119">
        <v>21429</v>
      </c>
      <c r="J2718" s="127" t="s">
        <v>9681</v>
      </c>
      <c r="K2718" s="87" t="str">
        <f t="shared" si="149"/>
        <v>214</v>
      </c>
      <c r="L2718" s="111"/>
    </row>
    <row r="2719" spans="7:12" ht="15" customHeight="1" x14ac:dyDescent="0.25">
      <c r="G2719" s="87">
        <f t="shared" si="148"/>
        <v>0</v>
      </c>
      <c r="H2719" s="87">
        <v>2719</v>
      </c>
      <c r="I2719" s="124">
        <v>21427</v>
      </c>
      <c r="J2719" s="120" t="s">
        <v>9681</v>
      </c>
      <c r="K2719" s="87" t="str">
        <f t="shared" si="149"/>
        <v>214</v>
      </c>
      <c r="L2719" s="111"/>
    </row>
    <row r="2720" spans="7:12" ht="15" customHeight="1" x14ac:dyDescent="0.25">
      <c r="G2720" s="87">
        <f t="shared" si="148"/>
        <v>0</v>
      </c>
      <c r="H2720" s="87">
        <v>2720</v>
      </c>
      <c r="I2720" s="124">
        <v>21428</v>
      </c>
      <c r="J2720" s="120" t="s">
        <v>9681</v>
      </c>
      <c r="K2720" s="87" t="str">
        <f t="shared" si="149"/>
        <v>214</v>
      </c>
      <c r="L2720" s="111"/>
    </row>
    <row r="2721" spans="7:12" ht="15" customHeight="1" x14ac:dyDescent="0.25">
      <c r="G2721" s="87">
        <f t="shared" si="148"/>
        <v>0</v>
      </c>
      <c r="H2721" s="87">
        <v>2721</v>
      </c>
      <c r="I2721" s="119">
        <v>21511</v>
      </c>
      <c r="J2721" s="120" t="s">
        <v>9682</v>
      </c>
      <c r="K2721" s="87" t="str">
        <f t="shared" si="149"/>
        <v>215</v>
      </c>
      <c r="L2721" s="111"/>
    </row>
    <row r="2722" spans="7:12" ht="15" customHeight="1" x14ac:dyDescent="0.25">
      <c r="G2722" s="87">
        <f t="shared" si="148"/>
        <v>0</v>
      </c>
      <c r="H2722" s="87">
        <v>2722</v>
      </c>
      <c r="I2722" s="119">
        <v>21512</v>
      </c>
      <c r="J2722" s="120" t="s">
        <v>9683</v>
      </c>
      <c r="K2722" s="87" t="str">
        <f t="shared" si="149"/>
        <v>215</v>
      </c>
      <c r="L2722" s="111"/>
    </row>
    <row r="2723" spans="7:12" ht="15" customHeight="1" x14ac:dyDescent="0.25">
      <c r="G2723" s="87">
        <f t="shared" si="148"/>
        <v>0</v>
      </c>
      <c r="H2723" s="87">
        <v>2723</v>
      </c>
      <c r="I2723" s="119">
        <v>21512</v>
      </c>
      <c r="J2723" s="120" t="s">
        <v>9684</v>
      </c>
      <c r="K2723" s="87" t="str">
        <f t="shared" si="149"/>
        <v>215</v>
      </c>
      <c r="L2723" s="111"/>
    </row>
    <row r="2724" spans="7:12" ht="15" customHeight="1" x14ac:dyDescent="0.25">
      <c r="G2724" s="87">
        <f t="shared" si="148"/>
        <v>0</v>
      </c>
      <c r="H2724" s="87">
        <v>2724</v>
      </c>
      <c r="I2724" s="119">
        <v>21517</v>
      </c>
      <c r="J2724" s="127" t="s">
        <v>9685</v>
      </c>
      <c r="K2724" s="87" t="str">
        <f t="shared" si="149"/>
        <v>215</v>
      </c>
      <c r="L2724" s="111"/>
    </row>
    <row r="2725" spans="7:12" ht="15" customHeight="1" x14ac:dyDescent="0.25">
      <c r="G2725" s="87">
        <f t="shared" si="148"/>
        <v>0</v>
      </c>
      <c r="H2725" s="87">
        <v>2725</v>
      </c>
      <c r="I2725" s="119">
        <v>21518</v>
      </c>
      <c r="J2725" s="127" t="s">
        <v>9685</v>
      </c>
      <c r="K2725" s="87" t="str">
        <f t="shared" si="149"/>
        <v>215</v>
      </c>
      <c r="L2725" s="111"/>
    </row>
    <row r="2726" spans="7:12" ht="15" customHeight="1" x14ac:dyDescent="0.25">
      <c r="G2726" s="87">
        <f t="shared" si="148"/>
        <v>0</v>
      </c>
      <c r="H2726" s="87">
        <v>2726</v>
      </c>
      <c r="I2726" s="119">
        <v>21513</v>
      </c>
      <c r="J2726" s="120" t="s">
        <v>9686</v>
      </c>
      <c r="K2726" s="87" t="str">
        <f t="shared" si="149"/>
        <v>215</v>
      </c>
      <c r="L2726" s="111"/>
    </row>
    <row r="2727" spans="7:12" ht="15" customHeight="1" x14ac:dyDescent="0.25">
      <c r="G2727" s="87">
        <f t="shared" si="148"/>
        <v>0</v>
      </c>
      <c r="H2727" s="87">
        <v>2727</v>
      </c>
      <c r="I2727" s="119">
        <v>21516</v>
      </c>
      <c r="J2727" s="120" t="s">
        <v>9687</v>
      </c>
      <c r="K2727" s="87" t="str">
        <f t="shared" si="149"/>
        <v>215</v>
      </c>
      <c r="L2727" s="111"/>
    </row>
    <row r="2728" spans="7:12" ht="15" customHeight="1" x14ac:dyDescent="0.25">
      <c r="G2728" s="87">
        <f t="shared" si="148"/>
        <v>0</v>
      </c>
      <c r="H2728" s="87">
        <v>2728</v>
      </c>
      <c r="I2728" s="119">
        <v>21498</v>
      </c>
      <c r="J2728" s="120" t="s">
        <v>9687</v>
      </c>
      <c r="K2728" s="87" t="str">
        <f t="shared" si="149"/>
        <v>214</v>
      </c>
      <c r="L2728" s="111"/>
    </row>
    <row r="2729" spans="7:12" ht="15" customHeight="1" x14ac:dyDescent="0.25">
      <c r="G2729" s="87">
        <f t="shared" si="148"/>
        <v>0</v>
      </c>
      <c r="H2729" s="87">
        <v>2729</v>
      </c>
      <c r="I2729" s="119">
        <v>21516</v>
      </c>
      <c r="J2729" s="127" t="s">
        <v>9688</v>
      </c>
      <c r="K2729" s="87" t="str">
        <f t="shared" si="149"/>
        <v>215</v>
      </c>
      <c r="L2729" s="111"/>
    </row>
    <row r="2730" spans="7:12" ht="15" customHeight="1" x14ac:dyDescent="0.25">
      <c r="G2730" s="87">
        <f t="shared" si="148"/>
        <v>0</v>
      </c>
      <c r="H2730" s="87">
        <v>2730</v>
      </c>
      <c r="I2730" s="119">
        <v>21518</v>
      </c>
      <c r="J2730" s="127" t="s">
        <v>9688</v>
      </c>
      <c r="K2730" s="87" t="str">
        <f t="shared" si="149"/>
        <v>215</v>
      </c>
      <c r="L2730" s="111"/>
    </row>
    <row r="2731" spans="7:12" ht="15" customHeight="1" x14ac:dyDescent="0.25">
      <c r="G2731" s="87">
        <f t="shared" si="148"/>
        <v>0</v>
      </c>
      <c r="H2731" s="87">
        <v>2731</v>
      </c>
      <c r="I2731" s="119">
        <v>21519</v>
      </c>
      <c r="J2731" s="127" t="s">
        <v>9689</v>
      </c>
      <c r="K2731" s="87" t="str">
        <f t="shared" si="149"/>
        <v>215</v>
      </c>
      <c r="L2731" s="111"/>
    </row>
    <row r="2732" spans="7:12" ht="15" customHeight="1" x14ac:dyDescent="0.25">
      <c r="G2732" s="87">
        <f t="shared" si="148"/>
        <v>0</v>
      </c>
      <c r="H2732" s="87">
        <v>2732</v>
      </c>
      <c r="I2732" s="119">
        <v>21514</v>
      </c>
      <c r="J2732" s="127" t="s">
        <v>9689</v>
      </c>
      <c r="K2732" s="87" t="str">
        <f t="shared" si="149"/>
        <v>215</v>
      </c>
      <c r="L2732" s="111"/>
    </row>
    <row r="2733" spans="7:12" ht="15" customHeight="1" x14ac:dyDescent="0.25">
      <c r="G2733" s="87">
        <f t="shared" si="148"/>
        <v>0</v>
      </c>
      <c r="H2733" s="87">
        <v>2733</v>
      </c>
      <c r="I2733" s="119">
        <v>21515</v>
      </c>
      <c r="J2733" s="127" t="s">
        <v>9689</v>
      </c>
      <c r="K2733" s="87" t="str">
        <f t="shared" si="149"/>
        <v>215</v>
      </c>
      <c r="L2733" s="111"/>
    </row>
    <row r="2734" spans="7:12" ht="15" customHeight="1" x14ac:dyDescent="0.25">
      <c r="G2734" s="87">
        <f t="shared" si="148"/>
        <v>0</v>
      </c>
      <c r="H2734" s="87">
        <v>2734</v>
      </c>
      <c r="I2734" s="119">
        <v>21513</v>
      </c>
      <c r="J2734" s="128" t="s">
        <v>9689</v>
      </c>
      <c r="K2734" s="87" t="str">
        <f t="shared" si="149"/>
        <v>215</v>
      </c>
      <c r="L2734" s="111"/>
    </row>
    <row r="2735" spans="7:12" ht="15" customHeight="1" x14ac:dyDescent="0.25">
      <c r="G2735" s="87">
        <f t="shared" si="148"/>
        <v>0</v>
      </c>
      <c r="H2735" s="87">
        <v>2735</v>
      </c>
      <c r="I2735" s="119">
        <v>21516</v>
      </c>
      <c r="J2735" s="120" t="s">
        <v>9689</v>
      </c>
      <c r="K2735" s="87" t="str">
        <f t="shared" si="149"/>
        <v>215</v>
      </c>
      <c r="L2735" s="111"/>
    </row>
    <row r="2736" spans="7:12" ht="15" customHeight="1" x14ac:dyDescent="0.25">
      <c r="G2736" s="87">
        <f t="shared" si="148"/>
        <v>0</v>
      </c>
      <c r="H2736" s="87">
        <v>2736</v>
      </c>
      <c r="I2736" s="119">
        <v>21521</v>
      </c>
      <c r="J2736" s="127" t="s">
        <v>9690</v>
      </c>
      <c r="K2736" s="87" t="str">
        <f t="shared" si="149"/>
        <v>215</v>
      </c>
      <c r="L2736" s="111"/>
    </row>
    <row r="2737" spans="7:12" ht="15" customHeight="1" x14ac:dyDescent="0.25">
      <c r="G2737" s="87">
        <f t="shared" si="148"/>
        <v>0</v>
      </c>
      <c r="H2737" s="87">
        <v>2737</v>
      </c>
      <c r="I2737" s="119">
        <v>21531</v>
      </c>
      <c r="J2737" s="127" t="s">
        <v>9690</v>
      </c>
      <c r="K2737" s="87" t="str">
        <f t="shared" si="149"/>
        <v>215</v>
      </c>
      <c r="L2737" s="111"/>
    </row>
    <row r="2738" spans="7:12" ht="15" customHeight="1" x14ac:dyDescent="0.25">
      <c r="G2738" s="87">
        <f t="shared" si="148"/>
        <v>0</v>
      </c>
      <c r="H2738" s="87">
        <v>2738</v>
      </c>
      <c r="I2738" s="119">
        <v>21522</v>
      </c>
      <c r="J2738" s="120" t="s">
        <v>9691</v>
      </c>
      <c r="K2738" s="87" t="str">
        <f t="shared" si="149"/>
        <v>215</v>
      </c>
      <c r="L2738" s="111"/>
    </row>
    <row r="2739" spans="7:12" ht="15" customHeight="1" x14ac:dyDescent="0.25">
      <c r="G2739" s="87">
        <f t="shared" si="148"/>
        <v>0</v>
      </c>
      <c r="H2739" s="87">
        <v>2739</v>
      </c>
      <c r="I2739" s="119">
        <v>21522</v>
      </c>
      <c r="J2739" s="120" t="s">
        <v>9692</v>
      </c>
      <c r="K2739" s="87" t="str">
        <f t="shared" si="149"/>
        <v>215</v>
      </c>
      <c r="L2739" s="111"/>
    </row>
    <row r="2740" spans="7:12" ht="15" customHeight="1" x14ac:dyDescent="0.25">
      <c r="G2740" s="87">
        <f t="shared" si="148"/>
        <v>0</v>
      </c>
      <c r="H2740" s="87">
        <v>2740</v>
      </c>
      <c r="I2740" s="119">
        <v>21532</v>
      </c>
      <c r="J2740" s="120" t="s">
        <v>9693</v>
      </c>
      <c r="K2740" s="87" t="str">
        <f t="shared" si="149"/>
        <v>215</v>
      </c>
      <c r="L2740" s="111"/>
    </row>
    <row r="2741" spans="7:12" ht="15" customHeight="1" x14ac:dyDescent="0.25">
      <c r="G2741" s="87">
        <f t="shared" si="148"/>
        <v>0</v>
      </c>
      <c r="H2741" s="87">
        <v>2741</v>
      </c>
      <c r="I2741" s="119">
        <v>21523</v>
      </c>
      <c r="J2741" s="120" t="s">
        <v>9694</v>
      </c>
      <c r="K2741" s="87" t="str">
        <f t="shared" si="149"/>
        <v>215</v>
      </c>
      <c r="L2741" s="111"/>
    </row>
    <row r="2742" spans="7:12" ht="15" customHeight="1" x14ac:dyDescent="0.25">
      <c r="G2742" s="87">
        <f t="shared" si="148"/>
        <v>0</v>
      </c>
      <c r="H2742" s="87">
        <v>2742</v>
      </c>
      <c r="I2742" s="119">
        <v>21533</v>
      </c>
      <c r="J2742" s="120" t="s">
        <v>9694</v>
      </c>
      <c r="K2742" s="87" t="str">
        <f t="shared" si="149"/>
        <v>215</v>
      </c>
      <c r="L2742" s="111"/>
    </row>
    <row r="2743" spans="7:12" ht="15" customHeight="1" x14ac:dyDescent="0.25">
      <c r="G2743" s="87">
        <f t="shared" si="148"/>
        <v>0</v>
      </c>
      <c r="H2743" s="87">
        <v>2743</v>
      </c>
      <c r="I2743" s="119">
        <v>21536</v>
      </c>
      <c r="J2743" s="120" t="s">
        <v>9695</v>
      </c>
      <c r="K2743" s="87" t="str">
        <f t="shared" si="149"/>
        <v>215</v>
      </c>
      <c r="L2743" s="111"/>
    </row>
    <row r="2744" spans="7:12" ht="15" customHeight="1" x14ac:dyDescent="0.25">
      <c r="G2744" s="87">
        <f t="shared" si="148"/>
        <v>0</v>
      </c>
      <c r="H2744" s="87">
        <v>2744</v>
      </c>
      <c r="I2744" s="119">
        <v>21529</v>
      </c>
      <c r="J2744" s="120" t="s">
        <v>9696</v>
      </c>
      <c r="K2744" s="87" t="str">
        <f t="shared" si="149"/>
        <v>215</v>
      </c>
      <c r="L2744" s="111"/>
    </row>
    <row r="2745" spans="7:12" ht="15" customHeight="1" x14ac:dyDescent="0.25">
      <c r="G2745" s="87">
        <f t="shared" si="148"/>
        <v>0</v>
      </c>
      <c r="H2745" s="87">
        <v>2745</v>
      </c>
      <c r="I2745" s="119">
        <v>21526</v>
      </c>
      <c r="J2745" s="120" t="s">
        <v>9697</v>
      </c>
      <c r="K2745" s="87" t="str">
        <f t="shared" si="149"/>
        <v>215</v>
      </c>
      <c r="L2745" s="111"/>
    </row>
    <row r="2746" spans="7:12" ht="15" customHeight="1" x14ac:dyDescent="0.25">
      <c r="G2746" s="87">
        <f t="shared" si="148"/>
        <v>0</v>
      </c>
      <c r="H2746" s="87">
        <v>2746</v>
      </c>
      <c r="I2746" s="119">
        <v>21534</v>
      </c>
      <c r="J2746" s="127" t="s">
        <v>9698</v>
      </c>
      <c r="K2746" s="87" t="str">
        <f t="shared" si="149"/>
        <v>215</v>
      </c>
      <c r="L2746" s="111"/>
    </row>
    <row r="2747" spans="7:12" ht="15" customHeight="1" x14ac:dyDescent="0.25">
      <c r="G2747" s="87">
        <f t="shared" si="148"/>
        <v>0</v>
      </c>
      <c r="H2747" s="87">
        <v>2747</v>
      </c>
      <c r="I2747" s="119">
        <v>21535</v>
      </c>
      <c r="J2747" s="127" t="s">
        <v>9698</v>
      </c>
      <c r="K2747" s="87" t="str">
        <f t="shared" si="149"/>
        <v>215</v>
      </c>
      <c r="L2747" s="111"/>
    </row>
    <row r="2748" spans="7:12" ht="15" customHeight="1" x14ac:dyDescent="0.25">
      <c r="G2748" s="87">
        <f t="shared" si="148"/>
        <v>0</v>
      </c>
      <c r="H2748" s="87">
        <v>2748</v>
      </c>
      <c r="I2748" s="119">
        <v>21524</v>
      </c>
      <c r="J2748" s="127" t="s">
        <v>9698</v>
      </c>
      <c r="K2748" s="87" t="str">
        <f t="shared" si="149"/>
        <v>215</v>
      </c>
      <c r="L2748" s="111"/>
    </row>
    <row r="2749" spans="7:12" ht="15" customHeight="1" x14ac:dyDescent="0.25">
      <c r="G2749" s="87">
        <f t="shared" si="148"/>
        <v>0</v>
      </c>
      <c r="H2749" s="87">
        <v>2749</v>
      </c>
      <c r="I2749" s="119">
        <v>21525</v>
      </c>
      <c r="J2749" s="127" t="s">
        <v>9698</v>
      </c>
      <c r="K2749" s="87" t="str">
        <f t="shared" si="149"/>
        <v>215</v>
      </c>
      <c r="L2749" s="111"/>
    </row>
    <row r="2750" spans="7:12" ht="15" customHeight="1" x14ac:dyDescent="0.25">
      <c r="G2750" s="87">
        <f t="shared" si="148"/>
        <v>0</v>
      </c>
      <c r="H2750" s="87">
        <v>2750</v>
      </c>
      <c r="I2750" s="119">
        <v>21526</v>
      </c>
      <c r="J2750" s="127" t="s">
        <v>9698</v>
      </c>
      <c r="K2750" s="87" t="str">
        <f t="shared" si="149"/>
        <v>215</v>
      </c>
      <c r="L2750" s="111"/>
    </row>
    <row r="2751" spans="7:12" ht="15" customHeight="1" x14ac:dyDescent="0.25">
      <c r="G2751" s="87">
        <f t="shared" si="148"/>
        <v>0</v>
      </c>
      <c r="H2751" s="87">
        <v>2751</v>
      </c>
      <c r="I2751" s="119">
        <v>21529</v>
      </c>
      <c r="J2751" s="127" t="s">
        <v>9698</v>
      </c>
      <c r="K2751" s="87" t="str">
        <f t="shared" si="149"/>
        <v>215</v>
      </c>
      <c r="L2751" s="111"/>
    </row>
    <row r="2752" spans="7:12" ht="15" customHeight="1" x14ac:dyDescent="0.25">
      <c r="G2752" s="87">
        <f t="shared" si="148"/>
        <v>0</v>
      </c>
      <c r="H2752" s="87">
        <v>2752</v>
      </c>
      <c r="I2752" s="119">
        <v>21539</v>
      </c>
      <c r="J2752" s="127" t="s">
        <v>9698</v>
      </c>
      <c r="K2752" s="87" t="str">
        <f t="shared" si="149"/>
        <v>215</v>
      </c>
      <c r="L2752" s="111"/>
    </row>
    <row r="2753" spans="7:12" ht="15" customHeight="1" x14ac:dyDescent="0.25">
      <c r="G2753" s="87">
        <f t="shared" si="148"/>
        <v>0</v>
      </c>
      <c r="H2753" s="87">
        <v>2753</v>
      </c>
      <c r="I2753" s="119">
        <v>21441</v>
      </c>
      <c r="J2753" s="120" t="s">
        <v>9699</v>
      </c>
      <c r="K2753" s="87" t="str">
        <f t="shared" si="149"/>
        <v>214</v>
      </c>
      <c r="L2753" s="111"/>
    </row>
    <row r="2754" spans="7:12" ht="15" customHeight="1" x14ac:dyDescent="0.25">
      <c r="G2754" s="87">
        <f t="shared" ref="G2754:G2817" si="150">IF(ISERR(SEARCH($G$1,J2754)),0,1)</f>
        <v>0</v>
      </c>
      <c r="H2754" s="87">
        <v>2754</v>
      </c>
      <c r="I2754" s="119">
        <v>21442</v>
      </c>
      <c r="J2754" s="120" t="s">
        <v>9700</v>
      </c>
      <c r="K2754" s="87" t="str">
        <f t="shared" si="149"/>
        <v>214</v>
      </c>
      <c r="L2754" s="111"/>
    </row>
    <row r="2755" spans="7:12" ht="15" customHeight="1" x14ac:dyDescent="0.25">
      <c r="G2755" s="87">
        <f t="shared" si="150"/>
        <v>0</v>
      </c>
      <c r="H2755" s="87">
        <v>2755</v>
      </c>
      <c r="I2755" s="119">
        <v>21442</v>
      </c>
      <c r="J2755" s="120" t="s">
        <v>9701</v>
      </c>
      <c r="K2755" s="87" t="str">
        <f t="shared" ref="K2755:K2818" si="151">IF(LEN(LEFT(I2755,3))&lt;3,"Prosím, zvolte podrobnější úroveň.",LEFT(I2755,3))</f>
        <v>214</v>
      </c>
      <c r="L2755" s="111"/>
    </row>
    <row r="2756" spans="7:12" ht="15" customHeight="1" x14ac:dyDescent="0.25">
      <c r="G2756" s="87">
        <f t="shared" si="150"/>
        <v>0</v>
      </c>
      <c r="H2756" s="87">
        <v>2756</v>
      </c>
      <c r="I2756" s="119">
        <v>21442</v>
      </c>
      <c r="J2756" s="120" t="s">
        <v>9702</v>
      </c>
      <c r="K2756" s="87" t="str">
        <f t="shared" si="151"/>
        <v>214</v>
      </c>
      <c r="L2756" s="111"/>
    </row>
    <row r="2757" spans="7:12" ht="15" customHeight="1" x14ac:dyDescent="0.25">
      <c r="G2757" s="87">
        <f t="shared" si="150"/>
        <v>0</v>
      </c>
      <c r="H2757" s="87">
        <v>2757</v>
      </c>
      <c r="I2757" s="119">
        <v>21443</v>
      </c>
      <c r="J2757" s="120" t="s">
        <v>9703</v>
      </c>
      <c r="K2757" s="87" t="str">
        <f t="shared" si="151"/>
        <v>214</v>
      </c>
      <c r="L2757" s="111"/>
    </row>
    <row r="2758" spans="7:12" ht="15" customHeight="1" x14ac:dyDescent="0.25">
      <c r="G2758" s="87">
        <f t="shared" si="150"/>
        <v>0</v>
      </c>
      <c r="H2758" s="87">
        <v>2758</v>
      </c>
      <c r="I2758" s="119">
        <v>21446</v>
      </c>
      <c r="J2758" s="120" t="s">
        <v>9704</v>
      </c>
      <c r="K2758" s="87" t="str">
        <f t="shared" si="151"/>
        <v>214</v>
      </c>
      <c r="L2758" s="111"/>
    </row>
    <row r="2759" spans="7:12" ht="15" customHeight="1" x14ac:dyDescent="0.25">
      <c r="G2759" s="87">
        <f t="shared" si="150"/>
        <v>0</v>
      </c>
      <c r="H2759" s="87">
        <v>2759</v>
      </c>
      <c r="I2759" s="119">
        <v>21446</v>
      </c>
      <c r="J2759" s="120" t="s">
        <v>9705</v>
      </c>
      <c r="K2759" s="87" t="str">
        <f t="shared" si="151"/>
        <v>214</v>
      </c>
      <c r="L2759" s="111"/>
    </row>
    <row r="2760" spans="7:12" ht="15" customHeight="1" x14ac:dyDescent="0.25">
      <c r="G2760" s="87">
        <f t="shared" si="150"/>
        <v>0</v>
      </c>
      <c r="H2760" s="87">
        <v>2760</v>
      </c>
      <c r="I2760" s="119">
        <v>21444</v>
      </c>
      <c r="J2760" s="120" t="s">
        <v>9706</v>
      </c>
      <c r="K2760" s="87" t="str">
        <f t="shared" si="151"/>
        <v>214</v>
      </c>
      <c r="L2760" s="111"/>
    </row>
    <row r="2761" spans="7:12" ht="15" customHeight="1" x14ac:dyDescent="0.25">
      <c r="G2761" s="87">
        <f t="shared" si="150"/>
        <v>0</v>
      </c>
      <c r="H2761" s="87">
        <v>2761</v>
      </c>
      <c r="I2761" s="119">
        <v>21445</v>
      </c>
      <c r="J2761" s="127" t="s">
        <v>9707</v>
      </c>
      <c r="K2761" s="87" t="str">
        <f t="shared" si="151"/>
        <v>214</v>
      </c>
      <c r="L2761" s="111"/>
    </row>
    <row r="2762" spans="7:12" ht="15" customHeight="1" x14ac:dyDescent="0.25">
      <c r="G2762" s="87">
        <f t="shared" si="150"/>
        <v>0</v>
      </c>
      <c r="H2762" s="87">
        <v>2762</v>
      </c>
      <c r="I2762" s="119">
        <v>21449</v>
      </c>
      <c r="J2762" s="127" t="s">
        <v>9707</v>
      </c>
      <c r="K2762" s="87" t="str">
        <f t="shared" si="151"/>
        <v>214</v>
      </c>
      <c r="L2762" s="111"/>
    </row>
    <row r="2763" spans="7:12" ht="15" customHeight="1" x14ac:dyDescent="0.25">
      <c r="G2763" s="87">
        <f t="shared" si="150"/>
        <v>0</v>
      </c>
      <c r="H2763" s="87">
        <v>2763</v>
      </c>
      <c r="I2763" s="119">
        <v>21446</v>
      </c>
      <c r="J2763" s="120" t="s">
        <v>9707</v>
      </c>
      <c r="K2763" s="87" t="str">
        <f t="shared" si="151"/>
        <v>214</v>
      </c>
      <c r="L2763" s="111"/>
    </row>
    <row r="2764" spans="7:12" ht="15" customHeight="1" x14ac:dyDescent="0.25">
      <c r="G2764" s="87">
        <f t="shared" si="150"/>
        <v>0</v>
      </c>
      <c r="H2764" s="87">
        <v>2764</v>
      </c>
      <c r="I2764" s="119">
        <v>21451</v>
      </c>
      <c r="J2764" s="120" t="s">
        <v>9708</v>
      </c>
      <c r="K2764" s="87" t="str">
        <f t="shared" si="151"/>
        <v>214</v>
      </c>
      <c r="L2764" s="111"/>
    </row>
    <row r="2765" spans="7:12" ht="15" customHeight="1" x14ac:dyDescent="0.25">
      <c r="G2765" s="87">
        <f t="shared" si="150"/>
        <v>0</v>
      </c>
      <c r="H2765" s="87">
        <v>2765</v>
      </c>
      <c r="I2765" s="119">
        <v>21452</v>
      </c>
      <c r="J2765" s="120" t="s">
        <v>9709</v>
      </c>
      <c r="K2765" s="87" t="str">
        <f t="shared" si="151"/>
        <v>214</v>
      </c>
      <c r="L2765" s="111"/>
    </row>
    <row r="2766" spans="7:12" ht="15" customHeight="1" x14ac:dyDescent="0.25">
      <c r="G2766" s="87">
        <f t="shared" si="150"/>
        <v>0</v>
      </c>
      <c r="H2766" s="87">
        <v>2766</v>
      </c>
      <c r="I2766" s="119">
        <v>21456</v>
      </c>
      <c r="J2766" s="120" t="s">
        <v>9710</v>
      </c>
      <c r="K2766" s="87" t="str">
        <f t="shared" si="151"/>
        <v>214</v>
      </c>
      <c r="L2766" s="111"/>
    </row>
    <row r="2767" spans="7:12" ht="15" customHeight="1" x14ac:dyDescent="0.25">
      <c r="G2767" s="87">
        <f t="shared" si="150"/>
        <v>0</v>
      </c>
      <c r="H2767" s="87">
        <v>2767</v>
      </c>
      <c r="I2767" s="119">
        <v>21453</v>
      </c>
      <c r="J2767" s="120" t="s">
        <v>9711</v>
      </c>
      <c r="K2767" s="87" t="str">
        <f t="shared" si="151"/>
        <v>214</v>
      </c>
      <c r="L2767" s="111"/>
    </row>
    <row r="2768" spans="7:12" ht="15" customHeight="1" x14ac:dyDescent="0.25">
      <c r="G2768" s="87">
        <f t="shared" si="150"/>
        <v>0</v>
      </c>
      <c r="H2768" s="87">
        <v>2768</v>
      </c>
      <c r="I2768" s="119">
        <v>21455</v>
      </c>
      <c r="J2768" s="120" t="s">
        <v>9712</v>
      </c>
      <c r="K2768" s="87" t="str">
        <f t="shared" si="151"/>
        <v>214</v>
      </c>
      <c r="L2768" s="111"/>
    </row>
    <row r="2769" spans="7:12" ht="15" customHeight="1" x14ac:dyDescent="0.25">
      <c r="G2769" s="87">
        <f t="shared" si="150"/>
        <v>0</v>
      </c>
      <c r="H2769" s="87">
        <v>2769</v>
      </c>
      <c r="I2769" s="119">
        <v>21459</v>
      </c>
      <c r="J2769" s="120" t="s">
        <v>9713</v>
      </c>
      <c r="K2769" s="87" t="str">
        <f t="shared" si="151"/>
        <v>214</v>
      </c>
      <c r="L2769" s="111"/>
    </row>
    <row r="2770" spans="7:12" ht="15" customHeight="1" x14ac:dyDescent="0.25">
      <c r="G2770" s="87">
        <f t="shared" si="150"/>
        <v>0</v>
      </c>
      <c r="H2770" s="87">
        <v>2770</v>
      </c>
      <c r="I2770" s="119">
        <v>21454</v>
      </c>
      <c r="J2770" s="120" t="s">
        <v>9714</v>
      </c>
      <c r="K2770" s="87" t="str">
        <f t="shared" si="151"/>
        <v>214</v>
      </c>
      <c r="L2770" s="111"/>
    </row>
    <row r="2771" spans="7:12" ht="15" customHeight="1" x14ac:dyDescent="0.25">
      <c r="G2771" s="87">
        <f t="shared" si="150"/>
        <v>0</v>
      </c>
      <c r="H2771" s="87">
        <v>2771</v>
      </c>
      <c r="I2771" s="119">
        <v>21459</v>
      </c>
      <c r="J2771" s="120" t="s">
        <v>9715</v>
      </c>
      <c r="K2771" s="87" t="str">
        <f t="shared" si="151"/>
        <v>214</v>
      </c>
      <c r="L2771" s="111"/>
    </row>
    <row r="2772" spans="7:12" ht="15" customHeight="1" x14ac:dyDescent="0.25">
      <c r="G2772" s="87">
        <f t="shared" si="150"/>
        <v>0</v>
      </c>
      <c r="H2772" s="87">
        <v>2772</v>
      </c>
      <c r="I2772" s="119">
        <v>21456</v>
      </c>
      <c r="J2772" s="120" t="s">
        <v>9715</v>
      </c>
      <c r="K2772" s="87" t="str">
        <f t="shared" si="151"/>
        <v>214</v>
      </c>
      <c r="L2772" s="111"/>
    </row>
    <row r="2773" spans="7:12" ht="15" customHeight="1" x14ac:dyDescent="0.25">
      <c r="G2773" s="87">
        <f t="shared" si="150"/>
        <v>0</v>
      </c>
      <c r="H2773" s="87">
        <v>2773</v>
      </c>
      <c r="I2773" s="119">
        <v>21461</v>
      </c>
      <c r="J2773" s="120" t="s">
        <v>9716</v>
      </c>
      <c r="K2773" s="87" t="str">
        <f t="shared" si="151"/>
        <v>214</v>
      </c>
      <c r="L2773" s="111"/>
    </row>
    <row r="2774" spans="7:12" ht="15" customHeight="1" x14ac:dyDescent="0.25">
      <c r="G2774" s="87">
        <f t="shared" si="150"/>
        <v>0</v>
      </c>
      <c r="H2774" s="87">
        <v>2774</v>
      </c>
      <c r="I2774" s="119">
        <v>21462</v>
      </c>
      <c r="J2774" s="120" t="s">
        <v>9717</v>
      </c>
      <c r="K2774" s="87" t="str">
        <f t="shared" si="151"/>
        <v>214</v>
      </c>
      <c r="L2774" s="111"/>
    </row>
    <row r="2775" spans="7:12" ht="15" customHeight="1" x14ac:dyDescent="0.25">
      <c r="G2775" s="87">
        <f t="shared" si="150"/>
        <v>0</v>
      </c>
      <c r="H2775" s="87">
        <v>2775</v>
      </c>
      <c r="I2775" s="119">
        <v>21462</v>
      </c>
      <c r="J2775" s="120" t="s">
        <v>9718</v>
      </c>
      <c r="K2775" s="87" t="str">
        <f t="shared" si="151"/>
        <v>214</v>
      </c>
      <c r="L2775" s="111"/>
    </row>
    <row r="2776" spans="7:12" ht="15" customHeight="1" x14ac:dyDescent="0.25">
      <c r="G2776" s="87">
        <f t="shared" si="150"/>
        <v>0</v>
      </c>
      <c r="H2776" s="87">
        <v>2776</v>
      </c>
      <c r="I2776" s="119">
        <v>21466</v>
      </c>
      <c r="J2776" s="127" t="s">
        <v>9719</v>
      </c>
      <c r="K2776" s="87" t="str">
        <f t="shared" si="151"/>
        <v>214</v>
      </c>
      <c r="L2776" s="111"/>
    </row>
    <row r="2777" spans="7:12" ht="15" customHeight="1" x14ac:dyDescent="0.25">
      <c r="G2777" s="87">
        <f t="shared" si="150"/>
        <v>0</v>
      </c>
      <c r="H2777" s="87">
        <v>2777</v>
      </c>
      <c r="I2777" s="119">
        <v>21463</v>
      </c>
      <c r="J2777" s="120" t="s">
        <v>9720</v>
      </c>
      <c r="K2777" s="87" t="str">
        <f t="shared" si="151"/>
        <v>214</v>
      </c>
      <c r="L2777" s="111"/>
    </row>
    <row r="2778" spans="7:12" ht="15" customHeight="1" x14ac:dyDescent="0.25">
      <c r="G2778" s="87">
        <f t="shared" si="150"/>
        <v>0</v>
      </c>
      <c r="H2778" s="87">
        <v>2778</v>
      </c>
      <c r="I2778" s="119">
        <v>21463</v>
      </c>
      <c r="J2778" s="120" t="s">
        <v>9721</v>
      </c>
      <c r="K2778" s="87" t="str">
        <f t="shared" si="151"/>
        <v>214</v>
      </c>
      <c r="L2778" s="111"/>
    </row>
    <row r="2779" spans="7:12" ht="15" customHeight="1" x14ac:dyDescent="0.25">
      <c r="G2779" s="87">
        <f t="shared" si="150"/>
        <v>0</v>
      </c>
      <c r="H2779" s="87">
        <v>2779</v>
      </c>
      <c r="I2779" s="119">
        <v>21464</v>
      </c>
      <c r="J2779" s="120" t="s">
        <v>9722</v>
      </c>
      <c r="K2779" s="87" t="str">
        <f t="shared" si="151"/>
        <v>214</v>
      </c>
      <c r="L2779" s="111"/>
    </row>
    <row r="2780" spans="7:12" ht="15" customHeight="1" x14ac:dyDescent="0.25">
      <c r="G2780" s="87">
        <f t="shared" si="150"/>
        <v>0</v>
      </c>
      <c r="H2780" s="87">
        <v>2780</v>
      </c>
      <c r="I2780" s="119">
        <v>21465</v>
      </c>
      <c r="J2780" s="127" t="s">
        <v>9723</v>
      </c>
      <c r="K2780" s="87" t="str">
        <f t="shared" si="151"/>
        <v>214</v>
      </c>
      <c r="L2780" s="111"/>
    </row>
    <row r="2781" spans="7:12" ht="15" customHeight="1" x14ac:dyDescent="0.25">
      <c r="G2781" s="87">
        <f t="shared" si="150"/>
        <v>0</v>
      </c>
      <c r="H2781" s="87">
        <v>2781</v>
      </c>
      <c r="I2781" s="119">
        <v>21466</v>
      </c>
      <c r="J2781" s="127" t="s">
        <v>9723</v>
      </c>
      <c r="K2781" s="87" t="str">
        <f t="shared" si="151"/>
        <v>214</v>
      </c>
      <c r="L2781" s="111"/>
    </row>
    <row r="2782" spans="7:12" ht="15" customHeight="1" x14ac:dyDescent="0.25">
      <c r="G2782" s="87">
        <f t="shared" si="150"/>
        <v>0</v>
      </c>
      <c r="H2782" s="87">
        <v>2782</v>
      </c>
      <c r="I2782" s="119">
        <v>21469</v>
      </c>
      <c r="J2782" s="127" t="s">
        <v>9723</v>
      </c>
      <c r="K2782" s="87" t="str">
        <f t="shared" si="151"/>
        <v>214</v>
      </c>
      <c r="L2782" s="111"/>
    </row>
    <row r="2783" spans="7:12" ht="15" customHeight="1" x14ac:dyDescent="0.25">
      <c r="G2783" s="87">
        <f t="shared" si="150"/>
        <v>0</v>
      </c>
      <c r="H2783" s="87">
        <v>2783</v>
      </c>
      <c r="I2783" s="119">
        <v>21465</v>
      </c>
      <c r="J2783" s="127" t="s">
        <v>9724</v>
      </c>
      <c r="K2783" s="87" t="str">
        <f t="shared" si="151"/>
        <v>214</v>
      </c>
      <c r="L2783" s="111"/>
    </row>
    <row r="2784" spans="7:12" ht="15" customHeight="1" x14ac:dyDescent="0.25">
      <c r="G2784" s="87">
        <f t="shared" si="150"/>
        <v>0</v>
      </c>
      <c r="H2784" s="87">
        <v>2784</v>
      </c>
      <c r="I2784" s="119">
        <v>21466</v>
      </c>
      <c r="J2784" s="127" t="s">
        <v>9724</v>
      </c>
      <c r="K2784" s="87" t="str">
        <f t="shared" si="151"/>
        <v>214</v>
      </c>
      <c r="L2784" s="111"/>
    </row>
    <row r="2785" spans="7:12" ht="15" customHeight="1" x14ac:dyDescent="0.25">
      <c r="G2785" s="87">
        <f t="shared" si="150"/>
        <v>0</v>
      </c>
      <c r="H2785" s="87">
        <v>2785</v>
      </c>
      <c r="I2785" s="119">
        <v>21469</v>
      </c>
      <c r="J2785" s="127" t="s">
        <v>9724</v>
      </c>
      <c r="K2785" s="87" t="str">
        <f t="shared" si="151"/>
        <v>214</v>
      </c>
      <c r="L2785" s="111"/>
    </row>
    <row r="2786" spans="7:12" ht="15" customHeight="1" x14ac:dyDescent="0.25">
      <c r="G2786" s="87">
        <f t="shared" si="150"/>
        <v>0</v>
      </c>
      <c r="H2786" s="87">
        <v>2786</v>
      </c>
      <c r="I2786" s="119">
        <v>21650</v>
      </c>
      <c r="J2786" s="120" t="s">
        <v>9725</v>
      </c>
      <c r="K2786" s="87" t="str">
        <f t="shared" si="151"/>
        <v>216</v>
      </c>
      <c r="L2786" s="111"/>
    </row>
    <row r="2787" spans="7:12" ht="15" customHeight="1" x14ac:dyDescent="0.25">
      <c r="G2787" s="87">
        <f t="shared" si="150"/>
        <v>0</v>
      </c>
      <c r="H2787" s="87">
        <v>2787</v>
      </c>
      <c r="I2787" s="119">
        <v>21650</v>
      </c>
      <c r="J2787" s="120" t="s">
        <v>9726</v>
      </c>
      <c r="K2787" s="87" t="str">
        <f t="shared" si="151"/>
        <v>216</v>
      </c>
      <c r="L2787" s="111"/>
    </row>
    <row r="2788" spans="7:12" ht="15" customHeight="1" x14ac:dyDescent="0.25">
      <c r="G2788" s="87">
        <f t="shared" si="150"/>
        <v>0</v>
      </c>
      <c r="H2788" s="87">
        <v>2788</v>
      </c>
      <c r="I2788" s="119">
        <v>21650</v>
      </c>
      <c r="J2788" s="120" t="s">
        <v>9727</v>
      </c>
      <c r="K2788" s="87" t="str">
        <f t="shared" si="151"/>
        <v>216</v>
      </c>
      <c r="L2788" s="111"/>
    </row>
    <row r="2789" spans="7:12" ht="15" customHeight="1" x14ac:dyDescent="0.25">
      <c r="G2789" s="87">
        <f t="shared" si="150"/>
        <v>0</v>
      </c>
      <c r="H2789" s="87">
        <v>2789</v>
      </c>
      <c r="I2789" s="119">
        <v>21650</v>
      </c>
      <c r="J2789" s="120" t="s">
        <v>9728</v>
      </c>
      <c r="K2789" s="87" t="str">
        <f t="shared" si="151"/>
        <v>216</v>
      </c>
      <c r="L2789" s="111"/>
    </row>
    <row r="2790" spans="7:12" ht="15" customHeight="1" x14ac:dyDescent="0.25">
      <c r="G2790" s="87">
        <f t="shared" si="150"/>
        <v>0</v>
      </c>
      <c r="H2790" s="87">
        <v>2790</v>
      </c>
      <c r="I2790" s="119">
        <v>21650</v>
      </c>
      <c r="J2790" s="120" t="s">
        <v>9729</v>
      </c>
      <c r="K2790" s="87" t="str">
        <f t="shared" si="151"/>
        <v>216</v>
      </c>
      <c r="L2790" s="111"/>
    </row>
    <row r="2791" spans="7:12" ht="15" customHeight="1" x14ac:dyDescent="0.25">
      <c r="G2791" s="87">
        <f t="shared" si="150"/>
        <v>0</v>
      </c>
      <c r="H2791" s="87">
        <v>2791</v>
      </c>
      <c r="I2791" s="119">
        <v>21650</v>
      </c>
      <c r="J2791" s="120" t="s">
        <v>9730</v>
      </c>
      <c r="K2791" s="87" t="str">
        <f t="shared" si="151"/>
        <v>216</v>
      </c>
      <c r="L2791" s="111"/>
    </row>
    <row r="2792" spans="7:12" ht="15" customHeight="1" x14ac:dyDescent="0.25">
      <c r="G2792" s="87">
        <f t="shared" si="150"/>
        <v>0</v>
      </c>
      <c r="H2792" s="87">
        <v>2792</v>
      </c>
      <c r="I2792" s="119">
        <v>21650</v>
      </c>
      <c r="J2792" s="120" t="s">
        <v>9731</v>
      </c>
      <c r="K2792" s="87" t="str">
        <f t="shared" si="151"/>
        <v>216</v>
      </c>
      <c r="L2792" s="111"/>
    </row>
    <row r="2793" spans="7:12" ht="15" customHeight="1" x14ac:dyDescent="0.25">
      <c r="G2793" s="87">
        <f t="shared" si="150"/>
        <v>0</v>
      </c>
      <c r="H2793" s="87">
        <v>2793</v>
      </c>
      <c r="I2793" s="119">
        <v>21650</v>
      </c>
      <c r="J2793" s="120" t="s">
        <v>9732</v>
      </c>
      <c r="K2793" s="87" t="str">
        <f t="shared" si="151"/>
        <v>216</v>
      </c>
      <c r="L2793" s="111"/>
    </row>
    <row r="2794" spans="7:12" ht="15" customHeight="1" x14ac:dyDescent="0.25">
      <c r="G2794" s="87">
        <f t="shared" si="150"/>
        <v>0</v>
      </c>
      <c r="H2794" s="87">
        <v>2794</v>
      </c>
      <c r="I2794" s="119">
        <v>21650</v>
      </c>
      <c r="J2794" s="120" t="s">
        <v>9733</v>
      </c>
      <c r="K2794" s="87" t="str">
        <f t="shared" si="151"/>
        <v>216</v>
      </c>
      <c r="L2794" s="111"/>
    </row>
    <row r="2795" spans="7:12" ht="15" customHeight="1" x14ac:dyDescent="0.25">
      <c r="G2795" s="87">
        <f t="shared" si="150"/>
        <v>0</v>
      </c>
      <c r="H2795" s="87">
        <v>2795</v>
      </c>
      <c r="I2795" s="119">
        <v>21491</v>
      </c>
      <c r="J2795" s="120" t="s">
        <v>9734</v>
      </c>
      <c r="K2795" s="87" t="str">
        <f t="shared" si="151"/>
        <v>214</v>
      </c>
      <c r="L2795" s="111"/>
    </row>
    <row r="2796" spans="7:12" ht="15" customHeight="1" x14ac:dyDescent="0.25">
      <c r="G2796" s="87">
        <f t="shared" si="150"/>
        <v>0</v>
      </c>
      <c r="H2796" s="87">
        <v>2796</v>
      </c>
      <c r="I2796" s="119">
        <v>21496</v>
      </c>
      <c r="J2796" s="120" t="s">
        <v>9735</v>
      </c>
      <c r="K2796" s="87" t="str">
        <f t="shared" si="151"/>
        <v>214</v>
      </c>
      <c r="L2796" s="111"/>
    </row>
    <row r="2797" spans="7:12" ht="15" customHeight="1" x14ac:dyDescent="0.25">
      <c r="G2797" s="87">
        <f t="shared" si="150"/>
        <v>0</v>
      </c>
      <c r="H2797" s="87">
        <v>2797</v>
      </c>
      <c r="I2797" s="119">
        <v>21413</v>
      </c>
      <c r="J2797" s="120" t="s">
        <v>9736</v>
      </c>
      <c r="K2797" s="87" t="str">
        <f t="shared" si="151"/>
        <v>214</v>
      </c>
      <c r="L2797" s="111"/>
    </row>
    <row r="2798" spans="7:12" ht="15" customHeight="1" x14ac:dyDescent="0.25">
      <c r="G2798" s="87">
        <f t="shared" si="150"/>
        <v>0</v>
      </c>
      <c r="H2798" s="87">
        <v>2798</v>
      </c>
      <c r="I2798" s="119">
        <v>21414</v>
      </c>
      <c r="J2798" s="120" t="s">
        <v>9736</v>
      </c>
      <c r="K2798" s="87" t="str">
        <f t="shared" si="151"/>
        <v>214</v>
      </c>
      <c r="L2798" s="111"/>
    </row>
    <row r="2799" spans="7:12" ht="15" customHeight="1" x14ac:dyDescent="0.25">
      <c r="G2799" s="87">
        <f t="shared" si="150"/>
        <v>0</v>
      </c>
      <c r="H2799" s="87">
        <v>2799</v>
      </c>
      <c r="I2799" s="119">
        <v>21413</v>
      </c>
      <c r="J2799" s="120" t="s">
        <v>9737</v>
      </c>
      <c r="K2799" s="87" t="str">
        <f t="shared" si="151"/>
        <v>214</v>
      </c>
      <c r="L2799" s="111"/>
    </row>
    <row r="2800" spans="7:12" ht="15" customHeight="1" x14ac:dyDescent="0.25">
      <c r="G2800" s="87">
        <f t="shared" si="150"/>
        <v>0</v>
      </c>
      <c r="H2800" s="87">
        <v>2800</v>
      </c>
      <c r="I2800" s="119">
        <v>21414</v>
      </c>
      <c r="J2800" s="120" t="s">
        <v>9737</v>
      </c>
      <c r="K2800" s="87" t="str">
        <f t="shared" si="151"/>
        <v>214</v>
      </c>
      <c r="L2800" s="111"/>
    </row>
    <row r="2801" spans="7:12" ht="15" customHeight="1" x14ac:dyDescent="0.25">
      <c r="G2801" s="87">
        <f t="shared" si="150"/>
        <v>0</v>
      </c>
      <c r="H2801" s="87">
        <v>2801</v>
      </c>
      <c r="I2801" s="119">
        <v>21493</v>
      </c>
      <c r="J2801" s="120" t="s">
        <v>9738</v>
      </c>
      <c r="K2801" s="87" t="str">
        <f t="shared" si="151"/>
        <v>214</v>
      </c>
      <c r="L2801" s="111"/>
    </row>
    <row r="2802" spans="7:12" ht="15" customHeight="1" x14ac:dyDescent="0.25">
      <c r="G2802" s="87">
        <f t="shared" si="150"/>
        <v>0</v>
      </c>
      <c r="H2802" s="87">
        <v>2802</v>
      </c>
      <c r="I2802" s="119">
        <v>21453</v>
      </c>
      <c r="J2802" s="128" t="s">
        <v>9738</v>
      </c>
      <c r="K2802" s="87" t="str">
        <f t="shared" si="151"/>
        <v>214</v>
      </c>
      <c r="L2802" s="111"/>
    </row>
    <row r="2803" spans="7:12" ht="15" customHeight="1" x14ac:dyDescent="0.25">
      <c r="G2803" s="87">
        <f t="shared" si="150"/>
        <v>0</v>
      </c>
      <c r="H2803" s="87">
        <v>2803</v>
      </c>
      <c r="I2803" s="119">
        <v>21411</v>
      </c>
      <c r="J2803" s="120" t="s">
        <v>9739</v>
      </c>
      <c r="K2803" s="87" t="str">
        <f t="shared" si="151"/>
        <v>214</v>
      </c>
      <c r="L2803" s="111"/>
    </row>
    <row r="2804" spans="7:12" ht="15" customHeight="1" x14ac:dyDescent="0.25">
      <c r="G2804" s="87">
        <f t="shared" si="150"/>
        <v>0</v>
      </c>
      <c r="H2804" s="87">
        <v>2804</v>
      </c>
      <c r="I2804" s="119">
        <v>21497</v>
      </c>
      <c r="J2804" s="120" t="s">
        <v>9740</v>
      </c>
      <c r="K2804" s="87" t="str">
        <f t="shared" si="151"/>
        <v>214</v>
      </c>
      <c r="L2804" s="111"/>
    </row>
    <row r="2805" spans="7:12" ht="15" customHeight="1" x14ac:dyDescent="0.25">
      <c r="G2805" s="87">
        <f t="shared" si="150"/>
        <v>0</v>
      </c>
      <c r="H2805" s="87">
        <v>2805</v>
      </c>
      <c r="I2805" s="124">
        <v>21419</v>
      </c>
      <c r="J2805" s="127" t="s">
        <v>9741</v>
      </c>
      <c r="K2805" s="87" t="str">
        <f t="shared" si="151"/>
        <v>214</v>
      </c>
      <c r="L2805" s="111"/>
    </row>
    <row r="2806" spans="7:12" ht="15" customHeight="1" x14ac:dyDescent="0.25">
      <c r="G2806" s="87">
        <f t="shared" si="150"/>
        <v>0</v>
      </c>
      <c r="H2806" s="87">
        <v>2806</v>
      </c>
      <c r="I2806" s="124">
        <v>21413</v>
      </c>
      <c r="J2806" s="127" t="s">
        <v>9741</v>
      </c>
      <c r="K2806" s="87" t="str">
        <f t="shared" si="151"/>
        <v>214</v>
      </c>
      <c r="L2806" s="111"/>
    </row>
    <row r="2807" spans="7:12" ht="15" customHeight="1" x14ac:dyDescent="0.25">
      <c r="G2807" s="87">
        <f t="shared" si="150"/>
        <v>0</v>
      </c>
      <c r="H2807" s="87">
        <v>2807</v>
      </c>
      <c r="I2807" s="119">
        <v>21492</v>
      </c>
      <c r="J2807" s="127" t="s">
        <v>9741</v>
      </c>
      <c r="K2807" s="87" t="str">
        <f t="shared" si="151"/>
        <v>214</v>
      </c>
      <c r="L2807" s="111"/>
    </row>
    <row r="2808" spans="7:12" ht="15" customHeight="1" x14ac:dyDescent="0.25">
      <c r="G2808" s="87">
        <f t="shared" si="150"/>
        <v>0</v>
      </c>
      <c r="H2808" s="87">
        <v>2808</v>
      </c>
      <c r="I2808" s="119">
        <v>21494</v>
      </c>
      <c r="J2808" s="127" t="s">
        <v>9741</v>
      </c>
      <c r="K2808" s="87" t="str">
        <f t="shared" si="151"/>
        <v>214</v>
      </c>
      <c r="L2808" s="111"/>
    </row>
    <row r="2809" spans="7:12" ht="15" customHeight="1" x14ac:dyDescent="0.25">
      <c r="G2809" s="87">
        <f t="shared" si="150"/>
        <v>0</v>
      </c>
      <c r="H2809" s="87">
        <v>2809</v>
      </c>
      <c r="I2809" s="119">
        <v>21495</v>
      </c>
      <c r="J2809" s="127" t="s">
        <v>9741</v>
      </c>
      <c r="K2809" s="87" t="str">
        <f t="shared" si="151"/>
        <v>214</v>
      </c>
      <c r="L2809" s="111"/>
    </row>
    <row r="2810" spans="7:12" ht="15" customHeight="1" x14ac:dyDescent="0.25">
      <c r="G2810" s="87">
        <f t="shared" si="150"/>
        <v>0</v>
      </c>
      <c r="H2810" s="87">
        <v>2810</v>
      </c>
      <c r="I2810" s="119">
        <v>21496</v>
      </c>
      <c r="J2810" s="127" t="s">
        <v>9741</v>
      </c>
      <c r="K2810" s="87" t="str">
        <f t="shared" si="151"/>
        <v>214</v>
      </c>
      <c r="L2810" s="111"/>
    </row>
    <row r="2811" spans="7:12" ht="15" customHeight="1" x14ac:dyDescent="0.25">
      <c r="G2811" s="87">
        <f t="shared" si="150"/>
        <v>0</v>
      </c>
      <c r="H2811" s="87">
        <v>2811</v>
      </c>
      <c r="I2811" s="119">
        <v>21499</v>
      </c>
      <c r="J2811" s="127" t="s">
        <v>9741</v>
      </c>
      <c r="K2811" s="87" t="str">
        <f t="shared" si="151"/>
        <v>214</v>
      </c>
      <c r="L2811" s="111"/>
    </row>
    <row r="2812" spans="7:12" ht="15" customHeight="1" x14ac:dyDescent="0.25">
      <c r="G2812" s="87">
        <f t="shared" si="150"/>
        <v>0</v>
      </c>
      <c r="H2812" s="87">
        <v>2812</v>
      </c>
      <c r="I2812" s="119">
        <v>21319</v>
      </c>
      <c r="J2812" s="120" t="s">
        <v>9742</v>
      </c>
      <c r="K2812" s="87" t="str">
        <f t="shared" si="151"/>
        <v>213</v>
      </c>
      <c r="L2812" s="111"/>
    </row>
    <row r="2813" spans="7:12" ht="15" customHeight="1" x14ac:dyDescent="0.25">
      <c r="G2813" s="87">
        <f t="shared" si="150"/>
        <v>0</v>
      </c>
      <c r="H2813" s="87">
        <v>2813</v>
      </c>
      <c r="I2813" s="119">
        <v>21311</v>
      </c>
      <c r="J2813" s="120" t="s">
        <v>9742</v>
      </c>
      <c r="K2813" s="87" t="str">
        <f t="shared" si="151"/>
        <v>213</v>
      </c>
      <c r="L2813" s="111"/>
    </row>
    <row r="2814" spans="7:12" ht="15" customHeight="1" x14ac:dyDescent="0.25">
      <c r="G2814" s="87">
        <f t="shared" si="150"/>
        <v>0</v>
      </c>
      <c r="H2814" s="87">
        <v>2814</v>
      </c>
      <c r="I2814" s="119">
        <v>21312</v>
      </c>
      <c r="J2814" s="120" t="s">
        <v>9742</v>
      </c>
      <c r="K2814" s="87" t="str">
        <f t="shared" si="151"/>
        <v>213</v>
      </c>
      <c r="L2814" s="111"/>
    </row>
    <row r="2815" spans="7:12" ht="15" customHeight="1" x14ac:dyDescent="0.25">
      <c r="G2815" s="87">
        <f t="shared" si="150"/>
        <v>0</v>
      </c>
      <c r="H2815" s="87">
        <v>2815</v>
      </c>
      <c r="I2815" s="119">
        <v>21313</v>
      </c>
      <c r="J2815" s="120" t="s">
        <v>9742</v>
      </c>
      <c r="K2815" s="87" t="str">
        <f t="shared" si="151"/>
        <v>213</v>
      </c>
      <c r="L2815" s="111"/>
    </row>
    <row r="2816" spans="7:12" ht="15" customHeight="1" x14ac:dyDescent="0.25">
      <c r="G2816" s="87">
        <f t="shared" si="150"/>
        <v>0</v>
      </c>
      <c r="H2816" s="87">
        <v>2816</v>
      </c>
      <c r="I2816" s="119">
        <v>21314</v>
      </c>
      <c r="J2816" s="120" t="s">
        <v>9742</v>
      </c>
      <c r="K2816" s="87" t="str">
        <f t="shared" si="151"/>
        <v>213</v>
      </c>
      <c r="L2816" s="111"/>
    </row>
    <row r="2817" spans="7:12" ht="15" customHeight="1" x14ac:dyDescent="0.25">
      <c r="G2817" s="87">
        <f t="shared" si="150"/>
        <v>0</v>
      </c>
      <c r="H2817" s="87">
        <v>2817</v>
      </c>
      <c r="I2817" s="119">
        <v>21315</v>
      </c>
      <c r="J2817" s="120" t="s">
        <v>9742</v>
      </c>
      <c r="K2817" s="87" t="str">
        <f t="shared" si="151"/>
        <v>213</v>
      </c>
      <c r="L2817" s="111"/>
    </row>
    <row r="2818" spans="7:12" ht="15" customHeight="1" x14ac:dyDescent="0.25">
      <c r="G2818" s="87">
        <f t="shared" ref="G2818:G2881" si="152">IF(ISERR(SEARCH($G$1,J2818)),0,1)</f>
        <v>0</v>
      </c>
      <c r="H2818" s="87">
        <v>2818</v>
      </c>
      <c r="I2818" s="119">
        <v>21316</v>
      </c>
      <c r="J2818" s="120" t="s">
        <v>9742</v>
      </c>
      <c r="K2818" s="87" t="str">
        <f t="shared" si="151"/>
        <v>213</v>
      </c>
      <c r="L2818" s="111"/>
    </row>
    <row r="2819" spans="7:12" ht="15" customHeight="1" x14ac:dyDescent="0.25">
      <c r="G2819" s="87">
        <f t="shared" si="152"/>
        <v>0</v>
      </c>
      <c r="H2819" s="87">
        <v>2819</v>
      </c>
      <c r="I2819" s="119">
        <v>21317</v>
      </c>
      <c r="J2819" s="120" t="s">
        <v>9742</v>
      </c>
      <c r="K2819" s="87" t="str">
        <f t="shared" ref="K2819:K2882" si="153">IF(LEN(LEFT(I2819,3))&lt;3,"Prosím, zvolte podrobnější úroveň.",LEFT(I2819,3))</f>
        <v>213</v>
      </c>
      <c r="L2819" s="111"/>
    </row>
    <row r="2820" spans="7:12" ht="15" customHeight="1" x14ac:dyDescent="0.25">
      <c r="G2820" s="87">
        <f t="shared" si="152"/>
        <v>0</v>
      </c>
      <c r="H2820" s="87">
        <v>2820</v>
      </c>
      <c r="I2820" s="119">
        <v>21318</v>
      </c>
      <c r="J2820" s="120" t="s">
        <v>9742</v>
      </c>
      <c r="K2820" s="87" t="str">
        <f t="shared" si="153"/>
        <v>213</v>
      </c>
      <c r="L2820" s="111"/>
    </row>
    <row r="2821" spans="7:12" ht="15" customHeight="1" x14ac:dyDescent="0.25">
      <c r="G2821" s="87">
        <f t="shared" si="152"/>
        <v>0</v>
      </c>
      <c r="H2821" s="87">
        <v>2821</v>
      </c>
      <c r="I2821" s="119">
        <v>21311</v>
      </c>
      <c r="J2821" s="120" t="s">
        <v>9743</v>
      </c>
      <c r="K2821" s="87" t="str">
        <f t="shared" si="153"/>
        <v>213</v>
      </c>
      <c r="L2821" s="111"/>
    </row>
    <row r="2822" spans="7:12" ht="15" customHeight="1" x14ac:dyDescent="0.25">
      <c r="G2822" s="87">
        <f t="shared" si="152"/>
        <v>0</v>
      </c>
      <c r="H2822" s="87">
        <v>2822</v>
      </c>
      <c r="I2822" s="119">
        <v>21312</v>
      </c>
      <c r="J2822" s="127" t="s">
        <v>9744</v>
      </c>
      <c r="K2822" s="87" t="str">
        <f t="shared" si="153"/>
        <v>213</v>
      </c>
      <c r="L2822" s="111"/>
    </row>
    <row r="2823" spans="7:12" ht="15" customHeight="1" x14ac:dyDescent="0.25">
      <c r="G2823" s="87">
        <f t="shared" si="152"/>
        <v>0</v>
      </c>
      <c r="H2823" s="87">
        <v>2823</v>
      </c>
      <c r="I2823" s="119">
        <v>21311</v>
      </c>
      <c r="J2823" s="127" t="s">
        <v>9745</v>
      </c>
      <c r="K2823" s="87" t="str">
        <f t="shared" si="153"/>
        <v>213</v>
      </c>
      <c r="L2823" s="111"/>
    </row>
    <row r="2824" spans="7:12" ht="15" customHeight="1" x14ac:dyDescent="0.25">
      <c r="G2824" s="87">
        <f t="shared" si="152"/>
        <v>0</v>
      </c>
      <c r="H2824" s="87">
        <v>2824</v>
      </c>
      <c r="I2824" s="119">
        <v>21314</v>
      </c>
      <c r="J2824" s="127" t="s">
        <v>9746</v>
      </c>
      <c r="K2824" s="87" t="str">
        <f t="shared" si="153"/>
        <v>213</v>
      </c>
      <c r="L2824" s="111"/>
    </row>
    <row r="2825" spans="7:12" ht="15" customHeight="1" x14ac:dyDescent="0.25">
      <c r="G2825" s="87">
        <f t="shared" si="152"/>
        <v>0</v>
      </c>
      <c r="H2825" s="87">
        <v>2825</v>
      </c>
      <c r="I2825" s="119">
        <v>21315</v>
      </c>
      <c r="J2825" s="127" t="s">
        <v>9747</v>
      </c>
      <c r="K2825" s="87" t="str">
        <f t="shared" si="153"/>
        <v>213</v>
      </c>
      <c r="L2825" s="111"/>
    </row>
    <row r="2826" spans="7:12" ht="15" customHeight="1" x14ac:dyDescent="0.25">
      <c r="G2826" s="87">
        <f t="shared" si="152"/>
        <v>0</v>
      </c>
      <c r="H2826" s="87">
        <v>2826</v>
      </c>
      <c r="I2826" s="119">
        <v>21322</v>
      </c>
      <c r="J2826" s="127" t="s">
        <v>9747</v>
      </c>
      <c r="K2826" s="87" t="str">
        <f t="shared" si="153"/>
        <v>213</v>
      </c>
      <c r="L2826" s="111"/>
    </row>
    <row r="2827" spans="7:12" ht="15" customHeight="1" x14ac:dyDescent="0.25">
      <c r="G2827" s="87">
        <f t="shared" si="152"/>
        <v>0</v>
      </c>
      <c r="H2827" s="87">
        <v>2827</v>
      </c>
      <c r="I2827" s="124">
        <v>21430</v>
      </c>
      <c r="J2827" s="120" t="s">
        <v>9748</v>
      </c>
      <c r="K2827" s="87" t="str">
        <f t="shared" si="153"/>
        <v>214</v>
      </c>
      <c r="L2827" s="111"/>
    </row>
    <row r="2828" spans="7:12" ht="15" customHeight="1" x14ac:dyDescent="0.25">
      <c r="G2828" s="87">
        <f t="shared" si="152"/>
        <v>0</v>
      </c>
      <c r="H2828" s="87">
        <v>2828</v>
      </c>
      <c r="I2828" s="119">
        <v>21313</v>
      </c>
      <c r="J2828" s="120" t="s">
        <v>9749</v>
      </c>
      <c r="K2828" s="87" t="str">
        <f t="shared" si="153"/>
        <v>213</v>
      </c>
      <c r="L2828" s="111"/>
    </row>
    <row r="2829" spans="7:12" ht="15" customHeight="1" x14ac:dyDescent="0.25">
      <c r="G2829" s="87">
        <f t="shared" si="152"/>
        <v>0</v>
      </c>
      <c r="H2829" s="87">
        <v>2829</v>
      </c>
      <c r="I2829" s="119">
        <v>21319</v>
      </c>
      <c r="J2829" s="120" t="s">
        <v>9750</v>
      </c>
      <c r="K2829" s="87" t="str">
        <f t="shared" si="153"/>
        <v>213</v>
      </c>
      <c r="L2829" s="111"/>
    </row>
    <row r="2830" spans="7:12" ht="15" customHeight="1" x14ac:dyDescent="0.25">
      <c r="G2830" s="87">
        <f t="shared" si="152"/>
        <v>0</v>
      </c>
      <c r="H2830" s="87">
        <v>2830</v>
      </c>
      <c r="I2830" s="119">
        <v>21311</v>
      </c>
      <c r="J2830" s="120" t="s">
        <v>9750</v>
      </c>
      <c r="K2830" s="87" t="str">
        <f t="shared" si="153"/>
        <v>213</v>
      </c>
      <c r="L2830" s="111"/>
    </row>
    <row r="2831" spans="7:12" ht="15" customHeight="1" x14ac:dyDescent="0.25">
      <c r="G2831" s="87">
        <f t="shared" si="152"/>
        <v>0</v>
      </c>
      <c r="H2831" s="87">
        <v>2831</v>
      </c>
      <c r="I2831" s="119">
        <v>21322</v>
      </c>
      <c r="J2831" s="120" t="s">
        <v>9750</v>
      </c>
      <c r="K2831" s="87" t="str">
        <f t="shared" si="153"/>
        <v>213</v>
      </c>
      <c r="L2831" s="111"/>
    </row>
    <row r="2832" spans="7:12" ht="15" customHeight="1" x14ac:dyDescent="0.25">
      <c r="G2832" s="87">
        <f t="shared" si="152"/>
        <v>0</v>
      </c>
      <c r="H2832" s="87">
        <v>2832</v>
      </c>
      <c r="I2832" s="119">
        <v>21330</v>
      </c>
      <c r="J2832" s="120" t="s">
        <v>9750</v>
      </c>
      <c r="K2832" s="87" t="str">
        <f t="shared" si="153"/>
        <v>213</v>
      </c>
      <c r="L2832" s="111"/>
    </row>
    <row r="2833" spans="7:12" ht="15" customHeight="1" x14ac:dyDescent="0.25">
      <c r="G2833" s="87">
        <f t="shared" si="152"/>
        <v>0</v>
      </c>
      <c r="H2833" s="87">
        <v>2833</v>
      </c>
      <c r="I2833" s="119">
        <v>21319</v>
      </c>
      <c r="J2833" s="120" t="s">
        <v>9751</v>
      </c>
      <c r="K2833" s="87" t="str">
        <f t="shared" si="153"/>
        <v>213</v>
      </c>
      <c r="L2833" s="111"/>
    </row>
    <row r="2834" spans="7:12" ht="15" customHeight="1" x14ac:dyDescent="0.25">
      <c r="G2834" s="87">
        <f t="shared" si="152"/>
        <v>0</v>
      </c>
      <c r="H2834" s="87">
        <v>2834</v>
      </c>
      <c r="I2834" s="119">
        <v>21317</v>
      </c>
      <c r="J2834" s="128" t="s">
        <v>9751</v>
      </c>
      <c r="K2834" s="87" t="str">
        <f t="shared" si="153"/>
        <v>213</v>
      </c>
      <c r="L2834" s="111"/>
    </row>
    <row r="2835" spans="7:12" ht="15" customHeight="1" x14ac:dyDescent="0.25">
      <c r="G2835" s="87">
        <f t="shared" si="152"/>
        <v>0</v>
      </c>
      <c r="H2835" s="87">
        <v>2835</v>
      </c>
      <c r="I2835" s="119">
        <v>21316</v>
      </c>
      <c r="J2835" s="120" t="s">
        <v>9752</v>
      </c>
      <c r="K2835" s="87" t="str">
        <f t="shared" si="153"/>
        <v>213</v>
      </c>
      <c r="L2835" s="111"/>
    </row>
    <row r="2836" spans="7:12" ht="15" customHeight="1" x14ac:dyDescent="0.25">
      <c r="G2836" s="87">
        <f t="shared" si="152"/>
        <v>0</v>
      </c>
      <c r="H2836" s="87">
        <v>2836</v>
      </c>
      <c r="I2836" s="119">
        <v>21317</v>
      </c>
      <c r="J2836" s="120" t="s">
        <v>9753</v>
      </c>
      <c r="K2836" s="87" t="str">
        <f t="shared" si="153"/>
        <v>213</v>
      </c>
      <c r="L2836" s="111"/>
    </row>
    <row r="2837" spans="7:12" ht="15" customHeight="1" x14ac:dyDescent="0.25">
      <c r="G2837" s="87">
        <f t="shared" si="152"/>
        <v>0</v>
      </c>
      <c r="H2837" s="87">
        <v>2837</v>
      </c>
      <c r="I2837" s="119">
        <v>21313</v>
      </c>
      <c r="J2837" s="120" t="s">
        <v>9754</v>
      </c>
      <c r="K2837" s="87" t="str">
        <f t="shared" si="153"/>
        <v>213</v>
      </c>
      <c r="L2837" s="111"/>
    </row>
    <row r="2838" spans="7:12" ht="15" customHeight="1" x14ac:dyDescent="0.25">
      <c r="G2838" s="87">
        <f t="shared" si="152"/>
        <v>0</v>
      </c>
      <c r="H2838" s="87">
        <v>2838</v>
      </c>
      <c r="I2838" s="119">
        <v>22129</v>
      </c>
      <c r="J2838" s="120" t="s">
        <v>9755</v>
      </c>
      <c r="K2838" s="87" t="str">
        <f t="shared" si="153"/>
        <v>221</v>
      </c>
      <c r="L2838" s="111"/>
    </row>
    <row r="2839" spans="7:12" ht="15" customHeight="1" x14ac:dyDescent="0.25">
      <c r="G2839" s="87">
        <f t="shared" si="152"/>
        <v>0</v>
      </c>
      <c r="H2839" s="87">
        <v>2839</v>
      </c>
      <c r="I2839" s="119">
        <v>22121</v>
      </c>
      <c r="J2839" s="120" t="s">
        <v>9756</v>
      </c>
      <c r="K2839" s="87" t="str">
        <f t="shared" si="153"/>
        <v>221</v>
      </c>
      <c r="L2839" s="111"/>
    </row>
    <row r="2840" spans="7:12" ht="15" customHeight="1" x14ac:dyDescent="0.25">
      <c r="G2840" s="87">
        <f t="shared" si="152"/>
        <v>0</v>
      </c>
      <c r="H2840" s="87">
        <v>2840</v>
      </c>
      <c r="I2840" s="119">
        <v>21319</v>
      </c>
      <c r="J2840" s="120" t="s">
        <v>9757</v>
      </c>
      <c r="K2840" s="87" t="str">
        <f t="shared" si="153"/>
        <v>213</v>
      </c>
      <c r="L2840" s="111"/>
    </row>
    <row r="2841" spans="7:12" ht="15" customHeight="1" x14ac:dyDescent="0.25">
      <c r="G2841" s="87">
        <f t="shared" si="152"/>
        <v>0</v>
      </c>
      <c r="H2841" s="87">
        <v>2841</v>
      </c>
      <c r="I2841" s="119">
        <v>22129</v>
      </c>
      <c r="J2841" s="120" t="s">
        <v>9758</v>
      </c>
      <c r="K2841" s="87" t="str">
        <f t="shared" si="153"/>
        <v>221</v>
      </c>
      <c r="L2841" s="111"/>
    </row>
    <row r="2842" spans="7:12" ht="15" customHeight="1" x14ac:dyDescent="0.25">
      <c r="G2842" s="87">
        <f t="shared" si="152"/>
        <v>0</v>
      </c>
      <c r="H2842" s="87">
        <v>2842</v>
      </c>
      <c r="I2842" s="119">
        <v>22630</v>
      </c>
      <c r="J2842" s="120" t="s">
        <v>9758</v>
      </c>
      <c r="K2842" s="87" t="str">
        <f t="shared" si="153"/>
        <v>226</v>
      </c>
      <c r="L2842" s="111"/>
    </row>
    <row r="2843" spans="7:12" ht="15" customHeight="1" x14ac:dyDescent="0.25">
      <c r="G2843" s="87">
        <f t="shared" si="152"/>
        <v>0</v>
      </c>
      <c r="H2843" s="87">
        <v>2843</v>
      </c>
      <c r="I2843" s="119">
        <v>21318</v>
      </c>
      <c r="J2843" s="127" t="s">
        <v>9759</v>
      </c>
      <c r="K2843" s="87" t="str">
        <f t="shared" si="153"/>
        <v>213</v>
      </c>
      <c r="L2843" s="111"/>
    </row>
    <row r="2844" spans="7:12" ht="15" customHeight="1" x14ac:dyDescent="0.25">
      <c r="G2844" s="87">
        <f t="shared" si="152"/>
        <v>0</v>
      </c>
      <c r="H2844" s="87">
        <v>2844</v>
      </c>
      <c r="I2844" s="119">
        <v>21319</v>
      </c>
      <c r="J2844" s="127" t="s">
        <v>9759</v>
      </c>
      <c r="K2844" s="87" t="str">
        <f t="shared" si="153"/>
        <v>213</v>
      </c>
      <c r="L2844" s="111"/>
    </row>
    <row r="2845" spans="7:12" ht="15" customHeight="1" x14ac:dyDescent="0.25">
      <c r="G2845" s="87">
        <f t="shared" si="152"/>
        <v>0</v>
      </c>
      <c r="H2845" s="87">
        <v>2845</v>
      </c>
      <c r="I2845" s="119">
        <v>21317</v>
      </c>
      <c r="J2845" s="128" t="s">
        <v>9759</v>
      </c>
      <c r="K2845" s="87" t="str">
        <f t="shared" si="153"/>
        <v>213</v>
      </c>
      <c r="L2845" s="111"/>
    </row>
    <row r="2846" spans="7:12" ht="15" customHeight="1" x14ac:dyDescent="0.25">
      <c r="G2846" s="87">
        <f t="shared" si="152"/>
        <v>0</v>
      </c>
      <c r="H2846" s="87">
        <v>2846</v>
      </c>
      <c r="I2846" s="119">
        <v>21321</v>
      </c>
      <c r="J2846" s="120" t="s">
        <v>9760</v>
      </c>
      <c r="K2846" s="87" t="str">
        <f t="shared" si="153"/>
        <v>213</v>
      </c>
      <c r="L2846" s="111"/>
    </row>
    <row r="2847" spans="7:12" ht="15" customHeight="1" x14ac:dyDescent="0.25">
      <c r="G2847" s="87">
        <f t="shared" si="152"/>
        <v>0</v>
      </c>
      <c r="H2847" s="87">
        <v>2847</v>
      </c>
      <c r="I2847" s="119">
        <v>21322</v>
      </c>
      <c r="J2847" s="120" t="s">
        <v>9760</v>
      </c>
      <c r="K2847" s="87" t="str">
        <f t="shared" si="153"/>
        <v>213</v>
      </c>
      <c r="L2847" s="111"/>
    </row>
    <row r="2848" spans="7:12" ht="15" customHeight="1" x14ac:dyDescent="0.25">
      <c r="G2848" s="87">
        <f t="shared" si="152"/>
        <v>0</v>
      </c>
      <c r="H2848" s="87">
        <v>2848</v>
      </c>
      <c r="I2848" s="119">
        <v>21323</v>
      </c>
      <c r="J2848" s="120" t="s">
        <v>9760</v>
      </c>
      <c r="K2848" s="87" t="str">
        <f t="shared" si="153"/>
        <v>213</v>
      </c>
      <c r="L2848" s="111"/>
    </row>
    <row r="2849" spans="7:12" ht="15" customHeight="1" x14ac:dyDescent="0.25">
      <c r="G2849" s="87">
        <f t="shared" si="152"/>
        <v>0</v>
      </c>
      <c r="H2849" s="87">
        <v>2849</v>
      </c>
      <c r="I2849" s="119">
        <v>21324</v>
      </c>
      <c r="J2849" s="120" t="s">
        <v>9760</v>
      </c>
      <c r="K2849" s="87" t="str">
        <f t="shared" si="153"/>
        <v>213</v>
      </c>
      <c r="L2849" s="111"/>
    </row>
    <row r="2850" spans="7:12" ht="15" customHeight="1" x14ac:dyDescent="0.25">
      <c r="G2850" s="87">
        <f t="shared" si="152"/>
        <v>0</v>
      </c>
      <c r="H2850" s="87">
        <v>2850</v>
      </c>
      <c r="I2850" s="119">
        <v>21325</v>
      </c>
      <c r="J2850" s="120" t="s">
        <v>9760</v>
      </c>
      <c r="K2850" s="87" t="str">
        <f t="shared" si="153"/>
        <v>213</v>
      </c>
      <c r="L2850" s="111"/>
    </row>
    <row r="2851" spans="7:12" ht="15" customHeight="1" x14ac:dyDescent="0.25">
      <c r="G2851" s="87">
        <f t="shared" si="152"/>
        <v>0</v>
      </c>
      <c r="H2851" s="87">
        <v>2851</v>
      </c>
      <c r="I2851" s="119">
        <v>21326</v>
      </c>
      <c r="J2851" s="120" t="s">
        <v>9760</v>
      </c>
      <c r="K2851" s="87" t="str">
        <f t="shared" si="153"/>
        <v>213</v>
      </c>
      <c r="L2851" s="111"/>
    </row>
    <row r="2852" spans="7:12" ht="15" customHeight="1" x14ac:dyDescent="0.25">
      <c r="G2852" s="87">
        <f t="shared" si="152"/>
        <v>0</v>
      </c>
      <c r="H2852" s="87">
        <v>2852</v>
      </c>
      <c r="I2852" s="119">
        <v>21321</v>
      </c>
      <c r="J2852" s="120" t="s">
        <v>9761</v>
      </c>
      <c r="K2852" s="87" t="str">
        <f t="shared" si="153"/>
        <v>213</v>
      </c>
      <c r="L2852" s="111"/>
    </row>
    <row r="2853" spans="7:12" ht="15" customHeight="1" x14ac:dyDescent="0.25">
      <c r="G2853" s="87">
        <f t="shared" si="152"/>
        <v>0</v>
      </c>
      <c r="H2853" s="87">
        <v>2853</v>
      </c>
      <c r="I2853" s="119">
        <v>21322</v>
      </c>
      <c r="J2853" s="127" t="s">
        <v>9762</v>
      </c>
      <c r="K2853" s="87" t="str">
        <f t="shared" si="153"/>
        <v>213</v>
      </c>
      <c r="L2853" s="111"/>
    </row>
    <row r="2854" spans="7:12" ht="15" customHeight="1" x14ac:dyDescent="0.25">
      <c r="G2854" s="87">
        <f t="shared" si="152"/>
        <v>0</v>
      </c>
      <c r="H2854" s="87">
        <v>2854</v>
      </c>
      <c r="I2854" s="119">
        <v>21321</v>
      </c>
      <c r="J2854" s="127" t="s">
        <v>9762</v>
      </c>
      <c r="K2854" s="87" t="str">
        <f t="shared" si="153"/>
        <v>213</v>
      </c>
      <c r="L2854" s="111"/>
    </row>
    <row r="2855" spans="7:12" ht="15" customHeight="1" x14ac:dyDescent="0.25">
      <c r="G2855" s="87">
        <f t="shared" si="152"/>
        <v>0</v>
      </c>
      <c r="H2855" s="87">
        <v>2855</v>
      </c>
      <c r="I2855" s="119">
        <v>21321</v>
      </c>
      <c r="J2855" s="120" t="s">
        <v>9763</v>
      </c>
      <c r="K2855" s="87" t="str">
        <f t="shared" si="153"/>
        <v>213</v>
      </c>
      <c r="L2855" s="111"/>
    </row>
    <row r="2856" spans="7:12" ht="15" customHeight="1" x14ac:dyDescent="0.25">
      <c r="G2856" s="87">
        <f t="shared" si="152"/>
        <v>0</v>
      </c>
      <c r="H2856" s="87">
        <v>2856</v>
      </c>
      <c r="I2856" s="119">
        <v>21323</v>
      </c>
      <c r="J2856" s="120" t="s">
        <v>9763</v>
      </c>
      <c r="K2856" s="87" t="str">
        <f t="shared" si="153"/>
        <v>213</v>
      </c>
      <c r="L2856" s="111"/>
    </row>
    <row r="2857" spans="7:12" ht="15" customHeight="1" x14ac:dyDescent="0.25">
      <c r="G2857" s="87">
        <f t="shared" si="152"/>
        <v>0</v>
      </c>
      <c r="H2857" s="87">
        <v>2857</v>
      </c>
      <c r="I2857" s="119">
        <v>21323</v>
      </c>
      <c r="J2857" s="120" t="s">
        <v>9764</v>
      </c>
      <c r="K2857" s="87" t="str">
        <f t="shared" si="153"/>
        <v>213</v>
      </c>
      <c r="L2857" s="111"/>
    </row>
    <row r="2858" spans="7:12" ht="15" customHeight="1" x14ac:dyDescent="0.25">
      <c r="G2858" s="87">
        <f t="shared" si="152"/>
        <v>0</v>
      </c>
      <c r="H2858" s="87">
        <v>2858</v>
      </c>
      <c r="I2858" s="119">
        <v>21321</v>
      </c>
      <c r="J2858" s="120" t="s">
        <v>9765</v>
      </c>
      <c r="K2858" s="87" t="str">
        <f t="shared" si="153"/>
        <v>213</v>
      </c>
      <c r="L2858" s="111"/>
    </row>
    <row r="2859" spans="7:12" ht="15" customHeight="1" x14ac:dyDescent="0.25">
      <c r="G2859" s="87">
        <f t="shared" si="152"/>
        <v>0</v>
      </c>
      <c r="H2859" s="87">
        <v>2859</v>
      </c>
      <c r="I2859" s="119">
        <v>21325</v>
      </c>
      <c r="J2859" s="120" t="s">
        <v>9766</v>
      </c>
      <c r="K2859" s="87" t="str">
        <f t="shared" si="153"/>
        <v>213</v>
      </c>
      <c r="L2859" s="111"/>
    </row>
    <row r="2860" spans="7:12" ht="15" customHeight="1" x14ac:dyDescent="0.25">
      <c r="G2860" s="87">
        <f t="shared" si="152"/>
        <v>0</v>
      </c>
      <c r="H2860" s="87">
        <v>2860</v>
      </c>
      <c r="I2860" s="119">
        <v>21324</v>
      </c>
      <c r="J2860" s="127" t="s">
        <v>9767</v>
      </c>
      <c r="K2860" s="87" t="str">
        <f t="shared" si="153"/>
        <v>213</v>
      </c>
      <c r="L2860" s="111"/>
    </row>
    <row r="2861" spans="7:12" ht="15" customHeight="1" x14ac:dyDescent="0.25">
      <c r="G2861" s="87">
        <f t="shared" si="152"/>
        <v>0</v>
      </c>
      <c r="H2861" s="87">
        <v>2861</v>
      </c>
      <c r="I2861" s="119">
        <v>21326</v>
      </c>
      <c r="J2861" s="127" t="s">
        <v>9767</v>
      </c>
      <c r="K2861" s="87" t="str">
        <f t="shared" si="153"/>
        <v>213</v>
      </c>
      <c r="L2861" s="111"/>
    </row>
    <row r="2862" spans="7:12" ht="15" customHeight="1" x14ac:dyDescent="0.25">
      <c r="G2862" s="87">
        <f t="shared" si="152"/>
        <v>0</v>
      </c>
      <c r="H2862" s="87">
        <v>2862</v>
      </c>
      <c r="I2862" s="119">
        <v>21329</v>
      </c>
      <c r="J2862" s="127" t="s">
        <v>9767</v>
      </c>
      <c r="K2862" s="87" t="str">
        <f t="shared" si="153"/>
        <v>213</v>
      </c>
      <c r="L2862" s="111"/>
    </row>
    <row r="2863" spans="7:12" ht="15" customHeight="1" x14ac:dyDescent="0.25">
      <c r="G2863" s="87">
        <f t="shared" si="152"/>
        <v>0</v>
      </c>
      <c r="H2863" s="87">
        <v>2863</v>
      </c>
      <c r="I2863" s="119">
        <v>22129</v>
      </c>
      <c r="J2863" s="120" t="s">
        <v>9768</v>
      </c>
      <c r="K2863" s="87" t="str">
        <f t="shared" si="153"/>
        <v>221</v>
      </c>
      <c r="L2863" s="111"/>
    </row>
    <row r="2864" spans="7:12" ht="15" customHeight="1" x14ac:dyDescent="0.25">
      <c r="G2864" s="87">
        <f t="shared" si="152"/>
        <v>0</v>
      </c>
      <c r="H2864" s="87">
        <v>2864</v>
      </c>
      <c r="I2864" s="119">
        <v>22121</v>
      </c>
      <c r="J2864" s="120" t="s">
        <v>9768</v>
      </c>
      <c r="K2864" s="87" t="str">
        <f t="shared" si="153"/>
        <v>221</v>
      </c>
      <c r="L2864" s="111"/>
    </row>
    <row r="2865" spans="7:12" ht="15" customHeight="1" x14ac:dyDescent="0.25">
      <c r="G2865" s="87">
        <f t="shared" si="152"/>
        <v>0</v>
      </c>
      <c r="H2865" s="87">
        <v>2865</v>
      </c>
      <c r="I2865" s="119">
        <v>22122</v>
      </c>
      <c r="J2865" s="120" t="s">
        <v>9768</v>
      </c>
      <c r="K2865" s="87" t="str">
        <f t="shared" si="153"/>
        <v>221</v>
      </c>
      <c r="L2865" s="111"/>
    </row>
    <row r="2866" spans="7:12" ht="15" customHeight="1" x14ac:dyDescent="0.25">
      <c r="G2866" s="87">
        <f t="shared" si="152"/>
        <v>0</v>
      </c>
      <c r="H2866" s="87">
        <v>2866</v>
      </c>
      <c r="I2866" s="119">
        <v>22123</v>
      </c>
      <c r="J2866" s="120" t="s">
        <v>9768</v>
      </c>
      <c r="K2866" s="87" t="str">
        <f t="shared" si="153"/>
        <v>221</v>
      </c>
      <c r="L2866" s="111"/>
    </row>
    <row r="2867" spans="7:12" ht="15" customHeight="1" x14ac:dyDescent="0.25">
      <c r="G2867" s="87">
        <f t="shared" si="152"/>
        <v>0</v>
      </c>
      <c r="H2867" s="87">
        <v>2867</v>
      </c>
      <c r="I2867" s="119">
        <v>22124</v>
      </c>
      <c r="J2867" s="120" t="s">
        <v>9768</v>
      </c>
      <c r="K2867" s="87" t="str">
        <f t="shared" si="153"/>
        <v>221</v>
      </c>
      <c r="L2867" s="111"/>
    </row>
    <row r="2868" spans="7:12" ht="15" customHeight="1" x14ac:dyDescent="0.25">
      <c r="G2868" s="87">
        <f t="shared" si="152"/>
        <v>0</v>
      </c>
      <c r="H2868" s="87">
        <v>2868</v>
      </c>
      <c r="I2868" s="119">
        <v>22125</v>
      </c>
      <c r="J2868" s="120" t="s">
        <v>9768</v>
      </c>
      <c r="K2868" s="87" t="str">
        <f t="shared" si="153"/>
        <v>221</v>
      </c>
      <c r="L2868" s="111"/>
    </row>
    <row r="2869" spans="7:12" ht="15" customHeight="1" x14ac:dyDescent="0.25">
      <c r="G2869" s="87">
        <f t="shared" si="152"/>
        <v>0</v>
      </c>
      <c r="H2869" s="87">
        <v>2869</v>
      </c>
      <c r="I2869" s="119">
        <v>22126</v>
      </c>
      <c r="J2869" s="120" t="s">
        <v>9768</v>
      </c>
      <c r="K2869" s="87" t="str">
        <f t="shared" si="153"/>
        <v>221</v>
      </c>
      <c r="L2869" s="111"/>
    </row>
    <row r="2870" spans="7:12" ht="15" customHeight="1" x14ac:dyDescent="0.25">
      <c r="G2870" s="87">
        <f t="shared" si="152"/>
        <v>0</v>
      </c>
      <c r="H2870" s="87">
        <v>2870</v>
      </c>
      <c r="I2870" s="119">
        <v>22127</v>
      </c>
      <c r="J2870" s="120" t="s">
        <v>9768</v>
      </c>
      <c r="K2870" s="87" t="str">
        <f t="shared" si="153"/>
        <v>221</v>
      </c>
      <c r="L2870" s="111"/>
    </row>
    <row r="2871" spans="7:12" ht="15" customHeight="1" x14ac:dyDescent="0.25">
      <c r="G2871" s="87">
        <f t="shared" si="152"/>
        <v>0</v>
      </c>
      <c r="H2871" s="87">
        <v>2871</v>
      </c>
      <c r="I2871" s="119">
        <v>22128</v>
      </c>
      <c r="J2871" s="120" t="s">
        <v>9768</v>
      </c>
      <c r="K2871" s="87" t="str">
        <f t="shared" si="153"/>
        <v>221</v>
      </c>
      <c r="L2871" s="111"/>
    </row>
    <row r="2872" spans="7:12" ht="15" customHeight="1" x14ac:dyDescent="0.25">
      <c r="G2872" s="87">
        <f t="shared" si="152"/>
        <v>0</v>
      </c>
      <c r="H2872" s="87">
        <v>2872</v>
      </c>
      <c r="I2872" s="119">
        <v>22122</v>
      </c>
      <c r="J2872" s="120" t="s">
        <v>9769</v>
      </c>
      <c r="K2872" s="87" t="str">
        <f t="shared" si="153"/>
        <v>221</v>
      </c>
      <c r="L2872" s="111"/>
    </row>
    <row r="2873" spans="7:12" ht="15" customHeight="1" x14ac:dyDescent="0.25">
      <c r="G2873" s="87">
        <f t="shared" si="152"/>
        <v>0</v>
      </c>
      <c r="H2873" s="87">
        <v>2873</v>
      </c>
      <c r="I2873" s="119">
        <v>22123</v>
      </c>
      <c r="J2873" s="120" t="s">
        <v>9770</v>
      </c>
      <c r="K2873" s="87" t="str">
        <f t="shared" si="153"/>
        <v>221</v>
      </c>
      <c r="L2873" s="111"/>
    </row>
    <row r="2874" spans="7:12" ht="15" customHeight="1" x14ac:dyDescent="0.25">
      <c r="G2874" s="87">
        <f t="shared" si="152"/>
        <v>0</v>
      </c>
      <c r="H2874" s="87">
        <v>2874</v>
      </c>
      <c r="I2874" s="119">
        <v>22124</v>
      </c>
      <c r="J2874" s="120" t="s">
        <v>9771</v>
      </c>
      <c r="K2874" s="87" t="str">
        <f t="shared" si="153"/>
        <v>221</v>
      </c>
      <c r="L2874" s="111"/>
    </row>
    <row r="2875" spans="7:12" ht="15" customHeight="1" x14ac:dyDescent="0.25">
      <c r="G2875" s="87">
        <f t="shared" si="152"/>
        <v>0</v>
      </c>
      <c r="H2875" s="87">
        <v>2875</v>
      </c>
      <c r="I2875" s="119">
        <v>22129</v>
      </c>
      <c r="J2875" s="120" t="s">
        <v>9772</v>
      </c>
      <c r="K2875" s="87" t="str">
        <f t="shared" si="153"/>
        <v>221</v>
      </c>
      <c r="L2875" s="111"/>
    </row>
    <row r="2876" spans="7:12" ht="15" customHeight="1" x14ac:dyDescent="0.25">
      <c r="G2876" s="87">
        <f t="shared" si="152"/>
        <v>0</v>
      </c>
      <c r="H2876" s="87">
        <v>2876</v>
      </c>
      <c r="I2876" s="119">
        <v>22129</v>
      </c>
      <c r="J2876" s="120" t="s">
        <v>9773</v>
      </c>
      <c r="K2876" s="87" t="str">
        <f t="shared" si="153"/>
        <v>221</v>
      </c>
      <c r="L2876" s="111"/>
    </row>
    <row r="2877" spans="7:12" ht="15" customHeight="1" x14ac:dyDescent="0.25">
      <c r="G2877" s="87">
        <f t="shared" si="152"/>
        <v>0</v>
      </c>
      <c r="H2877" s="87">
        <v>2877</v>
      </c>
      <c r="I2877" s="119">
        <v>22121</v>
      </c>
      <c r="J2877" s="127" t="s">
        <v>9774</v>
      </c>
      <c r="K2877" s="87" t="str">
        <f t="shared" si="153"/>
        <v>221</v>
      </c>
      <c r="L2877" s="111"/>
    </row>
    <row r="2878" spans="7:12" ht="15" customHeight="1" x14ac:dyDescent="0.25">
      <c r="G2878" s="87">
        <f t="shared" si="152"/>
        <v>0</v>
      </c>
      <c r="H2878" s="87">
        <v>2878</v>
      </c>
      <c r="I2878" s="119">
        <v>22125</v>
      </c>
      <c r="J2878" s="127" t="s">
        <v>9774</v>
      </c>
      <c r="K2878" s="87" t="str">
        <f t="shared" si="153"/>
        <v>221</v>
      </c>
      <c r="L2878" s="111"/>
    </row>
    <row r="2879" spans="7:12" ht="15" customHeight="1" x14ac:dyDescent="0.25">
      <c r="G2879" s="87">
        <f t="shared" si="152"/>
        <v>0</v>
      </c>
      <c r="H2879" s="87">
        <v>2879</v>
      </c>
      <c r="I2879" s="119">
        <v>22126</v>
      </c>
      <c r="J2879" s="127" t="s">
        <v>9774</v>
      </c>
      <c r="K2879" s="87" t="str">
        <f t="shared" si="153"/>
        <v>221</v>
      </c>
      <c r="L2879" s="111"/>
    </row>
    <row r="2880" spans="7:12" ht="15" customHeight="1" x14ac:dyDescent="0.25">
      <c r="G2880" s="87">
        <f t="shared" si="152"/>
        <v>0</v>
      </c>
      <c r="H2880" s="87">
        <v>2880</v>
      </c>
      <c r="I2880" s="119">
        <v>22127</v>
      </c>
      <c r="J2880" s="127" t="s">
        <v>9774</v>
      </c>
      <c r="K2880" s="87" t="str">
        <f t="shared" si="153"/>
        <v>221</v>
      </c>
      <c r="L2880" s="111"/>
    </row>
    <row r="2881" spans="7:12" ht="15" customHeight="1" x14ac:dyDescent="0.25">
      <c r="G2881" s="87">
        <f t="shared" si="152"/>
        <v>0</v>
      </c>
      <c r="H2881" s="87">
        <v>2881</v>
      </c>
      <c r="I2881" s="119">
        <v>22129</v>
      </c>
      <c r="J2881" s="127" t="s">
        <v>9774</v>
      </c>
      <c r="K2881" s="87" t="str">
        <f t="shared" si="153"/>
        <v>221</v>
      </c>
      <c r="L2881" s="111"/>
    </row>
    <row r="2882" spans="7:12" ht="15" customHeight="1" x14ac:dyDescent="0.25">
      <c r="G2882" s="87">
        <f t="shared" ref="G2882:G2945" si="154">IF(ISERR(SEARCH($G$1,J2882)),0,1)</f>
        <v>0</v>
      </c>
      <c r="H2882" s="87">
        <v>2882</v>
      </c>
      <c r="I2882" s="119">
        <v>22113</v>
      </c>
      <c r="J2882" s="127" t="s">
        <v>9775</v>
      </c>
      <c r="K2882" s="87" t="str">
        <f t="shared" si="153"/>
        <v>221</v>
      </c>
      <c r="L2882" s="111"/>
    </row>
    <row r="2883" spans="7:12" ht="15" customHeight="1" x14ac:dyDescent="0.25">
      <c r="G2883" s="87">
        <f t="shared" si="154"/>
        <v>0</v>
      </c>
      <c r="H2883" s="87">
        <v>2883</v>
      </c>
      <c r="I2883" s="119">
        <v>22128</v>
      </c>
      <c r="J2883" s="127" t="s">
        <v>9775</v>
      </c>
      <c r="K2883" s="87" t="str">
        <f t="shared" ref="K2883:K2946" si="155">IF(LEN(LEFT(I2883,3))&lt;3,"Prosím, zvolte podrobnější úroveň.",LEFT(I2883,3))</f>
        <v>221</v>
      </c>
      <c r="L2883" s="111"/>
    </row>
    <row r="2884" spans="7:12" ht="15" customHeight="1" x14ac:dyDescent="0.25">
      <c r="G2884" s="87">
        <f t="shared" si="154"/>
        <v>0</v>
      </c>
      <c r="H2884" s="87">
        <v>2884</v>
      </c>
      <c r="I2884" s="119">
        <v>22111</v>
      </c>
      <c r="J2884" s="120" t="s">
        <v>9775</v>
      </c>
      <c r="K2884" s="87" t="str">
        <f t="shared" si="155"/>
        <v>221</v>
      </c>
      <c r="L2884" s="111"/>
    </row>
    <row r="2885" spans="7:12" ht="15" customHeight="1" x14ac:dyDescent="0.25">
      <c r="G2885" s="87">
        <f t="shared" si="154"/>
        <v>0</v>
      </c>
      <c r="H2885" s="87">
        <v>2885</v>
      </c>
      <c r="I2885" s="119">
        <v>22112</v>
      </c>
      <c r="J2885" s="120" t="s">
        <v>9775</v>
      </c>
      <c r="K2885" s="87" t="str">
        <f t="shared" si="155"/>
        <v>221</v>
      </c>
      <c r="L2885" s="111"/>
    </row>
    <row r="2886" spans="7:12" ht="15" customHeight="1" x14ac:dyDescent="0.25">
      <c r="G2886" s="87">
        <f t="shared" si="154"/>
        <v>0</v>
      </c>
      <c r="H2886" s="87">
        <v>2886</v>
      </c>
      <c r="I2886" s="119">
        <v>22119</v>
      </c>
      <c r="J2886" s="120" t="s">
        <v>9775</v>
      </c>
      <c r="K2886" s="87" t="str">
        <f t="shared" si="155"/>
        <v>221</v>
      </c>
      <c r="L2886" s="111"/>
    </row>
    <row r="2887" spans="7:12" ht="15" customHeight="1" x14ac:dyDescent="0.25">
      <c r="G2887" s="87">
        <f t="shared" si="154"/>
        <v>0</v>
      </c>
      <c r="H2887" s="87">
        <v>2887</v>
      </c>
      <c r="I2887" s="119">
        <v>22612</v>
      </c>
      <c r="J2887" s="120" t="s">
        <v>9776</v>
      </c>
      <c r="K2887" s="87" t="str">
        <f t="shared" si="155"/>
        <v>226</v>
      </c>
      <c r="L2887" s="111"/>
    </row>
    <row r="2888" spans="7:12" ht="15" customHeight="1" x14ac:dyDescent="0.25">
      <c r="G2888" s="87">
        <f t="shared" si="154"/>
        <v>0</v>
      </c>
      <c r="H2888" s="87">
        <v>2888</v>
      </c>
      <c r="I2888" s="119">
        <v>22613</v>
      </c>
      <c r="J2888" s="120" t="s">
        <v>9776</v>
      </c>
      <c r="K2888" s="87" t="str">
        <f t="shared" si="155"/>
        <v>226</v>
      </c>
      <c r="L2888" s="111"/>
    </row>
    <row r="2889" spans="7:12" ht="15" customHeight="1" x14ac:dyDescent="0.25">
      <c r="G2889" s="87">
        <f t="shared" si="154"/>
        <v>0</v>
      </c>
      <c r="H2889" s="87">
        <v>2889</v>
      </c>
      <c r="I2889" s="119">
        <v>22614</v>
      </c>
      <c r="J2889" s="120" t="s">
        <v>9776</v>
      </c>
      <c r="K2889" s="87" t="str">
        <f t="shared" si="155"/>
        <v>226</v>
      </c>
      <c r="L2889" s="111"/>
    </row>
    <row r="2890" spans="7:12" ht="15" customHeight="1" x14ac:dyDescent="0.25">
      <c r="G2890" s="87">
        <f t="shared" si="154"/>
        <v>0</v>
      </c>
      <c r="H2890" s="87">
        <v>2890</v>
      </c>
      <c r="I2890" s="119">
        <v>22614</v>
      </c>
      <c r="J2890" s="120" t="s">
        <v>9777</v>
      </c>
      <c r="K2890" s="87" t="str">
        <f t="shared" si="155"/>
        <v>226</v>
      </c>
      <c r="L2890" s="111"/>
    </row>
    <row r="2891" spans="7:12" ht="15" customHeight="1" x14ac:dyDescent="0.25">
      <c r="G2891" s="87">
        <f t="shared" si="154"/>
        <v>0</v>
      </c>
      <c r="H2891" s="87">
        <v>2891</v>
      </c>
      <c r="I2891" s="119">
        <v>22612</v>
      </c>
      <c r="J2891" s="120" t="s">
        <v>9777</v>
      </c>
      <c r="K2891" s="87" t="str">
        <f t="shared" si="155"/>
        <v>226</v>
      </c>
      <c r="L2891" s="111"/>
    </row>
    <row r="2892" spans="7:12" ht="15" customHeight="1" x14ac:dyDescent="0.25">
      <c r="G2892" s="87">
        <f t="shared" si="154"/>
        <v>0</v>
      </c>
      <c r="H2892" s="87">
        <v>2892</v>
      </c>
      <c r="I2892" s="119">
        <v>22613</v>
      </c>
      <c r="J2892" s="120" t="s">
        <v>9777</v>
      </c>
      <c r="K2892" s="87" t="str">
        <f t="shared" si="155"/>
        <v>226</v>
      </c>
      <c r="L2892" s="111"/>
    </row>
    <row r="2893" spans="7:12" ht="15" customHeight="1" x14ac:dyDescent="0.25">
      <c r="G2893" s="87">
        <f t="shared" si="154"/>
        <v>0</v>
      </c>
      <c r="H2893" s="87">
        <v>2893</v>
      </c>
      <c r="I2893" s="119">
        <v>22612</v>
      </c>
      <c r="J2893" s="120" t="s">
        <v>9778</v>
      </c>
      <c r="K2893" s="87" t="str">
        <f t="shared" si="155"/>
        <v>226</v>
      </c>
      <c r="L2893" s="111"/>
    </row>
    <row r="2894" spans="7:12" ht="15" customHeight="1" x14ac:dyDescent="0.25">
      <c r="G2894" s="87">
        <f t="shared" si="154"/>
        <v>0</v>
      </c>
      <c r="H2894" s="87">
        <v>2894</v>
      </c>
      <c r="I2894" s="119">
        <v>22613</v>
      </c>
      <c r="J2894" s="120" t="s">
        <v>9778</v>
      </c>
      <c r="K2894" s="87" t="str">
        <f t="shared" si="155"/>
        <v>226</v>
      </c>
      <c r="L2894" s="111"/>
    </row>
    <row r="2895" spans="7:12" ht="15" customHeight="1" x14ac:dyDescent="0.25">
      <c r="G2895" s="87">
        <f t="shared" si="154"/>
        <v>0</v>
      </c>
      <c r="H2895" s="87">
        <v>2895</v>
      </c>
      <c r="I2895" s="119">
        <v>22614</v>
      </c>
      <c r="J2895" s="120" t="s">
        <v>9778</v>
      </c>
      <c r="K2895" s="87" t="str">
        <f t="shared" si="155"/>
        <v>226</v>
      </c>
      <c r="L2895" s="111"/>
    </row>
    <row r="2896" spans="7:12" ht="15" customHeight="1" x14ac:dyDescent="0.25">
      <c r="G2896" s="87">
        <f t="shared" si="154"/>
        <v>0</v>
      </c>
      <c r="H2896" s="87">
        <v>2896</v>
      </c>
      <c r="I2896" s="119">
        <v>22612</v>
      </c>
      <c r="J2896" s="120" t="s">
        <v>9779</v>
      </c>
      <c r="K2896" s="87" t="str">
        <f t="shared" si="155"/>
        <v>226</v>
      </c>
      <c r="L2896" s="111"/>
    </row>
    <row r="2897" spans="7:12" ht="15" customHeight="1" x14ac:dyDescent="0.25">
      <c r="G2897" s="87">
        <f t="shared" si="154"/>
        <v>0</v>
      </c>
      <c r="H2897" s="87">
        <v>2897</v>
      </c>
      <c r="I2897" s="119">
        <v>22613</v>
      </c>
      <c r="J2897" s="120" t="s">
        <v>9779</v>
      </c>
      <c r="K2897" s="87" t="str">
        <f t="shared" si="155"/>
        <v>226</v>
      </c>
      <c r="L2897" s="111"/>
    </row>
    <row r="2898" spans="7:12" ht="15" customHeight="1" x14ac:dyDescent="0.25">
      <c r="G2898" s="87">
        <f t="shared" si="154"/>
        <v>0</v>
      </c>
      <c r="H2898" s="87">
        <v>2898</v>
      </c>
      <c r="I2898" s="119">
        <v>22614</v>
      </c>
      <c r="J2898" s="120" t="s">
        <v>9779</v>
      </c>
      <c r="K2898" s="87" t="str">
        <f t="shared" si="155"/>
        <v>226</v>
      </c>
      <c r="L2898" s="111"/>
    </row>
    <row r="2899" spans="7:12" ht="15" customHeight="1" x14ac:dyDescent="0.25">
      <c r="G2899" s="87">
        <f t="shared" si="154"/>
        <v>0</v>
      </c>
      <c r="H2899" s="87">
        <v>2899</v>
      </c>
      <c r="I2899" s="119">
        <v>32510</v>
      </c>
      <c r="J2899" s="120" t="s">
        <v>9780</v>
      </c>
      <c r="K2899" s="87" t="str">
        <f t="shared" si="155"/>
        <v>325</v>
      </c>
      <c r="L2899" s="111"/>
    </row>
    <row r="2900" spans="7:12" ht="15" customHeight="1" x14ac:dyDescent="0.25">
      <c r="G2900" s="87">
        <f t="shared" si="154"/>
        <v>0</v>
      </c>
      <c r="H2900" s="87">
        <v>2900</v>
      </c>
      <c r="I2900" s="119">
        <v>22611</v>
      </c>
      <c r="J2900" s="120" t="s">
        <v>9780</v>
      </c>
      <c r="K2900" s="87" t="str">
        <f t="shared" si="155"/>
        <v>226</v>
      </c>
      <c r="L2900" s="111"/>
    </row>
    <row r="2901" spans="7:12" ht="15" customHeight="1" x14ac:dyDescent="0.25">
      <c r="G2901" s="87">
        <f t="shared" si="154"/>
        <v>0</v>
      </c>
      <c r="H2901" s="87">
        <v>2901</v>
      </c>
      <c r="I2901" s="119">
        <v>22619</v>
      </c>
      <c r="J2901" s="127" t="s">
        <v>9781</v>
      </c>
      <c r="K2901" s="87" t="str">
        <f t="shared" si="155"/>
        <v>226</v>
      </c>
      <c r="L2901" s="111"/>
    </row>
    <row r="2902" spans="7:12" ht="15" customHeight="1" x14ac:dyDescent="0.25">
      <c r="G2902" s="87">
        <f t="shared" si="154"/>
        <v>0</v>
      </c>
      <c r="H2902" s="87">
        <v>2902</v>
      </c>
      <c r="I2902" s="119">
        <v>22611</v>
      </c>
      <c r="J2902" s="120" t="s">
        <v>9782</v>
      </c>
      <c r="K2902" s="87" t="str">
        <f t="shared" si="155"/>
        <v>226</v>
      </c>
      <c r="L2902" s="111"/>
    </row>
    <row r="2903" spans="7:12" ht="15" customHeight="1" x14ac:dyDescent="0.25">
      <c r="G2903" s="87">
        <f t="shared" si="154"/>
        <v>0</v>
      </c>
      <c r="H2903" s="87">
        <v>2903</v>
      </c>
      <c r="I2903" s="119">
        <v>22500</v>
      </c>
      <c r="J2903" s="120" t="s">
        <v>9783</v>
      </c>
      <c r="K2903" s="87" t="str">
        <f t="shared" si="155"/>
        <v>225</v>
      </c>
      <c r="L2903" s="111"/>
    </row>
    <row r="2904" spans="7:12" ht="15" customHeight="1" x14ac:dyDescent="0.25">
      <c r="G2904" s="87">
        <f t="shared" si="154"/>
        <v>0</v>
      </c>
      <c r="H2904" s="87">
        <v>2904</v>
      </c>
      <c r="I2904" s="119">
        <v>22500</v>
      </c>
      <c r="J2904" s="120" t="s">
        <v>9784</v>
      </c>
      <c r="K2904" s="87" t="str">
        <f t="shared" si="155"/>
        <v>225</v>
      </c>
      <c r="L2904" s="111"/>
    </row>
    <row r="2905" spans="7:12" ht="15" customHeight="1" x14ac:dyDescent="0.25">
      <c r="G2905" s="87">
        <f t="shared" si="154"/>
        <v>0</v>
      </c>
      <c r="H2905" s="87">
        <v>2905</v>
      </c>
      <c r="I2905" s="119">
        <v>22500</v>
      </c>
      <c r="J2905" s="120" t="s">
        <v>9785</v>
      </c>
      <c r="K2905" s="87" t="str">
        <f t="shared" si="155"/>
        <v>225</v>
      </c>
      <c r="L2905" s="111"/>
    </row>
    <row r="2906" spans="7:12" ht="15" customHeight="1" x14ac:dyDescent="0.25">
      <c r="G2906" s="87">
        <f t="shared" si="154"/>
        <v>0</v>
      </c>
      <c r="H2906" s="87">
        <v>2906</v>
      </c>
      <c r="I2906" s="119">
        <v>22500</v>
      </c>
      <c r="J2906" s="120" t="s">
        <v>9786</v>
      </c>
      <c r="K2906" s="87" t="str">
        <f t="shared" si="155"/>
        <v>225</v>
      </c>
      <c r="L2906" s="111"/>
    </row>
    <row r="2907" spans="7:12" ht="15" customHeight="1" x14ac:dyDescent="0.25">
      <c r="G2907" s="87">
        <f t="shared" si="154"/>
        <v>0</v>
      </c>
      <c r="H2907" s="87">
        <v>2907</v>
      </c>
      <c r="I2907" s="119">
        <v>22500</v>
      </c>
      <c r="J2907" s="120" t="s">
        <v>9787</v>
      </c>
      <c r="K2907" s="87" t="str">
        <f t="shared" si="155"/>
        <v>225</v>
      </c>
      <c r="L2907" s="111"/>
    </row>
    <row r="2908" spans="7:12" ht="15" customHeight="1" x14ac:dyDescent="0.25">
      <c r="G2908" s="87">
        <f t="shared" si="154"/>
        <v>0</v>
      </c>
      <c r="H2908" s="87">
        <v>2908</v>
      </c>
      <c r="I2908" s="119">
        <v>22622</v>
      </c>
      <c r="J2908" s="127" t="s">
        <v>9788</v>
      </c>
      <c r="K2908" s="87" t="str">
        <f t="shared" si="155"/>
        <v>226</v>
      </c>
      <c r="L2908" s="111"/>
    </row>
    <row r="2909" spans="7:12" ht="15" customHeight="1" x14ac:dyDescent="0.25">
      <c r="G2909" s="87">
        <f t="shared" si="154"/>
        <v>0</v>
      </c>
      <c r="H2909" s="87">
        <v>2909</v>
      </c>
      <c r="I2909" s="119">
        <v>22629</v>
      </c>
      <c r="J2909" s="120" t="s">
        <v>9788</v>
      </c>
      <c r="K2909" s="87" t="str">
        <f t="shared" si="155"/>
        <v>226</v>
      </c>
      <c r="L2909" s="111"/>
    </row>
    <row r="2910" spans="7:12" ht="15" customHeight="1" x14ac:dyDescent="0.25">
      <c r="G2910" s="87">
        <f t="shared" si="154"/>
        <v>0</v>
      </c>
      <c r="H2910" s="87">
        <v>2910</v>
      </c>
      <c r="I2910" s="119">
        <v>22622</v>
      </c>
      <c r="J2910" s="127" t="s">
        <v>9789</v>
      </c>
      <c r="K2910" s="87" t="str">
        <f t="shared" si="155"/>
        <v>226</v>
      </c>
      <c r="L2910" s="111"/>
    </row>
    <row r="2911" spans="7:12" ht="15" customHeight="1" x14ac:dyDescent="0.25">
      <c r="G2911" s="87">
        <f t="shared" si="154"/>
        <v>0</v>
      </c>
      <c r="H2911" s="87">
        <v>2911</v>
      </c>
      <c r="I2911" s="119">
        <v>22623</v>
      </c>
      <c r="J2911" s="127" t="s">
        <v>9789</v>
      </c>
      <c r="K2911" s="87" t="str">
        <f t="shared" si="155"/>
        <v>226</v>
      </c>
      <c r="L2911" s="111"/>
    </row>
    <row r="2912" spans="7:12" ht="15" customHeight="1" x14ac:dyDescent="0.25">
      <c r="G2912" s="87">
        <f t="shared" si="154"/>
        <v>0</v>
      </c>
      <c r="H2912" s="87">
        <v>2912</v>
      </c>
      <c r="I2912" s="119">
        <v>22621</v>
      </c>
      <c r="J2912" s="127" t="s">
        <v>9790</v>
      </c>
      <c r="K2912" s="87" t="str">
        <f t="shared" si="155"/>
        <v>226</v>
      </c>
      <c r="L2912" s="111"/>
    </row>
    <row r="2913" spans="7:12" ht="15" customHeight="1" x14ac:dyDescent="0.25">
      <c r="G2913" s="87">
        <f t="shared" si="154"/>
        <v>0</v>
      </c>
      <c r="H2913" s="87">
        <v>2913</v>
      </c>
      <c r="I2913" s="119">
        <v>22622</v>
      </c>
      <c r="J2913" s="127" t="s">
        <v>9790</v>
      </c>
      <c r="K2913" s="87" t="str">
        <f t="shared" si="155"/>
        <v>226</v>
      </c>
      <c r="L2913" s="111"/>
    </row>
    <row r="2914" spans="7:12" ht="15" customHeight="1" x14ac:dyDescent="0.25">
      <c r="G2914" s="87">
        <f t="shared" si="154"/>
        <v>0</v>
      </c>
      <c r="H2914" s="87">
        <v>2914</v>
      </c>
      <c r="I2914" s="119">
        <v>22623</v>
      </c>
      <c r="J2914" s="127" t="s">
        <v>9790</v>
      </c>
      <c r="K2914" s="87" t="str">
        <f t="shared" si="155"/>
        <v>226</v>
      </c>
      <c r="L2914" s="111"/>
    </row>
    <row r="2915" spans="7:12" ht="15" customHeight="1" x14ac:dyDescent="0.25">
      <c r="G2915" s="87">
        <f t="shared" si="154"/>
        <v>0</v>
      </c>
      <c r="H2915" s="87">
        <v>2915</v>
      </c>
      <c r="I2915" s="119">
        <v>22629</v>
      </c>
      <c r="J2915" s="127" t="s">
        <v>9790</v>
      </c>
      <c r="K2915" s="87" t="str">
        <f t="shared" si="155"/>
        <v>226</v>
      </c>
      <c r="L2915" s="111"/>
    </row>
    <row r="2916" spans="7:12" ht="15" customHeight="1" x14ac:dyDescent="0.25">
      <c r="G2916" s="87">
        <f t="shared" si="154"/>
        <v>0</v>
      </c>
      <c r="H2916" s="87">
        <v>2916</v>
      </c>
      <c r="I2916" s="119">
        <v>22629</v>
      </c>
      <c r="J2916" s="120" t="s">
        <v>9791</v>
      </c>
      <c r="K2916" s="87" t="str">
        <f t="shared" si="155"/>
        <v>226</v>
      </c>
      <c r="L2916" s="111"/>
    </row>
    <row r="2917" spans="7:12" ht="15" customHeight="1" x14ac:dyDescent="0.25">
      <c r="G2917" s="87">
        <f t="shared" si="154"/>
        <v>0</v>
      </c>
      <c r="H2917" s="87">
        <v>2917</v>
      </c>
      <c r="I2917" s="119">
        <v>22629</v>
      </c>
      <c r="J2917" s="120" t="s">
        <v>9792</v>
      </c>
      <c r="K2917" s="87" t="str">
        <f t="shared" si="155"/>
        <v>226</v>
      </c>
      <c r="L2917" s="111"/>
    </row>
    <row r="2918" spans="7:12" ht="15" customHeight="1" x14ac:dyDescent="0.25">
      <c r="G2918" s="87">
        <f t="shared" si="154"/>
        <v>0</v>
      </c>
      <c r="H2918" s="87">
        <v>2918</v>
      </c>
      <c r="I2918" s="119">
        <v>22621</v>
      </c>
      <c r="J2918" s="120" t="s">
        <v>9792</v>
      </c>
      <c r="K2918" s="87" t="str">
        <f t="shared" si="155"/>
        <v>226</v>
      </c>
      <c r="L2918" s="111"/>
    </row>
    <row r="2919" spans="7:12" ht="15" customHeight="1" x14ac:dyDescent="0.25">
      <c r="G2919" s="87">
        <f t="shared" si="154"/>
        <v>0</v>
      </c>
      <c r="H2919" s="87">
        <v>2919</v>
      </c>
      <c r="I2919" s="119">
        <v>22622</v>
      </c>
      <c r="J2919" s="120" t="s">
        <v>9792</v>
      </c>
      <c r="K2919" s="87" t="str">
        <f t="shared" si="155"/>
        <v>226</v>
      </c>
      <c r="L2919" s="111"/>
    </row>
    <row r="2920" spans="7:12" ht="15" customHeight="1" x14ac:dyDescent="0.25">
      <c r="G2920" s="87">
        <f t="shared" si="154"/>
        <v>0</v>
      </c>
      <c r="H2920" s="87">
        <v>2920</v>
      </c>
      <c r="I2920" s="119">
        <v>22623</v>
      </c>
      <c r="J2920" s="120" t="s">
        <v>9792</v>
      </c>
      <c r="K2920" s="87" t="str">
        <f t="shared" si="155"/>
        <v>226</v>
      </c>
      <c r="L2920" s="111"/>
    </row>
    <row r="2921" spans="7:12" ht="15" customHeight="1" x14ac:dyDescent="0.25">
      <c r="G2921" s="87">
        <f t="shared" si="154"/>
        <v>0</v>
      </c>
      <c r="H2921" s="87">
        <v>2921</v>
      </c>
      <c r="I2921" s="119">
        <v>22630</v>
      </c>
      <c r="J2921" s="120" t="s">
        <v>9793</v>
      </c>
      <c r="K2921" s="87" t="str">
        <f t="shared" si="155"/>
        <v>226</v>
      </c>
      <c r="L2921" s="111"/>
    </row>
    <row r="2922" spans="7:12" ht="15" customHeight="1" x14ac:dyDescent="0.25">
      <c r="G2922" s="87">
        <f t="shared" si="154"/>
        <v>0</v>
      </c>
      <c r="H2922" s="87">
        <v>2922</v>
      </c>
      <c r="I2922" s="119">
        <v>22630</v>
      </c>
      <c r="J2922" s="120" t="s">
        <v>9794</v>
      </c>
      <c r="K2922" s="87" t="str">
        <f t="shared" si="155"/>
        <v>226</v>
      </c>
      <c r="L2922" s="111"/>
    </row>
    <row r="2923" spans="7:12" ht="15" customHeight="1" x14ac:dyDescent="0.25">
      <c r="G2923" s="87">
        <f t="shared" si="154"/>
        <v>0</v>
      </c>
      <c r="H2923" s="87">
        <v>2923</v>
      </c>
      <c r="I2923" s="119">
        <v>22630</v>
      </c>
      <c r="J2923" s="120" t="s">
        <v>9795</v>
      </c>
      <c r="K2923" s="87" t="str">
        <f t="shared" si="155"/>
        <v>226</v>
      </c>
      <c r="L2923" s="111"/>
    </row>
    <row r="2924" spans="7:12" ht="15" customHeight="1" x14ac:dyDescent="0.25">
      <c r="G2924" s="87">
        <f t="shared" si="154"/>
        <v>0</v>
      </c>
      <c r="H2924" s="87">
        <v>2924</v>
      </c>
      <c r="I2924" s="119">
        <v>22630</v>
      </c>
      <c r="J2924" s="120" t="s">
        <v>9796</v>
      </c>
      <c r="K2924" s="87" t="str">
        <f t="shared" si="155"/>
        <v>226</v>
      </c>
      <c r="L2924" s="111"/>
    </row>
    <row r="2925" spans="7:12" ht="15" customHeight="1" x14ac:dyDescent="0.25">
      <c r="G2925" s="87">
        <f t="shared" si="154"/>
        <v>0</v>
      </c>
      <c r="H2925" s="87">
        <v>2925</v>
      </c>
      <c r="I2925" s="119">
        <v>22630</v>
      </c>
      <c r="J2925" s="120" t="s">
        <v>9797</v>
      </c>
      <c r="K2925" s="87" t="str">
        <f t="shared" si="155"/>
        <v>226</v>
      </c>
      <c r="L2925" s="111"/>
    </row>
    <row r="2926" spans="7:12" ht="15" customHeight="1" x14ac:dyDescent="0.25">
      <c r="G2926" s="87">
        <f t="shared" si="154"/>
        <v>0</v>
      </c>
      <c r="H2926" s="87">
        <v>2926</v>
      </c>
      <c r="I2926" s="119">
        <v>22630</v>
      </c>
      <c r="J2926" s="120" t="s">
        <v>9798</v>
      </c>
      <c r="K2926" s="87" t="str">
        <f t="shared" si="155"/>
        <v>226</v>
      </c>
      <c r="L2926" s="111"/>
    </row>
    <row r="2927" spans="7:12" ht="15" customHeight="1" x14ac:dyDescent="0.25">
      <c r="G2927" s="87">
        <f t="shared" si="154"/>
        <v>0</v>
      </c>
      <c r="H2927" s="87">
        <v>2927</v>
      </c>
      <c r="I2927" s="119">
        <v>22630</v>
      </c>
      <c r="J2927" s="120" t="s">
        <v>9799</v>
      </c>
      <c r="K2927" s="87" t="str">
        <f t="shared" si="155"/>
        <v>226</v>
      </c>
      <c r="L2927" s="111"/>
    </row>
    <row r="2928" spans="7:12" ht="15" customHeight="1" x14ac:dyDescent="0.25">
      <c r="G2928" s="87">
        <f t="shared" si="154"/>
        <v>0</v>
      </c>
      <c r="H2928" s="87">
        <v>2928</v>
      </c>
      <c r="I2928" s="119">
        <v>22630</v>
      </c>
      <c r="J2928" s="120" t="s">
        <v>9800</v>
      </c>
      <c r="K2928" s="87" t="str">
        <f t="shared" si="155"/>
        <v>226</v>
      </c>
      <c r="L2928" s="111"/>
    </row>
    <row r="2929" spans="7:12" ht="15" customHeight="1" x14ac:dyDescent="0.25">
      <c r="G2929" s="87">
        <f t="shared" si="154"/>
        <v>0</v>
      </c>
      <c r="H2929" s="87">
        <v>2929</v>
      </c>
      <c r="I2929" s="119">
        <v>23101</v>
      </c>
      <c r="J2929" s="122" t="s">
        <v>9801</v>
      </c>
      <c r="K2929" s="87" t="str">
        <f t="shared" si="155"/>
        <v>231</v>
      </c>
      <c r="L2929" s="111"/>
    </row>
    <row r="2930" spans="7:12" ht="15" customHeight="1" x14ac:dyDescent="0.25">
      <c r="G2930" s="87">
        <f t="shared" si="154"/>
        <v>0</v>
      </c>
      <c r="H2930" s="87">
        <v>2930</v>
      </c>
      <c r="I2930" s="119">
        <v>23102</v>
      </c>
      <c r="J2930" s="122" t="s">
        <v>9802</v>
      </c>
      <c r="K2930" s="87" t="str">
        <f t="shared" si="155"/>
        <v>231</v>
      </c>
      <c r="L2930" s="111"/>
    </row>
    <row r="2931" spans="7:12" ht="15" customHeight="1" x14ac:dyDescent="0.25">
      <c r="G2931" s="87">
        <f t="shared" si="154"/>
        <v>0</v>
      </c>
      <c r="H2931" s="87">
        <v>2931</v>
      </c>
      <c r="I2931" s="119">
        <v>23103</v>
      </c>
      <c r="J2931" s="122" t="s">
        <v>9803</v>
      </c>
      <c r="K2931" s="87" t="str">
        <f t="shared" si="155"/>
        <v>231</v>
      </c>
      <c r="L2931" s="111"/>
    </row>
    <row r="2932" spans="7:12" ht="15" customHeight="1" x14ac:dyDescent="0.25">
      <c r="G2932" s="87">
        <f t="shared" si="154"/>
        <v>0</v>
      </c>
      <c r="H2932" s="87">
        <v>2932</v>
      </c>
      <c r="I2932" s="119">
        <v>23104</v>
      </c>
      <c r="J2932" s="122" t="s">
        <v>9804</v>
      </c>
      <c r="K2932" s="87" t="str">
        <f t="shared" si="155"/>
        <v>231</v>
      </c>
      <c r="L2932" s="111"/>
    </row>
    <row r="2933" spans="7:12" ht="15" customHeight="1" x14ac:dyDescent="0.25">
      <c r="G2933" s="87">
        <f t="shared" si="154"/>
        <v>0</v>
      </c>
      <c r="H2933" s="87">
        <v>2933</v>
      </c>
      <c r="I2933" s="119">
        <v>23105</v>
      </c>
      <c r="J2933" s="122" t="s">
        <v>9805</v>
      </c>
      <c r="K2933" s="87" t="str">
        <f t="shared" si="155"/>
        <v>231</v>
      </c>
      <c r="L2933" s="111"/>
    </row>
    <row r="2934" spans="7:12" ht="15" customHeight="1" x14ac:dyDescent="0.25">
      <c r="G2934" s="87">
        <f t="shared" si="154"/>
        <v>0</v>
      </c>
      <c r="H2934" s="87">
        <v>2934</v>
      </c>
      <c r="I2934" s="119">
        <v>23106</v>
      </c>
      <c r="J2934" s="122" t="s">
        <v>9806</v>
      </c>
      <c r="K2934" s="87" t="str">
        <f t="shared" si="155"/>
        <v>231</v>
      </c>
      <c r="L2934" s="111"/>
    </row>
    <row r="2935" spans="7:12" ht="15" customHeight="1" x14ac:dyDescent="0.25">
      <c r="G2935" s="87">
        <f t="shared" si="154"/>
        <v>0</v>
      </c>
      <c r="H2935" s="87">
        <v>2935</v>
      </c>
      <c r="I2935" s="119">
        <v>23511</v>
      </c>
      <c r="J2935" s="122" t="s">
        <v>9807</v>
      </c>
      <c r="K2935" s="87" t="str">
        <f t="shared" si="155"/>
        <v>235</v>
      </c>
      <c r="L2935" s="111"/>
    </row>
    <row r="2936" spans="7:12" ht="15" customHeight="1" x14ac:dyDescent="0.25">
      <c r="G2936" s="87">
        <f t="shared" si="154"/>
        <v>0</v>
      </c>
      <c r="H2936" s="87">
        <v>2936</v>
      </c>
      <c r="I2936" s="119">
        <v>13452</v>
      </c>
      <c r="J2936" s="121" t="s">
        <v>9808</v>
      </c>
      <c r="K2936" s="87" t="str">
        <f t="shared" si="155"/>
        <v>134</v>
      </c>
      <c r="L2936" s="111"/>
    </row>
    <row r="2937" spans="7:12" ht="15" customHeight="1" x14ac:dyDescent="0.25">
      <c r="G2937" s="87">
        <f t="shared" si="154"/>
        <v>0</v>
      </c>
      <c r="H2937" s="87">
        <v>2937</v>
      </c>
      <c r="I2937" s="119">
        <v>13454</v>
      </c>
      <c r="J2937" s="121" t="s">
        <v>9808</v>
      </c>
      <c r="K2937" s="87" t="str">
        <f t="shared" si="155"/>
        <v>134</v>
      </c>
      <c r="L2937" s="111"/>
    </row>
    <row r="2938" spans="7:12" ht="15" customHeight="1" x14ac:dyDescent="0.25">
      <c r="G2938" s="87">
        <f t="shared" si="154"/>
        <v>0</v>
      </c>
      <c r="H2938" s="87">
        <v>2938</v>
      </c>
      <c r="I2938" s="119">
        <v>23301</v>
      </c>
      <c r="J2938" s="121" t="s">
        <v>9808</v>
      </c>
      <c r="K2938" s="87" t="str">
        <f t="shared" si="155"/>
        <v>233</v>
      </c>
      <c r="L2938" s="111"/>
    </row>
    <row r="2939" spans="7:12" ht="15" customHeight="1" x14ac:dyDescent="0.25">
      <c r="G2939" s="87">
        <f t="shared" si="154"/>
        <v>0</v>
      </c>
      <c r="H2939" s="87">
        <v>2939</v>
      </c>
      <c r="I2939" s="119">
        <v>23107</v>
      </c>
      <c r="J2939" s="121" t="s">
        <v>9808</v>
      </c>
      <c r="K2939" s="87" t="str">
        <f t="shared" si="155"/>
        <v>231</v>
      </c>
      <c r="L2939" s="111"/>
    </row>
    <row r="2940" spans="7:12" ht="15" customHeight="1" x14ac:dyDescent="0.25">
      <c r="G2940" s="87">
        <f t="shared" si="154"/>
        <v>0</v>
      </c>
      <c r="H2940" s="87">
        <v>2940</v>
      </c>
      <c r="I2940" s="119">
        <v>23201</v>
      </c>
      <c r="J2940" s="122" t="s">
        <v>9808</v>
      </c>
      <c r="K2940" s="87" t="str">
        <f t="shared" si="155"/>
        <v>232</v>
      </c>
      <c r="L2940" s="111"/>
    </row>
    <row r="2941" spans="7:12" ht="15" customHeight="1" x14ac:dyDescent="0.25">
      <c r="G2941" s="87">
        <f t="shared" si="154"/>
        <v>0</v>
      </c>
      <c r="H2941" s="87">
        <v>2941</v>
      </c>
      <c r="I2941" s="119">
        <v>13452</v>
      </c>
      <c r="J2941" s="121" t="s">
        <v>9809</v>
      </c>
      <c r="K2941" s="87" t="str">
        <f t="shared" si="155"/>
        <v>134</v>
      </c>
      <c r="L2941" s="111"/>
    </row>
    <row r="2942" spans="7:12" ht="15" customHeight="1" x14ac:dyDescent="0.25">
      <c r="G2942" s="87">
        <f t="shared" si="154"/>
        <v>0</v>
      </c>
      <c r="H2942" s="87">
        <v>2942</v>
      </c>
      <c r="I2942" s="119">
        <v>23301</v>
      </c>
      <c r="J2942" s="121" t="s">
        <v>9809</v>
      </c>
      <c r="K2942" s="87" t="str">
        <f t="shared" si="155"/>
        <v>233</v>
      </c>
      <c r="L2942" s="111"/>
    </row>
    <row r="2943" spans="7:12" ht="15" customHeight="1" x14ac:dyDescent="0.25">
      <c r="G2943" s="87">
        <f t="shared" si="154"/>
        <v>0</v>
      </c>
      <c r="H2943" s="87">
        <v>2943</v>
      </c>
      <c r="I2943" s="119">
        <v>23201</v>
      </c>
      <c r="J2943" s="122" t="s">
        <v>9809</v>
      </c>
      <c r="K2943" s="87" t="str">
        <f t="shared" si="155"/>
        <v>232</v>
      </c>
      <c r="L2943" s="111"/>
    </row>
    <row r="2944" spans="7:12" ht="15" customHeight="1" x14ac:dyDescent="0.25">
      <c r="G2944" s="87">
        <f t="shared" si="154"/>
        <v>0</v>
      </c>
      <c r="H2944" s="87">
        <v>2944</v>
      </c>
      <c r="I2944" s="119">
        <v>13452</v>
      </c>
      <c r="J2944" s="121" t="s">
        <v>9810</v>
      </c>
      <c r="K2944" s="87" t="str">
        <f t="shared" si="155"/>
        <v>134</v>
      </c>
      <c r="L2944" s="111"/>
    </row>
    <row r="2945" spans="7:12" ht="15" customHeight="1" x14ac:dyDescent="0.25">
      <c r="G2945" s="87">
        <f t="shared" si="154"/>
        <v>0</v>
      </c>
      <c r="H2945" s="87">
        <v>2945</v>
      </c>
      <c r="I2945" s="119">
        <v>13454</v>
      </c>
      <c r="J2945" s="121" t="s">
        <v>9810</v>
      </c>
      <c r="K2945" s="87" t="str">
        <f t="shared" si="155"/>
        <v>134</v>
      </c>
      <c r="L2945" s="111"/>
    </row>
    <row r="2946" spans="7:12" ht="15" customHeight="1" x14ac:dyDescent="0.25">
      <c r="G2946" s="87">
        <f t="shared" ref="G2946:G3009" si="156">IF(ISERR(SEARCH($G$1,J2946)),0,1)</f>
        <v>0</v>
      </c>
      <c r="H2946" s="87">
        <v>2946</v>
      </c>
      <c r="I2946" s="119">
        <v>23301</v>
      </c>
      <c r="J2946" s="121" t="s">
        <v>9810</v>
      </c>
      <c r="K2946" s="87" t="str">
        <f t="shared" si="155"/>
        <v>233</v>
      </c>
      <c r="L2946" s="111"/>
    </row>
    <row r="2947" spans="7:12" ht="15" customHeight="1" x14ac:dyDescent="0.25">
      <c r="G2947" s="87">
        <f t="shared" si="156"/>
        <v>0</v>
      </c>
      <c r="H2947" s="87">
        <v>2947</v>
      </c>
      <c r="I2947" s="119">
        <v>23201</v>
      </c>
      <c r="J2947" s="122" t="s">
        <v>9810</v>
      </c>
      <c r="K2947" s="87" t="str">
        <f t="shared" ref="K2947:K3010" si="157">IF(LEN(LEFT(I2947,3))&lt;3,"Prosím, zvolte podrobnější úroveň.",LEFT(I2947,3))</f>
        <v>232</v>
      </c>
      <c r="L2947" s="111"/>
    </row>
    <row r="2948" spans="7:12" ht="15" customHeight="1" x14ac:dyDescent="0.25">
      <c r="G2948" s="87">
        <f t="shared" si="156"/>
        <v>0</v>
      </c>
      <c r="H2948" s="87">
        <v>2948</v>
      </c>
      <c r="I2948" s="119">
        <v>23107</v>
      </c>
      <c r="J2948" s="121" t="s">
        <v>9811</v>
      </c>
      <c r="K2948" s="87" t="str">
        <f t="shared" si="157"/>
        <v>231</v>
      </c>
      <c r="L2948" s="111"/>
    </row>
    <row r="2949" spans="7:12" ht="15" customHeight="1" x14ac:dyDescent="0.25">
      <c r="G2949" s="87">
        <f t="shared" si="156"/>
        <v>0</v>
      </c>
      <c r="H2949" s="87">
        <v>2949</v>
      </c>
      <c r="I2949" s="119">
        <v>23301</v>
      </c>
      <c r="J2949" s="121" t="s">
        <v>9811</v>
      </c>
      <c r="K2949" s="87" t="str">
        <f t="shared" si="157"/>
        <v>233</v>
      </c>
      <c r="L2949" s="111"/>
    </row>
    <row r="2950" spans="7:12" ht="15" customHeight="1" x14ac:dyDescent="0.25">
      <c r="G2950" s="87">
        <f t="shared" si="156"/>
        <v>0</v>
      </c>
      <c r="H2950" s="87">
        <v>2950</v>
      </c>
      <c r="I2950" s="119">
        <v>23301</v>
      </c>
      <c r="J2950" s="121" t="s">
        <v>9812</v>
      </c>
      <c r="K2950" s="87" t="str">
        <f t="shared" si="157"/>
        <v>233</v>
      </c>
      <c r="L2950" s="111"/>
    </row>
    <row r="2951" spans="7:12" ht="15" customHeight="1" x14ac:dyDescent="0.25">
      <c r="G2951" s="87">
        <f t="shared" si="156"/>
        <v>0</v>
      </c>
      <c r="H2951" s="87">
        <v>2951</v>
      </c>
      <c r="I2951" s="119">
        <v>23599</v>
      </c>
      <c r="J2951" s="121" t="s">
        <v>9812</v>
      </c>
      <c r="K2951" s="87" t="str">
        <f t="shared" si="157"/>
        <v>235</v>
      </c>
      <c r="L2951" s="111"/>
    </row>
    <row r="2952" spans="7:12" ht="15" customHeight="1" x14ac:dyDescent="0.25">
      <c r="G2952" s="87">
        <f t="shared" si="156"/>
        <v>0</v>
      </c>
      <c r="H2952" s="87">
        <v>2952</v>
      </c>
      <c r="I2952" s="119">
        <v>23201</v>
      </c>
      <c r="J2952" s="122" t="s">
        <v>9812</v>
      </c>
      <c r="K2952" s="87" t="str">
        <f t="shared" si="157"/>
        <v>232</v>
      </c>
      <c r="L2952" s="111"/>
    </row>
    <row r="2953" spans="7:12" ht="15" customHeight="1" x14ac:dyDescent="0.25">
      <c r="G2953" s="87">
        <f t="shared" si="156"/>
        <v>0</v>
      </c>
      <c r="H2953" s="87">
        <v>2953</v>
      </c>
      <c r="I2953" s="119">
        <v>13452</v>
      </c>
      <c r="J2953" s="121" t="s">
        <v>9813</v>
      </c>
      <c r="K2953" s="87" t="str">
        <f t="shared" si="157"/>
        <v>134</v>
      </c>
      <c r="L2953" s="111"/>
    </row>
    <row r="2954" spans="7:12" ht="15" customHeight="1" x14ac:dyDescent="0.25">
      <c r="G2954" s="87">
        <f t="shared" si="156"/>
        <v>0</v>
      </c>
      <c r="H2954" s="87">
        <v>2954</v>
      </c>
      <c r="I2954" s="119">
        <v>23201</v>
      </c>
      <c r="J2954" s="121" t="s">
        <v>9813</v>
      </c>
      <c r="K2954" s="87" t="str">
        <f t="shared" si="157"/>
        <v>232</v>
      </c>
      <c r="L2954" s="111"/>
    </row>
    <row r="2955" spans="7:12" ht="15" customHeight="1" x14ac:dyDescent="0.25">
      <c r="G2955" s="87">
        <f t="shared" si="156"/>
        <v>0</v>
      </c>
      <c r="H2955" s="87">
        <v>2955</v>
      </c>
      <c r="I2955" s="119">
        <v>23201</v>
      </c>
      <c r="J2955" s="121" t="s">
        <v>9814</v>
      </c>
      <c r="K2955" s="87" t="str">
        <f t="shared" si="157"/>
        <v>232</v>
      </c>
      <c r="L2955" s="111"/>
    </row>
    <row r="2956" spans="7:12" ht="15" customHeight="1" x14ac:dyDescent="0.25">
      <c r="G2956" s="87">
        <f t="shared" si="156"/>
        <v>0</v>
      </c>
      <c r="H2956" s="87">
        <v>2956</v>
      </c>
      <c r="I2956" s="119">
        <v>23201</v>
      </c>
      <c r="J2956" s="121" t="s">
        <v>9815</v>
      </c>
      <c r="K2956" s="87" t="str">
        <f t="shared" si="157"/>
        <v>232</v>
      </c>
      <c r="L2956" s="111"/>
    </row>
    <row r="2957" spans="7:12" ht="15" customHeight="1" x14ac:dyDescent="0.25">
      <c r="G2957" s="87">
        <f t="shared" si="156"/>
        <v>0</v>
      </c>
      <c r="H2957" s="87">
        <v>2957</v>
      </c>
      <c r="I2957" s="119">
        <v>23202</v>
      </c>
      <c r="J2957" s="121" t="s">
        <v>9815</v>
      </c>
      <c r="K2957" s="87" t="str">
        <f t="shared" si="157"/>
        <v>232</v>
      </c>
      <c r="L2957" s="111"/>
    </row>
    <row r="2958" spans="7:12" ht="15" customHeight="1" x14ac:dyDescent="0.25">
      <c r="G2958" s="87">
        <f t="shared" si="156"/>
        <v>0</v>
      </c>
      <c r="H2958" s="87">
        <v>2958</v>
      </c>
      <c r="I2958" s="119">
        <v>23203</v>
      </c>
      <c r="J2958" s="122" t="s">
        <v>9815</v>
      </c>
      <c r="K2958" s="87" t="str">
        <f t="shared" si="157"/>
        <v>232</v>
      </c>
      <c r="L2958" s="111"/>
    </row>
    <row r="2959" spans="7:12" ht="15" customHeight="1" x14ac:dyDescent="0.25">
      <c r="G2959" s="87">
        <f t="shared" si="156"/>
        <v>0</v>
      </c>
      <c r="H2959" s="87">
        <v>2959</v>
      </c>
      <c r="I2959" s="119">
        <v>23201</v>
      </c>
      <c r="J2959" s="121" t="s">
        <v>9816</v>
      </c>
      <c r="K2959" s="87" t="str">
        <f t="shared" si="157"/>
        <v>232</v>
      </c>
      <c r="L2959" s="111"/>
    </row>
    <row r="2960" spans="7:12" ht="15" customHeight="1" x14ac:dyDescent="0.25">
      <c r="G2960" s="87">
        <f t="shared" si="156"/>
        <v>0</v>
      </c>
      <c r="H2960" s="87">
        <v>2960</v>
      </c>
      <c r="I2960" s="119">
        <v>23107</v>
      </c>
      <c r="J2960" s="121" t="s">
        <v>9816</v>
      </c>
      <c r="K2960" s="87" t="str">
        <f t="shared" si="157"/>
        <v>231</v>
      </c>
      <c r="L2960" s="111"/>
    </row>
    <row r="2961" spans="7:12" ht="15" customHeight="1" x14ac:dyDescent="0.25">
      <c r="G2961" s="87">
        <f t="shared" si="156"/>
        <v>0</v>
      </c>
      <c r="H2961" s="87">
        <v>2961</v>
      </c>
      <c r="I2961" s="119">
        <v>23302</v>
      </c>
      <c r="J2961" s="122" t="s">
        <v>9817</v>
      </c>
      <c r="K2961" s="87" t="str">
        <f t="shared" si="157"/>
        <v>233</v>
      </c>
      <c r="L2961" s="111"/>
    </row>
    <row r="2962" spans="7:12" ht="15" customHeight="1" x14ac:dyDescent="0.25">
      <c r="G2962" s="87">
        <f t="shared" si="156"/>
        <v>0</v>
      </c>
      <c r="H2962" s="87">
        <v>2962</v>
      </c>
      <c r="I2962" s="119">
        <v>23203</v>
      </c>
      <c r="J2962" s="122" t="s">
        <v>9818</v>
      </c>
      <c r="K2962" s="87" t="str">
        <f t="shared" si="157"/>
        <v>232</v>
      </c>
      <c r="L2962" s="111"/>
    </row>
    <row r="2963" spans="7:12" ht="15" customHeight="1" x14ac:dyDescent="0.25">
      <c r="G2963" s="87">
        <f t="shared" si="156"/>
        <v>0</v>
      </c>
      <c r="H2963" s="87">
        <v>2963</v>
      </c>
      <c r="I2963" s="119">
        <v>23202</v>
      </c>
      <c r="J2963" s="122" t="s">
        <v>9818</v>
      </c>
      <c r="K2963" s="87" t="str">
        <f t="shared" si="157"/>
        <v>232</v>
      </c>
      <c r="L2963" s="111"/>
    </row>
    <row r="2964" spans="7:12" ht="15" customHeight="1" x14ac:dyDescent="0.25">
      <c r="G2964" s="87">
        <f t="shared" si="156"/>
        <v>0</v>
      </c>
      <c r="H2964" s="87">
        <v>2964</v>
      </c>
      <c r="I2964" s="119">
        <v>13452</v>
      </c>
      <c r="J2964" s="121" t="s">
        <v>9819</v>
      </c>
      <c r="K2964" s="87" t="str">
        <f t="shared" si="157"/>
        <v>134</v>
      </c>
      <c r="L2964" s="111"/>
    </row>
    <row r="2965" spans="7:12" ht="15" customHeight="1" x14ac:dyDescent="0.25">
      <c r="G2965" s="87">
        <f t="shared" si="156"/>
        <v>0</v>
      </c>
      <c r="H2965" s="87">
        <v>2965</v>
      </c>
      <c r="I2965" s="119">
        <v>23202</v>
      </c>
      <c r="J2965" s="121" t="s">
        <v>9819</v>
      </c>
      <c r="K2965" s="87" t="str">
        <f t="shared" si="157"/>
        <v>232</v>
      </c>
      <c r="L2965" s="111"/>
    </row>
    <row r="2966" spans="7:12" ht="15" customHeight="1" x14ac:dyDescent="0.25">
      <c r="G2966" s="87">
        <f t="shared" si="156"/>
        <v>0</v>
      </c>
      <c r="H2966" s="87">
        <v>2966</v>
      </c>
      <c r="I2966" s="119">
        <v>23202</v>
      </c>
      <c r="J2966" s="122" t="s">
        <v>9820</v>
      </c>
      <c r="K2966" s="87" t="str">
        <f t="shared" si="157"/>
        <v>232</v>
      </c>
      <c r="L2966" s="111"/>
    </row>
    <row r="2967" spans="7:12" ht="15" customHeight="1" x14ac:dyDescent="0.25">
      <c r="G2967" s="87">
        <f t="shared" si="156"/>
        <v>0</v>
      </c>
      <c r="H2967" s="87">
        <v>2967</v>
      </c>
      <c r="I2967" s="119">
        <v>13451</v>
      </c>
      <c r="J2967" s="121" t="s">
        <v>9821</v>
      </c>
      <c r="K2967" s="87" t="str">
        <f t="shared" si="157"/>
        <v>134</v>
      </c>
      <c r="L2967" s="111"/>
    </row>
    <row r="2968" spans="7:12" ht="15" customHeight="1" x14ac:dyDescent="0.25">
      <c r="G2968" s="87">
        <f t="shared" si="156"/>
        <v>0</v>
      </c>
      <c r="H2968" s="87">
        <v>2968</v>
      </c>
      <c r="I2968" s="119">
        <v>23410</v>
      </c>
      <c r="J2968" s="121" t="s">
        <v>9821</v>
      </c>
      <c r="K2968" s="87" t="str">
        <f t="shared" si="157"/>
        <v>234</v>
      </c>
      <c r="L2968" s="111"/>
    </row>
    <row r="2969" spans="7:12" ht="15" customHeight="1" x14ac:dyDescent="0.25">
      <c r="G2969" s="87">
        <f t="shared" si="156"/>
        <v>0</v>
      </c>
      <c r="H2969" s="87">
        <v>2969</v>
      </c>
      <c r="I2969" s="119">
        <v>23303</v>
      </c>
      <c r="J2969" s="121" t="s">
        <v>9821</v>
      </c>
      <c r="K2969" s="87" t="str">
        <f t="shared" si="157"/>
        <v>233</v>
      </c>
      <c r="L2969" s="111"/>
    </row>
    <row r="2970" spans="7:12" ht="15" customHeight="1" x14ac:dyDescent="0.25">
      <c r="G2970" s="87">
        <f t="shared" si="156"/>
        <v>0</v>
      </c>
      <c r="H2970" s="87">
        <v>2970</v>
      </c>
      <c r="I2970" s="119">
        <v>23410</v>
      </c>
      <c r="J2970" s="122" t="s">
        <v>9822</v>
      </c>
      <c r="K2970" s="87" t="str">
        <f t="shared" si="157"/>
        <v>234</v>
      </c>
      <c r="L2970" s="111"/>
    </row>
    <row r="2971" spans="7:12" ht="15" customHeight="1" x14ac:dyDescent="0.25">
      <c r="G2971" s="87">
        <f t="shared" si="156"/>
        <v>0</v>
      </c>
      <c r="H2971" s="87">
        <v>2971</v>
      </c>
      <c r="I2971" s="119">
        <v>23303</v>
      </c>
      <c r="J2971" s="122" t="s">
        <v>9823</v>
      </c>
      <c r="K2971" s="87" t="str">
        <f t="shared" si="157"/>
        <v>233</v>
      </c>
      <c r="L2971" s="111"/>
    </row>
    <row r="2972" spans="7:12" ht="15" customHeight="1" x14ac:dyDescent="0.25">
      <c r="G2972" s="87">
        <f t="shared" si="156"/>
        <v>0</v>
      </c>
      <c r="H2972" s="87">
        <v>2972</v>
      </c>
      <c r="I2972" s="119">
        <v>23303</v>
      </c>
      <c r="J2972" s="121" t="s">
        <v>9824</v>
      </c>
      <c r="K2972" s="87" t="str">
        <f t="shared" si="157"/>
        <v>233</v>
      </c>
      <c r="L2972" s="111"/>
    </row>
    <row r="2973" spans="7:12" ht="15" customHeight="1" x14ac:dyDescent="0.25">
      <c r="G2973" s="87">
        <f t="shared" si="156"/>
        <v>0</v>
      </c>
      <c r="H2973" s="87">
        <v>2973</v>
      </c>
      <c r="I2973" s="119">
        <v>23410</v>
      </c>
      <c r="J2973" s="121" t="s">
        <v>9824</v>
      </c>
      <c r="K2973" s="87" t="str">
        <f t="shared" si="157"/>
        <v>234</v>
      </c>
      <c r="L2973" s="111"/>
    </row>
    <row r="2974" spans="7:12" ht="15" customHeight="1" x14ac:dyDescent="0.25">
      <c r="G2974" s="87">
        <f t="shared" si="156"/>
        <v>0</v>
      </c>
      <c r="H2974" s="87">
        <v>2974</v>
      </c>
      <c r="I2974" s="119">
        <v>23599</v>
      </c>
      <c r="J2974" s="121" t="s">
        <v>9824</v>
      </c>
      <c r="K2974" s="87" t="str">
        <f t="shared" si="157"/>
        <v>235</v>
      </c>
      <c r="L2974" s="111"/>
    </row>
    <row r="2975" spans="7:12" ht="15" customHeight="1" x14ac:dyDescent="0.25">
      <c r="G2975" s="87">
        <f t="shared" si="156"/>
        <v>0</v>
      </c>
      <c r="H2975" s="87">
        <v>2975</v>
      </c>
      <c r="I2975" s="119">
        <v>23303</v>
      </c>
      <c r="J2975" s="121" t="s">
        <v>9825</v>
      </c>
      <c r="K2975" s="87" t="str">
        <f t="shared" si="157"/>
        <v>233</v>
      </c>
      <c r="L2975" s="111"/>
    </row>
    <row r="2976" spans="7:12" ht="15" customHeight="1" x14ac:dyDescent="0.25">
      <c r="G2976" s="87">
        <f t="shared" si="156"/>
        <v>0</v>
      </c>
      <c r="H2976" s="87">
        <v>2976</v>
      </c>
      <c r="I2976" s="119">
        <v>23410</v>
      </c>
      <c r="J2976" s="121" t="s">
        <v>9825</v>
      </c>
      <c r="K2976" s="87" t="str">
        <f t="shared" si="157"/>
        <v>234</v>
      </c>
      <c r="L2976" s="111"/>
    </row>
    <row r="2977" spans="7:12" ht="15" customHeight="1" x14ac:dyDescent="0.25">
      <c r="G2977" s="87">
        <f t="shared" si="156"/>
        <v>0</v>
      </c>
      <c r="H2977" s="87">
        <v>2977</v>
      </c>
      <c r="I2977" s="119">
        <v>13411</v>
      </c>
      <c r="J2977" s="121" t="s">
        <v>9826</v>
      </c>
      <c r="K2977" s="87" t="str">
        <f t="shared" si="157"/>
        <v>134</v>
      </c>
      <c r="L2977" s="111"/>
    </row>
    <row r="2978" spans="7:12" ht="15" customHeight="1" x14ac:dyDescent="0.25">
      <c r="G2978" s="87">
        <f t="shared" si="156"/>
        <v>0</v>
      </c>
      <c r="H2978" s="87">
        <v>2978</v>
      </c>
      <c r="I2978" s="119">
        <v>23420</v>
      </c>
      <c r="J2978" s="121" t="s">
        <v>9826</v>
      </c>
      <c r="K2978" s="87" t="str">
        <f t="shared" si="157"/>
        <v>234</v>
      </c>
      <c r="L2978" s="111"/>
    </row>
    <row r="2979" spans="7:12" ht="15" customHeight="1" x14ac:dyDescent="0.25">
      <c r="G2979" s="87">
        <f t="shared" si="156"/>
        <v>0</v>
      </c>
      <c r="H2979" s="87">
        <v>2979</v>
      </c>
      <c r="I2979" s="119">
        <v>23420</v>
      </c>
      <c r="J2979" s="122" t="s">
        <v>9827</v>
      </c>
      <c r="K2979" s="87" t="str">
        <f t="shared" si="157"/>
        <v>234</v>
      </c>
      <c r="L2979" s="111"/>
    </row>
    <row r="2980" spans="7:12" ht="15" customHeight="1" x14ac:dyDescent="0.25">
      <c r="G2980" s="87">
        <f t="shared" si="156"/>
        <v>0</v>
      </c>
      <c r="H2980" s="87">
        <v>2980</v>
      </c>
      <c r="I2980" s="119">
        <v>23420</v>
      </c>
      <c r="J2980" s="122" t="s">
        <v>9828</v>
      </c>
      <c r="K2980" s="87" t="str">
        <f t="shared" si="157"/>
        <v>234</v>
      </c>
      <c r="L2980" s="111"/>
    </row>
    <row r="2981" spans="7:12" ht="15" customHeight="1" x14ac:dyDescent="0.25">
      <c r="G2981" s="87">
        <f t="shared" si="156"/>
        <v>0</v>
      </c>
      <c r="H2981" s="87">
        <v>2981</v>
      </c>
      <c r="I2981" s="119">
        <v>13456</v>
      </c>
      <c r="J2981" s="121" t="s">
        <v>9829</v>
      </c>
      <c r="K2981" s="87" t="str">
        <f t="shared" si="157"/>
        <v>134</v>
      </c>
      <c r="L2981" s="111"/>
    </row>
    <row r="2982" spans="7:12" ht="15" customHeight="1" x14ac:dyDescent="0.25">
      <c r="G2982" s="87">
        <f t="shared" si="156"/>
        <v>0</v>
      </c>
      <c r="H2982" s="87">
        <v>2982</v>
      </c>
      <c r="I2982" s="119">
        <v>23522</v>
      </c>
      <c r="J2982" s="121" t="s">
        <v>9829</v>
      </c>
      <c r="K2982" s="87" t="str">
        <f t="shared" si="157"/>
        <v>235</v>
      </c>
      <c r="L2982" s="111"/>
    </row>
    <row r="2983" spans="7:12" ht="15" customHeight="1" x14ac:dyDescent="0.25">
      <c r="G2983" s="87">
        <f t="shared" si="156"/>
        <v>0</v>
      </c>
      <c r="H2983" s="87">
        <v>2983</v>
      </c>
      <c r="I2983" s="119">
        <v>13456</v>
      </c>
      <c r="J2983" s="121" t="s">
        <v>9830</v>
      </c>
      <c r="K2983" s="87" t="str">
        <f t="shared" si="157"/>
        <v>134</v>
      </c>
      <c r="L2983" s="111"/>
    </row>
    <row r="2984" spans="7:12" ht="15" customHeight="1" x14ac:dyDescent="0.25">
      <c r="G2984" s="87">
        <f t="shared" si="156"/>
        <v>0</v>
      </c>
      <c r="H2984" s="87">
        <v>2984</v>
      </c>
      <c r="I2984" s="119">
        <v>23522</v>
      </c>
      <c r="J2984" s="121" t="s">
        <v>9830</v>
      </c>
      <c r="K2984" s="87" t="str">
        <f t="shared" si="157"/>
        <v>235</v>
      </c>
      <c r="L2984" s="111"/>
    </row>
    <row r="2985" spans="7:12" ht="15" customHeight="1" x14ac:dyDescent="0.25">
      <c r="G2985" s="87">
        <f t="shared" si="156"/>
        <v>0</v>
      </c>
      <c r="H2985" s="87">
        <v>2985</v>
      </c>
      <c r="I2985" s="119">
        <v>13456</v>
      </c>
      <c r="J2985" s="121" t="s">
        <v>9831</v>
      </c>
      <c r="K2985" s="87" t="str">
        <f t="shared" si="157"/>
        <v>134</v>
      </c>
      <c r="L2985" s="111"/>
    </row>
    <row r="2986" spans="7:12" ht="15" customHeight="1" x14ac:dyDescent="0.25">
      <c r="G2986" s="87">
        <f t="shared" si="156"/>
        <v>0</v>
      </c>
      <c r="H2986" s="87">
        <v>2986</v>
      </c>
      <c r="I2986" s="119">
        <v>23523</v>
      </c>
      <c r="J2986" s="121" t="s">
        <v>9831</v>
      </c>
      <c r="K2986" s="87" t="str">
        <f t="shared" si="157"/>
        <v>235</v>
      </c>
      <c r="L2986" s="111"/>
    </row>
    <row r="2987" spans="7:12" ht="15" customHeight="1" x14ac:dyDescent="0.25">
      <c r="G2987" s="87">
        <f t="shared" si="156"/>
        <v>0</v>
      </c>
      <c r="H2987" s="87">
        <v>2987</v>
      </c>
      <c r="I2987" s="119">
        <v>23521</v>
      </c>
      <c r="J2987" s="122" t="s">
        <v>9832</v>
      </c>
      <c r="K2987" s="87" t="str">
        <f t="shared" si="157"/>
        <v>235</v>
      </c>
      <c r="L2987" s="111"/>
    </row>
    <row r="2988" spans="7:12" ht="15" customHeight="1" x14ac:dyDescent="0.25">
      <c r="G2988" s="87">
        <f t="shared" si="156"/>
        <v>0</v>
      </c>
      <c r="H2988" s="87">
        <v>2988</v>
      </c>
      <c r="I2988" s="119">
        <v>23522</v>
      </c>
      <c r="J2988" s="122" t="s">
        <v>9833</v>
      </c>
      <c r="K2988" s="87" t="str">
        <f t="shared" si="157"/>
        <v>235</v>
      </c>
      <c r="L2988" s="111"/>
    </row>
    <row r="2989" spans="7:12" ht="15" customHeight="1" x14ac:dyDescent="0.25">
      <c r="G2989" s="87">
        <f t="shared" si="156"/>
        <v>0</v>
      </c>
      <c r="H2989" s="87">
        <v>2989</v>
      </c>
      <c r="I2989" s="119">
        <v>23522</v>
      </c>
      <c r="J2989" s="122" t="s">
        <v>9834</v>
      </c>
      <c r="K2989" s="87" t="str">
        <f t="shared" si="157"/>
        <v>235</v>
      </c>
      <c r="L2989" s="111"/>
    </row>
    <row r="2990" spans="7:12" ht="15" customHeight="1" x14ac:dyDescent="0.25">
      <c r="G2990" s="87">
        <f t="shared" si="156"/>
        <v>0</v>
      </c>
      <c r="H2990" s="87">
        <v>2990</v>
      </c>
      <c r="I2990" s="119">
        <v>23523</v>
      </c>
      <c r="J2990" s="122" t="s">
        <v>9835</v>
      </c>
      <c r="K2990" s="87" t="str">
        <f t="shared" si="157"/>
        <v>235</v>
      </c>
      <c r="L2990" s="111"/>
    </row>
    <row r="2991" spans="7:12" ht="15" customHeight="1" x14ac:dyDescent="0.25">
      <c r="G2991" s="87">
        <f t="shared" si="156"/>
        <v>0</v>
      </c>
      <c r="H2991" s="87">
        <v>2991</v>
      </c>
      <c r="I2991" s="119">
        <v>23521</v>
      </c>
      <c r="J2991" s="121" t="s">
        <v>9836</v>
      </c>
      <c r="K2991" s="87" t="str">
        <f t="shared" si="157"/>
        <v>235</v>
      </c>
      <c r="L2991" s="111"/>
    </row>
    <row r="2992" spans="7:12" ht="15" customHeight="1" x14ac:dyDescent="0.25">
      <c r="G2992" s="87">
        <f t="shared" si="156"/>
        <v>0</v>
      </c>
      <c r="H2992" s="87">
        <v>2992</v>
      </c>
      <c r="I2992" s="119">
        <v>23522</v>
      </c>
      <c r="J2992" s="121" t="s">
        <v>9836</v>
      </c>
      <c r="K2992" s="87" t="str">
        <f t="shared" si="157"/>
        <v>235</v>
      </c>
      <c r="L2992" s="111"/>
    </row>
    <row r="2993" spans="7:12" ht="15" customHeight="1" x14ac:dyDescent="0.25">
      <c r="G2993" s="87">
        <f t="shared" si="156"/>
        <v>0</v>
      </c>
      <c r="H2993" s="87">
        <v>2993</v>
      </c>
      <c r="I2993" s="119">
        <v>23523</v>
      </c>
      <c r="J2993" s="121" t="s">
        <v>9836</v>
      </c>
      <c r="K2993" s="87" t="str">
        <f t="shared" si="157"/>
        <v>235</v>
      </c>
      <c r="L2993" s="111"/>
    </row>
    <row r="2994" spans="7:12" ht="15" customHeight="1" x14ac:dyDescent="0.25">
      <c r="G2994" s="87">
        <f t="shared" si="156"/>
        <v>0</v>
      </c>
      <c r="H2994" s="87">
        <v>2994</v>
      </c>
      <c r="I2994" s="119">
        <v>23524</v>
      </c>
      <c r="J2994" s="121" t="s">
        <v>9836</v>
      </c>
      <c r="K2994" s="87" t="str">
        <f t="shared" si="157"/>
        <v>235</v>
      </c>
      <c r="L2994" s="111"/>
    </row>
    <row r="2995" spans="7:12" ht="15" customHeight="1" x14ac:dyDescent="0.25">
      <c r="G2995" s="87">
        <f t="shared" si="156"/>
        <v>0</v>
      </c>
      <c r="H2995" s="87">
        <v>2995</v>
      </c>
      <c r="I2995" s="119">
        <v>23529</v>
      </c>
      <c r="J2995" s="121" t="s">
        <v>9836</v>
      </c>
      <c r="K2995" s="87" t="str">
        <f t="shared" si="157"/>
        <v>235</v>
      </c>
      <c r="L2995" s="111"/>
    </row>
    <row r="2996" spans="7:12" ht="15" customHeight="1" x14ac:dyDescent="0.25">
      <c r="G2996" s="87">
        <f t="shared" si="156"/>
        <v>0</v>
      </c>
      <c r="H2996" s="87">
        <v>2996</v>
      </c>
      <c r="I2996" s="119">
        <v>23523</v>
      </c>
      <c r="J2996" s="122" t="s">
        <v>9837</v>
      </c>
      <c r="K2996" s="87" t="str">
        <f t="shared" si="157"/>
        <v>235</v>
      </c>
      <c r="L2996" s="111"/>
    </row>
    <row r="2997" spans="7:12" ht="15" customHeight="1" x14ac:dyDescent="0.25">
      <c r="G2997" s="87">
        <f t="shared" si="156"/>
        <v>0</v>
      </c>
      <c r="H2997" s="87">
        <v>2997</v>
      </c>
      <c r="I2997" s="119">
        <v>23524</v>
      </c>
      <c r="J2997" s="122" t="s">
        <v>9837</v>
      </c>
      <c r="K2997" s="87" t="str">
        <f t="shared" si="157"/>
        <v>235</v>
      </c>
      <c r="L2997" s="111"/>
    </row>
    <row r="2998" spans="7:12" ht="15" customHeight="1" x14ac:dyDescent="0.25">
      <c r="G2998" s="87">
        <f t="shared" si="156"/>
        <v>0</v>
      </c>
      <c r="H2998" s="87">
        <v>2998</v>
      </c>
      <c r="I2998" s="119">
        <v>23523</v>
      </c>
      <c r="J2998" s="122" t="s">
        <v>9838</v>
      </c>
      <c r="K2998" s="87" t="str">
        <f t="shared" si="157"/>
        <v>235</v>
      </c>
      <c r="L2998" s="111"/>
    </row>
    <row r="2999" spans="7:12" ht="15" customHeight="1" x14ac:dyDescent="0.25">
      <c r="G2999" s="87">
        <f t="shared" si="156"/>
        <v>0</v>
      </c>
      <c r="H2999" s="87">
        <v>2999</v>
      </c>
      <c r="I2999" s="119">
        <v>23523</v>
      </c>
      <c r="J2999" s="122" t="s">
        <v>9839</v>
      </c>
      <c r="K2999" s="87" t="str">
        <f t="shared" si="157"/>
        <v>235</v>
      </c>
      <c r="L2999" s="111"/>
    </row>
    <row r="3000" spans="7:12" ht="15" customHeight="1" x14ac:dyDescent="0.25">
      <c r="G3000" s="87">
        <f t="shared" si="156"/>
        <v>0</v>
      </c>
      <c r="H3000" s="87">
        <v>3000</v>
      </c>
      <c r="I3000" s="119">
        <v>23523</v>
      </c>
      <c r="J3000" s="122" t="s">
        <v>9840</v>
      </c>
      <c r="K3000" s="87" t="str">
        <f t="shared" si="157"/>
        <v>235</v>
      </c>
      <c r="L3000" s="111"/>
    </row>
    <row r="3001" spans="7:12" ht="15" customHeight="1" x14ac:dyDescent="0.25">
      <c r="G3001" s="87">
        <f t="shared" si="156"/>
        <v>0</v>
      </c>
      <c r="H3001" s="87">
        <v>3001</v>
      </c>
      <c r="I3001" s="119">
        <v>23591</v>
      </c>
      <c r="J3001" s="122" t="s">
        <v>9841</v>
      </c>
      <c r="K3001" s="87" t="str">
        <f t="shared" si="157"/>
        <v>235</v>
      </c>
      <c r="L3001" s="111"/>
    </row>
    <row r="3002" spans="7:12" ht="15" customHeight="1" x14ac:dyDescent="0.25">
      <c r="G3002" s="87">
        <f t="shared" si="156"/>
        <v>0</v>
      </c>
      <c r="H3002" s="87">
        <v>3002</v>
      </c>
      <c r="I3002" s="119">
        <v>23529</v>
      </c>
      <c r="J3002" s="122" t="s">
        <v>9841</v>
      </c>
      <c r="K3002" s="87" t="str">
        <f t="shared" si="157"/>
        <v>235</v>
      </c>
      <c r="L3002" s="111"/>
    </row>
    <row r="3003" spans="7:12" ht="15" customHeight="1" x14ac:dyDescent="0.25">
      <c r="G3003" s="87">
        <f t="shared" si="156"/>
        <v>0</v>
      </c>
      <c r="H3003" s="87">
        <v>3003</v>
      </c>
      <c r="I3003" s="119">
        <v>23511</v>
      </c>
      <c r="J3003" s="122" t="s">
        <v>9842</v>
      </c>
      <c r="K3003" s="87" t="str">
        <f t="shared" si="157"/>
        <v>235</v>
      </c>
      <c r="L3003" s="111"/>
    </row>
    <row r="3004" spans="7:12" ht="15" customHeight="1" x14ac:dyDescent="0.25">
      <c r="G3004" s="87">
        <f t="shared" si="156"/>
        <v>0</v>
      </c>
      <c r="H3004" s="87">
        <v>3004</v>
      </c>
      <c r="I3004" s="119">
        <v>23515</v>
      </c>
      <c r="J3004" s="122" t="s">
        <v>9842</v>
      </c>
      <c r="K3004" s="87" t="str">
        <f t="shared" si="157"/>
        <v>235</v>
      </c>
      <c r="L3004" s="111"/>
    </row>
    <row r="3005" spans="7:12" ht="15" customHeight="1" x14ac:dyDescent="0.25">
      <c r="G3005" s="87">
        <f t="shared" si="156"/>
        <v>0</v>
      </c>
      <c r="H3005" s="87">
        <v>3005</v>
      </c>
      <c r="I3005" s="119">
        <v>23519</v>
      </c>
      <c r="J3005" s="122" t="s">
        <v>9842</v>
      </c>
      <c r="K3005" s="87" t="str">
        <f t="shared" si="157"/>
        <v>235</v>
      </c>
      <c r="L3005" s="111"/>
    </row>
    <row r="3006" spans="7:12" ht="15" customHeight="1" x14ac:dyDescent="0.25">
      <c r="G3006" s="87">
        <f t="shared" si="156"/>
        <v>0</v>
      </c>
      <c r="H3006" s="87">
        <v>3006</v>
      </c>
      <c r="I3006" s="119">
        <v>23511</v>
      </c>
      <c r="J3006" s="122" t="s">
        <v>9843</v>
      </c>
      <c r="K3006" s="87" t="str">
        <f t="shared" si="157"/>
        <v>235</v>
      </c>
      <c r="L3006" s="111"/>
    </row>
    <row r="3007" spans="7:12" ht="15" customHeight="1" x14ac:dyDescent="0.25">
      <c r="G3007" s="87">
        <f t="shared" si="156"/>
        <v>0</v>
      </c>
      <c r="H3007" s="87">
        <v>3007</v>
      </c>
      <c r="I3007" s="119">
        <v>23514</v>
      </c>
      <c r="J3007" s="122" t="s">
        <v>9843</v>
      </c>
      <c r="K3007" s="87" t="str">
        <f t="shared" si="157"/>
        <v>235</v>
      </c>
      <c r="L3007" s="111"/>
    </row>
    <row r="3008" spans="7:12" ht="15" customHeight="1" x14ac:dyDescent="0.25">
      <c r="G3008" s="87">
        <f t="shared" si="156"/>
        <v>0</v>
      </c>
      <c r="H3008" s="87">
        <v>3008</v>
      </c>
      <c r="I3008" s="119">
        <v>23513</v>
      </c>
      <c r="J3008" s="122" t="s">
        <v>9844</v>
      </c>
      <c r="K3008" s="87" t="str">
        <f t="shared" si="157"/>
        <v>235</v>
      </c>
      <c r="L3008" s="111"/>
    </row>
    <row r="3009" spans="7:12" ht="15" customHeight="1" x14ac:dyDescent="0.25">
      <c r="G3009" s="87">
        <f t="shared" si="156"/>
        <v>0</v>
      </c>
      <c r="H3009" s="87">
        <v>3009</v>
      </c>
      <c r="I3009" s="119">
        <v>23511</v>
      </c>
      <c r="J3009" s="122" t="s">
        <v>9844</v>
      </c>
      <c r="K3009" s="87" t="str">
        <f t="shared" si="157"/>
        <v>235</v>
      </c>
      <c r="L3009" s="111"/>
    </row>
    <row r="3010" spans="7:12" ht="15" customHeight="1" x14ac:dyDescent="0.25">
      <c r="G3010" s="87">
        <f t="shared" ref="G3010:G3073" si="158">IF(ISERR(SEARCH($G$1,J3010)),0,1)</f>
        <v>0</v>
      </c>
      <c r="H3010" s="87">
        <v>3010</v>
      </c>
      <c r="I3010" s="119">
        <v>23514</v>
      </c>
      <c r="J3010" s="122" t="s">
        <v>12473</v>
      </c>
      <c r="K3010" s="87" t="str">
        <f t="shared" si="157"/>
        <v>235</v>
      </c>
      <c r="L3010" s="111"/>
    </row>
    <row r="3011" spans="7:12" ht="15" customHeight="1" x14ac:dyDescent="0.25">
      <c r="G3011" s="87">
        <f t="shared" si="158"/>
        <v>0</v>
      </c>
      <c r="H3011" s="87">
        <v>3011</v>
      </c>
      <c r="I3011" s="119">
        <v>23512</v>
      </c>
      <c r="J3011" s="122" t="s">
        <v>9845</v>
      </c>
      <c r="K3011" s="87" t="str">
        <f t="shared" ref="K3011:K3074" si="159">IF(LEN(LEFT(I3011,3))&lt;3,"Prosím, zvolte podrobnější úroveň.",LEFT(I3011,3))</f>
        <v>235</v>
      </c>
      <c r="L3011" s="111"/>
    </row>
    <row r="3012" spans="7:12" ht="15" customHeight="1" x14ac:dyDescent="0.25">
      <c r="G3012" s="87">
        <f t="shared" si="158"/>
        <v>0</v>
      </c>
      <c r="H3012" s="87">
        <v>3012</v>
      </c>
      <c r="I3012" s="119">
        <v>23512</v>
      </c>
      <c r="J3012" s="122" t="s">
        <v>9846</v>
      </c>
      <c r="K3012" s="87" t="str">
        <f t="shared" si="159"/>
        <v>235</v>
      </c>
      <c r="L3012" s="111"/>
    </row>
    <row r="3013" spans="7:12" ht="15" customHeight="1" x14ac:dyDescent="0.25">
      <c r="G3013" s="87">
        <f t="shared" si="158"/>
        <v>0</v>
      </c>
      <c r="H3013" s="87">
        <v>3013</v>
      </c>
      <c r="I3013" s="119">
        <v>23512</v>
      </c>
      <c r="J3013" s="122" t="s">
        <v>9847</v>
      </c>
      <c r="K3013" s="87" t="str">
        <f t="shared" si="159"/>
        <v>235</v>
      </c>
      <c r="L3013" s="111"/>
    </row>
    <row r="3014" spans="7:12" ht="15" customHeight="1" x14ac:dyDescent="0.25">
      <c r="G3014" s="87">
        <f t="shared" si="158"/>
        <v>0</v>
      </c>
      <c r="H3014" s="87">
        <v>3014</v>
      </c>
      <c r="I3014" s="119">
        <v>13459</v>
      </c>
      <c r="J3014" s="121" t="s">
        <v>9848</v>
      </c>
      <c r="K3014" s="87" t="str">
        <f t="shared" si="159"/>
        <v>134</v>
      </c>
      <c r="L3014" s="111"/>
    </row>
    <row r="3015" spans="7:12" ht="15" customHeight="1" x14ac:dyDescent="0.25">
      <c r="G3015" s="87">
        <f t="shared" si="158"/>
        <v>0</v>
      </c>
      <c r="H3015" s="87">
        <v>3015</v>
      </c>
      <c r="I3015" s="119">
        <v>23550</v>
      </c>
      <c r="J3015" s="121" t="s">
        <v>9848</v>
      </c>
      <c r="K3015" s="87" t="str">
        <f t="shared" si="159"/>
        <v>235</v>
      </c>
      <c r="L3015" s="111"/>
    </row>
    <row r="3016" spans="7:12" ht="15" customHeight="1" x14ac:dyDescent="0.25">
      <c r="G3016" s="87">
        <f t="shared" si="158"/>
        <v>0</v>
      </c>
      <c r="H3016" s="87">
        <v>3016</v>
      </c>
      <c r="I3016" s="119">
        <v>23540</v>
      </c>
      <c r="J3016" s="122" t="s">
        <v>9848</v>
      </c>
      <c r="K3016" s="87" t="str">
        <f t="shared" si="159"/>
        <v>235</v>
      </c>
      <c r="L3016" s="111"/>
    </row>
    <row r="3017" spans="7:12" ht="15" customHeight="1" x14ac:dyDescent="0.25">
      <c r="G3017" s="87">
        <f t="shared" si="158"/>
        <v>0</v>
      </c>
      <c r="H3017" s="87">
        <v>3017</v>
      </c>
      <c r="I3017" s="119">
        <v>23540</v>
      </c>
      <c r="J3017" s="121" t="s">
        <v>9849</v>
      </c>
      <c r="K3017" s="87" t="str">
        <f t="shared" si="159"/>
        <v>235</v>
      </c>
      <c r="L3017" s="111"/>
    </row>
    <row r="3018" spans="7:12" ht="15" customHeight="1" x14ac:dyDescent="0.25">
      <c r="G3018" s="87">
        <f t="shared" si="158"/>
        <v>0</v>
      </c>
      <c r="H3018" s="87">
        <v>3018</v>
      </c>
      <c r="I3018" s="119">
        <v>23550</v>
      </c>
      <c r="J3018" s="121" t="s">
        <v>9849</v>
      </c>
      <c r="K3018" s="87" t="str">
        <f t="shared" si="159"/>
        <v>235</v>
      </c>
      <c r="L3018" s="111"/>
    </row>
    <row r="3019" spans="7:12" ht="15" customHeight="1" x14ac:dyDescent="0.25">
      <c r="G3019" s="87">
        <f t="shared" si="158"/>
        <v>0</v>
      </c>
      <c r="H3019" s="87">
        <v>3019</v>
      </c>
      <c r="I3019" s="119">
        <v>23540</v>
      </c>
      <c r="J3019" s="121" t="s">
        <v>9850</v>
      </c>
      <c r="K3019" s="87" t="str">
        <f t="shared" si="159"/>
        <v>235</v>
      </c>
      <c r="L3019" s="111"/>
    </row>
    <row r="3020" spans="7:12" ht="15" customHeight="1" x14ac:dyDescent="0.25">
      <c r="G3020" s="87">
        <f t="shared" si="158"/>
        <v>0</v>
      </c>
      <c r="H3020" s="87">
        <v>3020</v>
      </c>
      <c r="I3020" s="119">
        <v>23550</v>
      </c>
      <c r="J3020" s="121" t="s">
        <v>9850</v>
      </c>
      <c r="K3020" s="87" t="str">
        <f t="shared" si="159"/>
        <v>235</v>
      </c>
      <c r="L3020" s="111"/>
    </row>
    <row r="3021" spans="7:12" ht="15" customHeight="1" x14ac:dyDescent="0.25">
      <c r="G3021" s="87">
        <f t="shared" si="158"/>
        <v>0</v>
      </c>
      <c r="H3021" s="87">
        <v>3021</v>
      </c>
      <c r="I3021" s="119">
        <v>23540</v>
      </c>
      <c r="J3021" s="121" t="s">
        <v>9851</v>
      </c>
      <c r="K3021" s="87" t="str">
        <f t="shared" si="159"/>
        <v>235</v>
      </c>
      <c r="L3021" s="111"/>
    </row>
    <row r="3022" spans="7:12" ht="15" customHeight="1" x14ac:dyDescent="0.25">
      <c r="G3022" s="87">
        <f t="shared" si="158"/>
        <v>0</v>
      </c>
      <c r="H3022" s="87">
        <v>3022</v>
      </c>
      <c r="I3022" s="119">
        <v>23550</v>
      </c>
      <c r="J3022" s="121" t="s">
        <v>9851</v>
      </c>
      <c r="K3022" s="87" t="str">
        <f t="shared" si="159"/>
        <v>235</v>
      </c>
      <c r="L3022" s="111"/>
    </row>
    <row r="3023" spans="7:12" ht="15" customHeight="1" x14ac:dyDescent="0.25">
      <c r="G3023" s="87">
        <f t="shared" si="158"/>
        <v>0</v>
      </c>
      <c r="H3023" s="87">
        <v>3023</v>
      </c>
      <c r="I3023" s="119">
        <v>23540</v>
      </c>
      <c r="J3023" s="121" t="s">
        <v>9852</v>
      </c>
      <c r="K3023" s="87" t="str">
        <f t="shared" si="159"/>
        <v>235</v>
      </c>
      <c r="L3023" s="111"/>
    </row>
    <row r="3024" spans="7:12" ht="15" customHeight="1" x14ac:dyDescent="0.25">
      <c r="G3024" s="87">
        <f t="shared" si="158"/>
        <v>0</v>
      </c>
      <c r="H3024" s="87">
        <v>3024</v>
      </c>
      <c r="I3024" s="119">
        <v>23550</v>
      </c>
      <c r="J3024" s="121" t="s">
        <v>9852</v>
      </c>
      <c r="K3024" s="87" t="str">
        <f t="shared" si="159"/>
        <v>235</v>
      </c>
      <c r="L3024" s="111"/>
    </row>
    <row r="3025" spans="7:12" ht="15" customHeight="1" x14ac:dyDescent="0.25">
      <c r="G3025" s="87">
        <f t="shared" si="158"/>
        <v>0</v>
      </c>
      <c r="H3025" s="87">
        <v>3025</v>
      </c>
      <c r="I3025" s="119">
        <v>23550</v>
      </c>
      <c r="J3025" s="122" t="s">
        <v>9853</v>
      </c>
      <c r="K3025" s="87" t="str">
        <f t="shared" si="159"/>
        <v>235</v>
      </c>
      <c r="L3025" s="111"/>
    </row>
    <row r="3026" spans="7:12" ht="15" customHeight="1" x14ac:dyDescent="0.25">
      <c r="G3026" s="87">
        <f t="shared" si="158"/>
        <v>0</v>
      </c>
      <c r="H3026" s="87">
        <v>3026</v>
      </c>
      <c r="I3026" s="119">
        <v>23540</v>
      </c>
      <c r="J3026" s="122" t="s">
        <v>9853</v>
      </c>
      <c r="K3026" s="87" t="str">
        <f t="shared" si="159"/>
        <v>235</v>
      </c>
      <c r="L3026" s="111"/>
    </row>
    <row r="3027" spans="7:12" ht="15" customHeight="1" x14ac:dyDescent="0.25">
      <c r="G3027" s="87">
        <f t="shared" si="158"/>
        <v>0</v>
      </c>
      <c r="H3027" s="87">
        <v>3027</v>
      </c>
      <c r="I3027" s="119">
        <v>13459</v>
      </c>
      <c r="J3027" s="121" t="s">
        <v>9854</v>
      </c>
      <c r="K3027" s="87" t="str">
        <f t="shared" si="159"/>
        <v>134</v>
      </c>
      <c r="L3027" s="111"/>
    </row>
    <row r="3028" spans="7:12" ht="15" customHeight="1" x14ac:dyDescent="0.25">
      <c r="G3028" s="87">
        <f t="shared" si="158"/>
        <v>0</v>
      </c>
      <c r="H3028" s="87">
        <v>3028</v>
      </c>
      <c r="I3028" s="124">
        <v>23530</v>
      </c>
      <c r="J3028" s="121" t="s">
        <v>9854</v>
      </c>
      <c r="K3028" s="87" t="str">
        <f t="shared" si="159"/>
        <v>235</v>
      </c>
      <c r="L3028" s="111"/>
    </row>
    <row r="3029" spans="7:12" ht="15" customHeight="1" x14ac:dyDescent="0.25">
      <c r="G3029" s="87">
        <f t="shared" si="158"/>
        <v>0</v>
      </c>
      <c r="H3029" s="87">
        <v>3029</v>
      </c>
      <c r="I3029" s="124">
        <v>23530</v>
      </c>
      <c r="J3029" s="122" t="s">
        <v>9855</v>
      </c>
      <c r="K3029" s="87" t="str">
        <f t="shared" si="159"/>
        <v>235</v>
      </c>
      <c r="L3029" s="111"/>
    </row>
    <row r="3030" spans="7:12" ht="15" customHeight="1" x14ac:dyDescent="0.25">
      <c r="G3030" s="87">
        <f t="shared" si="158"/>
        <v>0</v>
      </c>
      <c r="H3030" s="87">
        <v>3030</v>
      </c>
      <c r="I3030" s="124">
        <v>23530</v>
      </c>
      <c r="J3030" s="122" t="s">
        <v>9856</v>
      </c>
      <c r="K3030" s="87" t="str">
        <f t="shared" si="159"/>
        <v>235</v>
      </c>
      <c r="L3030" s="111"/>
    </row>
    <row r="3031" spans="7:12" ht="15" customHeight="1" x14ac:dyDescent="0.25">
      <c r="G3031" s="87">
        <f t="shared" si="158"/>
        <v>0</v>
      </c>
      <c r="H3031" s="87">
        <v>3031</v>
      </c>
      <c r="I3031" s="124">
        <v>23530</v>
      </c>
      <c r="J3031" s="122" t="s">
        <v>9857</v>
      </c>
      <c r="K3031" s="87" t="str">
        <f t="shared" si="159"/>
        <v>235</v>
      </c>
      <c r="L3031" s="111"/>
    </row>
    <row r="3032" spans="7:12" ht="15" customHeight="1" x14ac:dyDescent="0.25">
      <c r="G3032" s="87">
        <f t="shared" si="158"/>
        <v>0</v>
      </c>
      <c r="H3032" s="87">
        <v>3032</v>
      </c>
      <c r="I3032" s="119">
        <v>23591</v>
      </c>
      <c r="J3032" s="121" t="s">
        <v>9858</v>
      </c>
      <c r="K3032" s="87" t="str">
        <f t="shared" si="159"/>
        <v>235</v>
      </c>
      <c r="L3032" s="111"/>
    </row>
    <row r="3033" spans="7:12" ht="15" customHeight="1" x14ac:dyDescent="0.25">
      <c r="G3033" s="87">
        <f t="shared" si="158"/>
        <v>0</v>
      </c>
      <c r="H3033" s="87">
        <v>3033</v>
      </c>
      <c r="I3033" s="119">
        <v>13459</v>
      </c>
      <c r="J3033" s="121" t="s">
        <v>9858</v>
      </c>
      <c r="K3033" s="87" t="str">
        <f t="shared" si="159"/>
        <v>134</v>
      </c>
      <c r="L3033" s="111"/>
    </row>
    <row r="3034" spans="7:12" ht="15" customHeight="1" x14ac:dyDescent="0.25">
      <c r="G3034" s="87">
        <f t="shared" si="158"/>
        <v>0</v>
      </c>
      <c r="H3034" s="87">
        <v>3034</v>
      </c>
      <c r="I3034" s="119">
        <v>23591</v>
      </c>
      <c r="J3034" s="122" t="s">
        <v>9859</v>
      </c>
      <c r="K3034" s="87" t="str">
        <f t="shared" si="159"/>
        <v>235</v>
      </c>
      <c r="L3034" s="111"/>
    </row>
    <row r="3035" spans="7:12" ht="15" customHeight="1" x14ac:dyDescent="0.25">
      <c r="G3035" s="87">
        <f t="shared" si="158"/>
        <v>0</v>
      </c>
      <c r="H3035" s="87">
        <v>3035</v>
      </c>
      <c r="I3035" s="119">
        <v>23591</v>
      </c>
      <c r="J3035" s="122" t="s">
        <v>9860</v>
      </c>
      <c r="K3035" s="87" t="str">
        <f t="shared" si="159"/>
        <v>235</v>
      </c>
      <c r="L3035" s="111"/>
    </row>
    <row r="3036" spans="7:12" ht="15" customHeight="1" x14ac:dyDescent="0.25">
      <c r="G3036" s="87">
        <f t="shared" si="158"/>
        <v>0</v>
      </c>
      <c r="H3036" s="87">
        <v>3036</v>
      </c>
      <c r="I3036" s="119">
        <v>23591</v>
      </c>
      <c r="J3036" s="122" t="s">
        <v>9861</v>
      </c>
      <c r="K3036" s="87" t="str">
        <f t="shared" si="159"/>
        <v>235</v>
      </c>
      <c r="L3036" s="111"/>
    </row>
    <row r="3037" spans="7:12" ht="15" customHeight="1" x14ac:dyDescent="0.25">
      <c r="G3037" s="87">
        <f t="shared" si="158"/>
        <v>0</v>
      </c>
      <c r="H3037" s="87">
        <v>3037</v>
      </c>
      <c r="I3037" s="119">
        <v>23591</v>
      </c>
      <c r="J3037" s="122" t="s">
        <v>9862</v>
      </c>
      <c r="K3037" s="87" t="str">
        <f t="shared" si="159"/>
        <v>235</v>
      </c>
      <c r="L3037" s="111"/>
    </row>
    <row r="3038" spans="7:12" ht="15" customHeight="1" x14ac:dyDescent="0.25">
      <c r="G3038" s="87">
        <f t="shared" si="158"/>
        <v>0</v>
      </c>
      <c r="H3038" s="87">
        <v>3038</v>
      </c>
      <c r="I3038" s="119">
        <v>23599</v>
      </c>
      <c r="J3038" s="122" t="s">
        <v>9862</v>
      </c>
      <c r="K3038" s="87" t="str">
        <f t="shared" si="159"/>
        <v>235</v>
      </c>
      <c r="L3038" s="111"/>
    </row>
    <row r="3039" spans="7:12" ht="15" customHeight="1" x14ac:dyDescent="0.25">
      <c r="G3039" s="87">
        <f t="shared" si="158"/>
        <v>0</v>
      </c>
      <c r="H3039" s="87">
        <v>3039</v>
      </c>
      <c r="I3039" s="119">
        <v>13456</v>
      </c>
      <c r="J3039" s="121" t="s">
        <v>9863</v>
      </c>
      <c r="K3039" s="87" t="str">
        <f t="shared" si="159"/>
        <v>134</v>
      </c>
      <c r="L3039" s="111"/>
    </row>
    <row r="3040" spans="7:12" ht="15" customHeight="1" x14ac:dyDescent="0.25">
      <c r="G3040" s="87">
        <f t="shared" si="158"/>
        <v>0</v>
      </c>
      <c r="H3040" s="87">
        <v>3040</v>
      </c>
      <c r="I3040" s="119">
        <v>23523</v>
      </c>
      <c r="J3040" s="121" t="s">
        <v>9863</v>
      </c>
      <c r="K3040" s="87" t="str">
        <f t="shared" si="159"/>
        <v>235</v>
      </c>
      <c r="L3040" s="111"/>
    </row>
    <row r="3041" spans="7:12" ht="15" customHeight="1" x14ac:dyDescent="0.25">
      <c r="G3041" s="87">
        <f t="shared" si="158"/>
        <v>0</v>
      </c>
      <c r="H3041" s="87">
        <v>3041</v>
      </c>
      <c r="I3041" s="119">
        <v>23591</v>
      </c>
      <c r="J3041" s="122" t="s">
        <v>9864</v>
      </c>
      <c r="K3041" s="87" t="str">
        <f t="shared" si="159"/>
        <v>235</v>
      </c>
      <c r="L3041" s="111"/>
    </row>
    <row r="3042" spans="7:12" ht="15" customHeight="1" x14ac:dyDescent="0.25">
      <c r="G3042" s="87">
        <f t="shared" si="158"/>
        <v>0</v>
      </c>
      <c r="H3042" s="87">
        <v>3042</v>
      </c>
      <c r="I3042" s="119">
        <v>23523</v>
      </c>
      <c r="J3042" s="122" t="s">
        <v>9865</v>
      </c>
      <c r="K3042" s="87" t="str">
        <f t="shared" si="159"/>
        <v>235</v>
      </c>
      <c r="L3042" s="111"/>
    </row>
    <row r="3043" spans="7:12" ht="15" customHeight="1" x14ac:dyDescent="0.25">
      <c r="G3043" s="87">
        <f t="shared" si="158"/>
        <v>0</v>
      </c>
      <c r="H3043" s="87">
        <v>3043</v>
      </c>
      <c r="I3043" s="119">
        <v>23524</v>
      </c>
      <c r="J3043" s="122" t="s">
        <v>9865</v>
      </c>
      <c r="K3043" s="87" t="str">
        <f t="shared" si="159"/>
        <v>235</v>
      </c>
      <c r="L3043" s="111"/>
    </row>
    <row r="3044" spans="7:12" ht="15" customHeight="1" x14ac:dyDescent="0.25">
      <c r="G3044" s="87">
        <f t="shared" si="158"/>
        <v>0</v>
      </c>
      <c r="H3044" s="87">
        <v>3044</v>
      </c>
      <c r="I3044" s="119">
        <v>23525</v>
      </c>
      <c r="J3044" s="122" t="s">
        <v>9865</v>
      </c>
      <c r="K3044" s="87" t="str">
        <f t="shared" si="159"/>
        <v>235</v>
      </c>
      <c r="L3044" s="111"/>
    </row>
    <row r="3045" spans="7:12" ht="15" customHeight="1" x14ac:dyDescent="0.25">
      <c r="G3045" s="87">
        <f t="shared" si="158"/>
        <v>0</v>
      </c>
      <c r="H3045" s="87">
        <v>3045</v>
      </c>
      <c r="I3045" s="119">
        <v>23522</v>
      </c>
      <c r="J3045" s="122" t="s">
        <v>9865</v>
      </c>
      <c r="K3045" s="87" t="str">
        <f t="shared" si="159"/>
        <v>235</v>
      </c>
      <c r="L3045" s="111"/>
    </row>
    <row r="3046" spans="7:12" ht="15" customHeight="1" x14ac:dyDescent="0.25">
      <c r="G3046" s="87">
        <f t="shared" si="158"/>
        <v>0</v>
      </c>
      <c r="H3046" s="87">
        <v>3046</v>
      </c>
      <c r="I3046" s="119">
        <v>23529</v>
      </c>
      <c r="J3046" s="122" t="s">
        <v>9866</v>
      </c>
      <c r="K3046" s="87" t="str">
        <f t="shared" si="159"/>
        <v>235</v>
      </c>
      <c r="L3046" s="111"/>
    </row>
    <row r="3047" spans="7:12" ht="15" customHeight="1" x14ac:dyDescent="0.25">
      <c r="G3047" s="87">
        <f t="shared" si="158"/>
        <v>0</v>
      </c>
      <c r="H3047" s="87">
        <v>3047</v>
      </c>
      <c r="I3047" s="119">
        <v>13459</v>
      </c>
      <c r="J3047" s="127" t="s">
        <v>9867</v>
      </c>
      <c r="K3047" s="87" t="str">
        <f t="shared" si="159"/>
        <v>134</v>
      </c>
      <c r="L3047" s="111"/>
    </row>
    <row r="3048" spans="7:12" ht="15" customHeight="1" x14ac:dyDescent="0.25">
      <c r="G3048" s="87">
        <f t="shared" si="158"/>
        <v>0</v>
      </c>
      <c r="H3048" s="87">
        <v>3048</v>
      </c>
      <c r="I3048" s="119">
        <v>23593</v>
      </c>
      <c r="J3048" s="127" t="s">
        <v>9867</v>
      </c>
      <c r="K3048" s="87" t="str">
        <f t="shared" si="159"/>
        <v>235</v>
      </c>
      <c r="L3048" s="111"/>
    </row>
    <row r="3049" spans="7:12" ht="15" customHeight="1" x14ac:dyDescent="0.25">
      <c r="G3049" s="87">
        <f t="shared" si="158"/>
        <v>0</v>
      </c>
      <c r="H3049" s="87">
        <v>3049</v>
      </c>
      <c r="I3049" s="119">
        <v>13451</v>
      </c>
      <c r="J3049" s="127" t="s">
        <v>9868</v>
      </c>
      <c r="K3049" s="87" t="str">
        <f t="shared" si="159"/>
        <v>134</v>
      </c>
      <c r="L3049" s="111"/>
    </row>
    <row r="3050" spans="7:12" ht="15" customHeight="1" x14ac:dyDescent="0.25">
      <c r="G3050" s="87">
        <f t="shared" si="158"/>
        <v>0</v>
      </c>
      <c r="H3050" s="87">
        <v>3050</v>
      </c>
      <c r="I3050" s="119">
        <v>23593</v>
      </c>
      <c r="J3050" s="127" t="s">
        <v>9868</v>
      </c>
      <c r="K3050" s="87" t="str">
        <f t="shared" si="159"/>
        <v>235</v>
      </c>
      <c r="L3050" s="111"/>
    </row>
    <row r="3051" spans="7:12" ht="15" customHeight="1" x14ac:dyDescent="0.25">
      <c r="G3051" s="87">
        <f t="shared" si="158"/>
        <v>0</v>
      </c>
      <c r="H3051" s="87">
        <v>3051</v>
      </c>
      <c r="I3051" s="119">
        <v>23599</v>
      </c>
      <c r="J3051" s="120" t="s">
        <v>9869</v>
      </c>
      <c r="K3051" s="87" t="str">
        <f t="shared" si="159"/>
        <v>235</v>
      </c>
      <c r="L3051" s="111"/>
    </row>
    <row r="3052" spans="7:12" ht="15" customHeight="1" x14ac:dyDescent="0.25">
      <c r="G3052" s="87">
        <f t="shared" si="158"/>
        <v>0</v>
      </c>
      <c r="H3052" s="87">
        <v>3052</v>
      </c>
      <c r="I3052" s="119">
        <v>23540</v>
      </c>
      <c r="J3052" s="127" t="s">
        <v>9870</v>
      </c>
      <c r="K3052" s="87" t="str">
        <f t="shared" si="159"/>
        <v>235</v>
      </c>
      <c r="L3052" s="111"/>
    </row>
    <row r="3053" spans="7:12" ht="15" customHeight="1" x14ac:dyDescent="0.25">
      <c r="G3053" s="87">
        <f t="shared" si="158"/>
        <v>0</v>
      </c>
      <c r="H3053" s="87">
        <v>3053</v>
      </c>
      <c r="I3053" s="119">
        <v>23550</v>
      </c>
      <c r="J3053" s="127" t="s">
        <v>9870</v>
      </c>
      <c r="K3053" s="87" t="str">
        <f t="shared" si="159"/>
        <v>235</v>
      </c>
      <c r="L3053" s="111"/>
    </row>
    <row r="3054" spans="7:12" ht="15" customHeight="1" x14ac:dyDescent="0.25">
      <c r="G3054" s="87">
        <f t="shared" si="158"/>
        <v>0</v>
      </c>
      <c r="H3054" s="87">
        <v>3054</v>
      </c>
      <c r="I3054" s="119">
        <v>23530</v>
      </c>
      <c r="J3054" s="127" t="s">
        <v>9870</v>
      </c>
      <c r="K3054" s="87" t="str">
        <f t="shared" si="159"/>
        <v>235</v>
      </c>
      <c r="L3054" s="111"/>
    </row>
    <row r="3055" spans="7:12" ht="15" customHeight="1" x14ac:dyDescent="0.25">
      <c r="G3055" s="87">
        <f t="shared" si="158"/>
        <v>0</v>
      </c>
      <c r="H3055" s="87">
        <v>3055</v>
      </c>
      <c r="I3055" s="119">
        <v>51650</v>
      </c>
      <c r="J3055" s="120" t="s">
        <v>9871</v>
      </c>
      <c r="K3055" s="87" t="str">
        <f t="shared" si="159"/>
        <v>516</v>
      </c>
      <c r="L3055" s="111"/>
    </row>
    <row r="3056" spans="7:12" ht="15" customHeight="1" x14ac:dyDescent="0.25">
      <c r="G3056" s="87">
        <f t="shared" si="158"/>
        <v>0</v>
      </c>
      <c r="H3056" s="87">
        <v>3056</v>
      </c>
      <c r="I3056" s="119">
        <v>23204</v>
      </c>
      <c r="J3056" s="120" t="s">
        <v>9872</v>
      </c>
      <c r="K3056" s="87" t="str">
        <f t="shared" si="159"/>
        <v>232</v>
      </c>
      <c r="L3056" s="111"/>
    </row>
    <row r="3057" spans="7:12" ht="15" customHeight="1" x14ac:dyDescent="0.25">
      <c r="G3057" s="87">
        <f t="shared" si="158"/>
        <v>0</v>
      </c>
      <c r="H3057" s="87">
        <v>3057</v>
      </c>
      <c r="I3057" s="119">
        <v>23560</v>
      </c>
      <c r="J3057" s="120" t="s">
        <v>9872</v>
      </c>
      <c r="K3057" s="87" t="str">
        <f t="shared" si="159"/>
        <v>235</v>
      </c>
      <c r="L3057" s="111"/>
    </row>
    <row r="3058" spans="7:12" ht="15" customHeight="1" x14ac:dyDescent="0.25">
      <c r="G3058" s="87">
        <f t="shared" si="158"/>
        <v>0</v>
      </c>
      <c r="H3058" s="87">
        <v>3058</v>
      </c>
      <c r="I3058" s="119">
        <v>23550</v>
      </c>
      <c r="J3058" s="120" t="s">
        <v>9873</v>
      </c>
      <c r="K3058" s="87" t="str">
        <f t="shared" si="159"/>
        <v>235</v>
      </c>
      <c r="L3058" s="111"/>
    </row>
    <row r="3059" spans="7:12" ht="15" customHeight="1" x14ac:dyDescent="0.25">
      <c r="G3059" s="87">
        <f t="shared" si="158"/>
        <v>0</v>
      </c>
      <c r="H3059" s="87">
        <v>3059</v>
      </c>
      <c r="I3059" s="119">
        <v>22661</v>
      </c>
      <c r="J3059" s="120" t="s">
        <v>9874</v>
      </c>
      <c r="K3059" s="87" t="str">
        <f t="shared" si="159"/>
        <v>226</v>
      </c>
      <c r="L3059" s="111"/>
    </row>
    <row r="3060" spans="7:12" ht="15" customHeight="1" x14ac:dyDescent="0.25">
      <c r="G3060" s="87">
        <f t="shared" si="158"/>
        <v>0</v>
      </c>
      <c r="H3060" s="87">
        <v>3060</v>
      </c>
      <c r="I3060" s="119">
        <v>22662</v>
      </c>
      <c r="J3060" s="120" t="s">
        <v>9874</v>
      </c>
      <c r="K3060" s="87" t="str">
        <f t="shared" si="159"/>
        <v>226</v>
      </c>
      <c r="L3060" s="111"/>
    </row>
    <row r="3061" spans="7:12" ht="15" customHeight="1" x14ac:dyDescent="0.25">
      <c r="G3061" s="87">
        <f t="shared" si="158"/>
        <v>0</v>
      </c>
      <c r="H3061" s="87">
        <v>3061</v>
      </c>
      <c r="I3061" s="119">
        <v>23540</v>
      </c>
      <c r="J3061" s="120" t="s">
        <v>9874</v>
      </c>
      <c r="K3061" s="87" t="str">
        <f t="shared" si="159"/>
        <v>235</v>
      </c>
      <c r="L3061" s="111"/>
    </row>
    <row r="3062" spans="7:12" ht="15" customHeight="1" x14ac:dyDescent="0.25">
      <c r="G3062" s="87">
        <f t="shared" si="158"/>
        <v>0</v>
      </c>
      <c r="H3062" s="87">
        <v>3062</v>
      </c>
      <c r="I3062" s="119">
        <v>23550</v>
      </c>
      <c r="J3062" s="120" t="s">
        <v>9874</v>
      </c>
      <c r="K3062" s="87" t="str">
        <f t="shared" si="159"/>
        <v>235</v>
      </c>
      <c r="L3062" s="111"/>
    </row>
    <row r="3063" spans="7:12" ht="15" customHeight="1" x14ac:dyDescent="0.25">
      <c r="G3063" s="87">
        <f t="shared" si="158"/>
        <v>0</v>
      </c>
      <c r="H3063" s="87">
        <v>3063</v>
      </c>
      <c r="I3063" s="119">
        <v>23599</v>
      </c>
      <c r="J3063" s="120" t="s">
        <v>9875</v>
      </c>
      <c r="K3063" s="87" t="str">
        <f t="shared" si="159"/>
        <v>235</v>
      </c>
      <c r="L3063" s="111"/>
    </row>
    <row r="3064" spans="7:12" ht="15" customHeight="1" x14ac:dyDescent="0.25">
      <c r="G3064" s="87">
        <f t="shared" si="158"/>
        <v>0</v>
      </c>
      <c r="H3064" s="87">
        <v>3064</v>
      </c>
      <c r="I3064" s="119">
        <v>24119</v>
      </c>
      <c r="J3064" s="121" t="s">
        <v>9876</v>
      </c>
      <c r="K3064" s="87" t="str">
        <f t="shared" si="159"/>
        <v>241</v>
      </c>
      <c r="L3064" s="111"/>
    </row>
    <row r="3065" spans="7:12" ht="15" customHeight="1" x14ac:dyDescent="0.25">
      <c r="G3065" s="87">
        <f t="shared" si="158"/>
        <v>0</v>
      </c>
      <c r="H3065" s="87">
        <v>3065</v>
      </c>
      <c r="I3065" s="119">
        <v>24114</v>
      </c>
      <c r="J3065" s="122" t="s">
        <v>9876</v>
      </c>
      <c r="K3065" s="87" t="str">
        <f t="shared" si="159"/>
        <v>241</v>
      </c>
      <c r="L3065" s="111"/>
    </row>
    <row r="3066" spans="7:12" ht="15" customHeight="1" x14ac:dyDescent="0.25">
      <c r="G3066" s="87">
        <f t="shared" si="158"/>
        <v>0</v>
      </c>
      <c r="H3066" s="87">
        <v>3066</v>
      </c>
      <c r="I3066" s="119">
        <v>24111</v>
      </c>
      <c r="J3066" s="122" t="s">
        <v>9876</v>
      </c>
      <c r="K3066" s="87" t="str">
        <f t="shared" si="159"/>
        <v>241</v>
      </c>
      <c r="L3066" s="111"/>
    </row>
    <row r="3067" spans="7:12" ht="15" customHeight="1" x14ac:dyDescent="0.25">
      <c r="G3067" s="87">
        <f t="shared" si="158"/>
        <v>0</v>
      </c>
      <c r="H3067" s="87">
        <v>3067</v>
      </c>
      <c r="I3067" s="119">
        <v>24112</v>
      </c>
      <c r="J3067" s="122" t="s">
        <v>9876</v>
      </c>
      <c r="K3067" s="87" t="str">
        <f t="shared" si="159"/>
        <v>241</v>
      </c>
      <c r="L3067" s="111"/>
    </row>
    <row r="3068" spans="7:12" ht="15" customHeight="1" x14ac:dyDescent="0.25">
      <c r="G3068" s="87">
        <f t="shared" si="158"/>
        <v>0</v>
      </c>
      <c r="H3068" s="87">
        <v>3068</v>
      </c>
      <c r="I3068" s="119">
        <v>24113</v>
      </c>
      <c r="J3068" s="122" t="s">
        <v>9876</v>
      </c>
      <c r="K3068" s="87" t="str">
        <f t="shared" si="159"/>
        <v>241</v>
      </c>
      <c r="L3068" s="111"/>
    </row>
    <row r="3069" spans="7:12" ht="15" customHeight="1" x14ac:dyDescent="0.25">
      <c r="G3069" s="87">
        <f t="shared" si="158"/>
        <v>0</v>
      </c>
      <c r="H3069" s="87">
        <v>3069</v>
      </c>
      <c r="I3069" s="119">
        <v>24115</v>
      </c>
      <c r="J3069" s="122" t="s">
        <v>9876</v>
      </c>
      <c r="K3069" s="87" t="str">
        <f t="shared" si="159"/>
        <v>241</v>
      </c>
      <c r="L3069" s="111"/>
    </row>
    <row r="3070" spans="7:12" ht="15" customHeight="1" x14ac:dyDescent="0.25">
      <c r="G3070" s="87">
        <f t="shared" si="158"/>
        <v>0</v>
      </c>
      <c r="H3070" s="87">
        <v>3070</v>
      </c>
      <c r="I3070" s="119">
        <v>24116</v>
      </c>
      <c r="J3070" s="122" t="s">
        <v>9876</v>
      </c>
      <c r="K3070" s="87" t="str">
        <f t="shared" si="159"/>
        <v>241</v>
      </c>
      <c r="L3070" s="111"/>
    </row>
    <row r="3071" spans="7:12" ht="15" customHeight="1" x14ac:dyDescent="0.25">
      <c r="G3071" s="87">
        <f t="shared" si="158"/>
        <v>0</v>
      </c>
      <c r="H3071" s="87">
        <v>3071</v>
      </c>
      <c r="I3071" s="119">
        <v>24111</v>
      </c>
      <c r="J3071" s="122" t="s">
        <v>9877</v>
      </c>
      <c r="K3071" s="87" t="str">
        <f t="shared" si="159"/>
        <v>241</v>
      </c>
      <c r="L3071" s="111"/>
    </row>
    <row r="3072" spans="7:12" ht="15" customHeight="1" x14ac:dyDescent="0.25">
      <c r="G3072" s="87">
        <f t="shared" si="158"/>
        <v>0</v>
      </c>
      <c r="H3072" s="87">
        <v>3072</v>
      </c>
      <c r="I3072" s="119">
        <v>24112</v>
      </c>
      <c r="J3072" s="122" t="s">
        <v>9878</v>
      </c>
      <c r="K3072" s="87" t="str">
        <f t="shared" si="159"/>
        <v>241</v>
      </c>
      <c r="L3072" s="111"/>
    </row>
    <row r="3073" spans="7:12" ht="15" customHeight="1" x14ac:dyDescent="0.25">
      <c r="G3073" s="87">
        <f t="shared" si="158"/>
        <v>0</v>
      </c>
      <c r="H3073" s="87">
        <v>3073</v>
      </c>
      <c r="I3073" s="119">
        <v>24136</v>
      </c>
      <c r="J3073" s="122" t="s">
        <v>9879</v>
      </c>
      <c r="K3073" s="87" t="str">
        <f t="shared" si="159"/>
        <v>241</v>
      </c>
      <c r="L3073" s="111"/>
    </row>
    <row r="3074" spans="7:12" ht="15" customHeight="1" x14ac:dyDescent="0.25">
      <c r="G3074" s="87">
        <f t="shared" ref="G3074:G3137" si="160">IF(ISERR(SEARCH($G$1,J3074)),0,1)</f>
        <v>0</v>
      </c>
      <c r="H3074" s="87">
        <v>3074</v>
      </c>
      <c r="I3074" s="119">
        <v>24113</v>
      </c>
      <c r="J3074" s="122" t="s">
        <v>9880</v>
      </c>
      <c r="K3074" s="87" t="str">
        <f t="shared" si="159"/>
        <v>241</v>
      </c>
      <c r="L3074" s="111"/>
    </row>
    <row r="3075" spans="7:12" ht="15" customHeight="1" x14ac:dyDescent="0.25">
      <c r="G3075" s="87">
        <f t="shared" si="160"/>
        <v>0</v>
      </c>
      <c r="H3075" s="87">
        <v>3075</v>
      </c>
      <c r="I3075" s="119">
        <v>24114</v>
      </c>
      <c r="J3075" s="122" t="s">
        <v>9881</v>
      </c>
      <c r="K3075" s="87" t="str">
        <f t="shared" ref="K3075:K3138" si="161">IF(LEN(LEFT(I3075,3))&lt;3,"Prosím, zvolte podrobnější úroveň.",LEFT(I3075,3))</f>
        <v>241</v>
      </c>
      <c r="L3075" s="111"/>
    </row>
    <row r="3076" spans="7:12" ht="15" customHeight="1" x14ac:dyDescent="0.25">
      <c r="G3076" s="87">
        <f t="shared" si="160"/>
        <v>0</v>
      </c>
      <c r="H3076" s="87">
        <v>3076</v>
      </c>
      <c r="I3076" s="119">
        <v>24115</v>
      </c>
      <c r="J3076" s="122" t="s">
        <v>9882</v>
      </c>
      <c r="K3076" s="87" t="str">
        <f t="shared" si="161"/>
        <v>241</v>
      </c>
      <c r="L3076" s="111"/>
    </row>
    <row r="3077" spans="7:12" ht="15" customHeight="1" x14ac:dyDescent="0.25">
      <c r="G3077" s="87">
        <f t="shared" si="160"/>
        <v>0</v>
      </c>
      <c r="H3077" s="87">
        <v>3077</v>
      </c>
      <c r="I3077" s="119">
        <v>24116</v>
      </c>
      <c r="J3077" s="122" t="s">
        <v>9883</v>
      </c>
      <c r="K3077" s="87" t="str">
        <f t="shared" si="161"/>
        <v>241</v>
      </c>
      <c r="L3077" s="111"/>
    </row>
    <row r="3078" spans="7:12" ht="15" customHeight="1" x14ac:dyDescent="0.25">
      <c r="G3078" s="87">
        <f t="shared" si="160"/>
        <v>0</v>
      </c>
      <c r="H3078" s="87">
        <v>3078</v>
      </c>
      <c r="I3078" s="119">
        <v>24119</v>
      </c>
      <c r="J3078" s="121" t="s">
        <v>9884</v>
      </c>
      <c r="K3078" s="87" t="str">
        <f t="shared" si="161"/>
        <v>241</v>
      </c>
      <c r="L3078" s="111"/>
    </row>
    <row r="3079" spans="7:12" ht="15" customHeight="1" x14ac:dyDescent="0.25">
      <c r="G3079" s="87">
        <f t="shared" si="160"/>
        <v>0</v>
      </c>
      <c r="H3079" s="87">
        <v>3079</v>
      </c>
      <c r="I3079" s="119">
        <v>24136</v>
      </c>
      <c r="J3079" s="121" t="s">
        <v>9884</v>
      </c>
      <c r="K3079" s="87" t="str">
        <f t="shared" si="161"/>
        <v>241</v>
      </c>
      <c r="L3079" s="111"/>
    </row>
    <row r="3080" spans="7:12" ht="15" customHeight="1" x14ac:dyDescent="0.25">
      <c r="G3080" s="87">
        <f t="shared" si="160"/>
        <v>0</v>
      </c>
      <c r="H3080" s="87">
        <v>3080</v>
      </c>
      <c r="I3080" s="119">
        <v>33131</v>
      </c>
      <c r="J3080" s="122" t="s">
        <v>9884</v>
      </c>
      <c r="K3080" s="87" t="str">
        <f t="shared" si="161"/>
        <v>331</v>
      </c>
      <c r="L3080" s="111"/>
    </row>
    <row r="3081" spans="7:12" ht="15" customHeight="1" x14ac:dyDescent="0.25">
      <c r="G3081" s="87">
        <f t="shared" si="160"/>
        <v>0</v>
      </c>
      <c r="H3081" s="87">
        <v>3081</v>
      </c>
      <c r="I3081" s="124">
        <v>24230</v>
      </c>
      <c r="J3081" s="121" t="s">
        <v>9885</v>
      </c>
      <c r="K3081" s="87" t="str">
        <f t="shared" si="161"/>
        <v>242</v>
      </c>
      <c r="L3081" s="111"/>
    </row>
    <row r="3082" spans="7:12" ht="15" customHeight="1" x14ac:dyDescent="0.25">
      <c r="G3082" s="87">
        <f t="shared" si="160"/>
        <v>0</v>
      </c>
      <c r="H3082" s="87">
        <v>3082</v>
      </c>
      <c r="I3082" s="124">
        <v>24240</v>
      </c>
      <c r="J3082" s="121" t="s">
        <v>9885</v>
      </c>
      <c r="K3082" s="87" t="str">
        <f t="shared" si="161"/>
        <v>242</v>
      </c>
      <c r="L3082" s="111"/>
    </row>
    <row r="3083" spans="7:12" ht="15" customHeight="1" x14ac:dyDescent="0.25">
      <c r="G3083" s="87">
        <f t="shared" si="160"/>
        <v>0</v>
      </c>
      <c r="H3083" s="87">
        <v>3083</v>
      </c>
      <c r="I3083" s="124">
        <v>24230</v>
      </c>
      <c r="J3083" s="122" t="s">
        <v>9886</v>
      </c>
      <c r="K3083" s="87" t="str">
        <f t="shared" si="161"/>
        <v>242</v>
      </c>
      <c r="L3083" s="111"/>
    </row>
    <row r="3084" spans="7:12" ht="15" customHeight="1" x14ac:dyDescent="0.25">
      <c r="G3084" s="87">
        <f t="shared" si="160"/>
        <v>0</v>
      </c>
      <c r="H3084" s="87">
        <v>3084</v>
      </c>
      <c r="I3084" s="124">
        <v>24240</v>
      </c>
      <c r="J3084" s="122" t="s">
        <v>9887</v>
      </c>
      <c r="K3084" s="87" t="str">
        <f t="shared" si="161"/>
        <v>242</v>
      </c>
      <c r="L3084" s="111"/>
    </row>
    <row r="3085" spans="7:12" ht="15" customHeight="1" x14ac:dyDescent="0.25">
      <c r="G3085" s="87">
        <f t="shared" si="160"/>
        <v>0</v>
      </c>
      <c r="H3085" s="87">
        <v>3085</v>
      </c>
      <c r="I3085" s="124">
        <v>24230</v>
      </c>
      <c r="J3085" s="122" t="s">
        <v>9888</v>
      </c>
      <c r="K3085" s="87" t="str">
        <f t="shared" si="161"/>
        <v>242</v>
      </c>
      <c r="L3085" s="111"/>
    </row>
    <row r="3086" spans="7:12" ht="15" customHeight="1" x14ac:dyDescent="0.25">
      <c r="G3086" s="87">
        <f t="shared" si="160"/>
        <v>0</v>
      </c>
      <c r="H3086" s="87">
        <v>3086</v>
      </c>
      <c r="I3086" s="124">
        <v>24240</v>
      </c>
      <c r="J3086" s="122" t="s">
        <v>9889</v>
      </c>
      <c r="K3086" s="87" t="str">
        <f t="shared" si="161"/>
        <v>242</v>
      </c>
      <c r="L3086" s="111"/>
    </row>
    <row r="3087" spans="7:12" ht="15" customHeight="1" x14ac:dyDescent="0.25">
      <c r="G3087" s="87">
        <f t="shared" si="160"/>
        <v>0</v>
      </c>
      <c r="H3087" s="87">
        <v>3087</v>
      </c>
      <c r="I3087" s="124">
        <v>24230</v>
      </c>
      <c r="J3087" s="122" t="s">
        <v>9890</v>
      </c>
      <c r="K3087" s="87" t="str">
        <f t="shared" si="161"/>
        <v>242</v>
      </c>
      <c r="L3087" s="111"/>
    </row>
    <row r="3088" spans="7:12" ht="15" customHeight="1" x14ac:dyDescent="0.25">
      <c r="G3088" s="87">
        <f t="shared" si="160"/>
        <v>0</v>
      </c>
      <c r="H3088" s="87">
        <v>3088</v>
      </c>
      <c r="I3088" s="124">
        <v>24230</v>
      </c>
      <c r="J3088" s="122" t="s">
        <v>9891</v>
      </c>
      <c r="K3088" s="87" t="str">
        <f t="shared" si="161"/>
        <v>242</v>
      </c>
      <c r="L3088" s="111"/>
    </row>
    <row r="3089" spans="7:12" ht="15" customHeight="1" x14ac:dyDescent="0.25">
      <c r="G3089" s="87">
        <f t="shared" si="160"/>
        <v>0</v>
      </c>
      <c r="H3089" s="87">
        <v>3089</v>
      </c>
      <c r="I3089" s="124">
        <v>24240</v>
      </c>
      <c r="J3089" s="122" t="s">
        <v>9892</v>
      </c>
      <c r="K3089" s="87" t="str">
        <f t="shared" si="161"/>
        <v>242</v>
      </c>
      <c r="L3089" s="111"/>
    </row>
    <row r="3090" spans="7:12" ht="15" customHeight="1" x14ac:dyDescent="0.25">
      <c r="G3090" s="87">
        <f t="shared" si="160"/>
        <v>0</v>
      </c>
      <c r="H3090" s="87">
        <v>3090</v>
      </c>
      <c r="I3090" s="124">
        <v>24230</v>
      </c>
      <c r="J3090" s="122" t="s">
        <v>9892</v>
      </c>
      <c r="K3090" s="87" t="str">
        <f t="shared" si="161"/>
        <v>242</v>
      </c>
      <c r="L3090" s="111"/>
    </row>
    <row r="3091" spans="7:12" ht="15" customHeight="1" x14ac:dyDescent="0.25">
      <c r="G3091" s="87">
        <f t="shared" si="160"/>
        <v>0</v>
      </c>
      <c r="H3091" s="87">
        <v>3091</v>
      </c>
      <c r="I3091" s="119">
        <v>24230</v>
      </c>
      <c r="J3091" s="121" t="s">
        <v>9893</v>
      </c>
      <c r="K3091" s="87" t="str">
        <f t="shared" si="161"/>
        <v>242</v>
      </c>
      <c r="L3091" s="111"/>
    </row>
    <row r="3092" spans="7:12" ht="15" customHeight="1" x14ac:dyDescent="0.25">
      <c r="G3092" s="87">
        <f t="shared" si="160"/>
        <v>0</v>
      </c>
      <c r="H3092" s="87">
        <v>3092</v>
      </c>
      <c r="I3092" s="124">
        <v>24240</v>
      </c>
      <c r="J3092" s="121" t="s">
        <v>9893</v>
      </c>
      <c r="K3092" s="87" t="str">
        <f t="shared" si="161"/>
        <v>242</v>
      </c>
      <c r="L3092" s="111"/>
    </row>
    <row r="3093" spans="7:12" ht="15" customHeight="1" x14ac:dyDescent="0.25">
      <c r="G3093" s="87">
        <f t="shared" si="160"/>
        <v>0</v>
      </c>
      <c r="H3093" s="87">
        <v>3093</v>
      </c>
      <c r="I3093" s="124">
        <v>24210</v>
      </c>
      <c r="J3093" s="122" t="s">
        <v>9893</v>
      </c>
      <c r="K3093" s="87" t="str">
        <f t="shared" si="161"/>
        <v>242</v>
      </c>
      <c r="L3093" s="111"/>
    </row>
    <row r="3094" spans="7:12" ht="15" customHeight="1" x14ac:dyDescent="0.25">
      <c r="G3094" s="87">
        <f t="shared" si="160"/>
        <v>0</v>
      </c>
      <c r="H3094" s="87">
        <v>3094</v>
      </c>
      <c r="I3094" s="119">
        <v>24139</v>
      </c>
      <c r="J3094" s="122" t="s">
        <v>9894</v>
      </c>
      <c r="K3094" s="87" t="str">
        <f t="shared" si="161"/>
        <v>241</v>
      </c>
      <c r="L3094" s="111"/>
    </row>
    <row r="3095" spans="7:12" ht="15" customHeight="1" x14ac:dyDescent="0.25">
      <c r="G3095" s="87">
        <f t="shared" si="160"/>
        <v>0</v>
      </c>
      <c r="H3095" s="87">
        <v>3095</v>
      </c>
      <c r="I3095" s="119">
        <v>24132</v>
      </c>
      <c r="J3095" s="122" t="s">
        <v>9894</v>
      </c>
      <c r="K3095" s="87" t="str">
        <f t="shared" si="161"/>
        <v>241</v>
      </c>
      <c r="L3095" s="111"/>
    </row>
    <row r="3096" spans="7:12" ht="15" customHeight="1" x14ac:dyDescent="0.25">
      <c r="G3096" s="87">
        <f t="shared" si="160"/>
        <v>0</v>
      </c>
      <c r="H3096" s="87">
        <v>3096</v>
      </c>
      <c r="I3096" s="119">
        <v>24133</v>
      </c>
      <c r="J3096" s="122" t="s">
        <v>9894</v>
      </c>
      <c r="K3096" s="87" t="str">
        <f t="shared" si="161"/>
        <v>241</v>
      </c>
      <c r="L3096" s="111"/>
    </row>
    <row r="3097" spans="7:12" ht="15" customHeight="1" x14ac:dyDescent="0.25">
      <c r="G3097" s="87">
        <f t="shared" si="160"/>
        <v>0</v>
      </c>
      <c r="H3097" s="87">
        <v>3097</v>
      </c>
      <c r="I3097" s="119">
        <v>24134</v>
      </c>
      <c r="J3097" s="122" t="s">
        <v>9894</v>
      </c>
      <c r="K3097" s="87" t="str">
        <f t="shared" si="161"/>
        <v>241</v>
      </c>
      <c r="L3097" s="111"/>
    </row>
    <row r="3098" spans="7:12" ht="15" customHeight="1" x14ac:dyDescent="0.25">
      <c r="G3098" s="87">
        <f t="shared" si="160"/>
        <v>0</v>
      </c>
      <c r="H3098" s="87">
        <v>3098</v>
      </c>
      <c r="I3098" s="119">
        <v>24124</v>
      </c>
      <c r="J3098" s="121" t="s">
        <v>9895</v>
      </c>
      <c r="K3098" s="87" t="str">
        <f t="shared" si="161"/>
        <v>241</v>
      </c>
      <c r="L3098" s="111"/>
    </row>
    <row r="3099" spans="7:12" ht="15" customHeight="1" x14ac:dyDescent="0.25">
      <c r="G3099" s="87">
        <f t="shared" si="160"/>
        <v>0</v>
      </c>
      <c r="H3099" s="87">
        <v>3099</v>
      </c>
      <c r="I3099" s="119">
        <v>33121</v>
      </c>
      <c r="J3099" s="121" t="s">
        <v>9895</v>
      </c>
      <c r="K3099" s="87" t="str">
        <f t="shared" si="161"/>
        <v>331</v>
      </c>
      <c r="L3099" s="111"/>
    </row>
    <row r="3100" spans="7:12" ht="15" customHeight="1" x14ac:dyDescent="0.25">
      <c r="G3100" s="87">
        <f t="shared" si="160"/>
        <v>0</v>
      </c>
      <c r="H3100" s="87">
        <v>3100</v>
      </c>
      <c r="I3100" s="119">
        <v>24131</v>
      </c>
      <c r="J3100" s="122" t="s">
        <v>9896</v>
      </c>
      <c r="K3100" s="87" t="str">
        <f t="shared" si="161"/>
        <v>241</v>
      </c>
      <c r="L3100" s="111"/>
    </row>
    <row r="3101" spans="7:12" ht="15" customHeight="1" x14ac:dyDescent="0.25">
      <c r="G3101" s="87">
        <f t="shared" si="160"/>
        <v>0</v>
      </c>
      <c r="H3101" s="87">
        <v>3101</v>
      </c>
      <c r="I3101" s="119">
        <v>24136</v>
      </c>
      <c r="J3101" s="122" t="s">
        <v>9896</v>
      </c>
      <c r="K3101" s="87" t="str">
        <f t="shared" si="161"/>
        <v>241</v>
      </c>
      <c r="L3101" s="111"/>
    </row>
    <row r="3102" spans="7:12" ht="15" customHeight="1" x14ac:dyDescent="0.25">
      <c r="G3102" s="87">
        <f t="shared" si="160"/>
        <v>0</v>
      </c>
      <c r="H3102" s="87">
        <v>3102</v>
      </c>
      <c r="I3102" s="119">
        <v>24121</v>
      </c>
      <c r="J3102" s="122" t="s">
        <v>9897</v>
      </c>
      <c r="K3102" s="87" t="str">
        <f t="shared" si="161"/>
        <v>241</v>
      </c>
      <c r="L3102" s="111"/>
    </row>
    <row r="3103" spans="7:12" ht="15" customHeight="1" x14ac:dyDescent="0.25">
      <c r="G3103" s="87">
        <f t="shared" si="160"/>
        <v>0</v>
      </c>
      <c r="H3103" s="87">
        <v>3103</v>
      </c>
      <c r="I3103" s="119">
        <v>24122</v>
      </c>
      <c r="J3103" s="122" t="s">
        <v>9897</v>
      </c>
      <c r="K3103" s="87" t="str">
        <f t="shared" si="161"/>
        <v>241</v>
      </c>
      <c r="L3103" s="111"/>
    </row>
    <row r="3104" spans="7:12" ht="15" customHeight="1" x14ac:dyDescent="0.25">
      <c r="G3104" s="87">
        <f t="shared" si="160"/>
        <v>0</v>
      </c>
      <c r="H3104" s="87">
        <v>3104</v>
      </c>
      <c r="I3104" s="119">
        <v>24134</v>
      </c>
      <c r="J3104" s="122" t="s">
        <v>9897</v>
      </c>
      <c r="K3104" s="87" t="str">
        <f t="shared" si="161"/>
        <v>241</v>
      </c>
      <c r="L3104" s="111"/>
    </row>
    <row r="3105" spans="7:12" ht="15" customHeight="1" x14ac:dyDescent="0.25">
      <c r="G3105" s="87">
        <f t="shared" si="160"/>
        <v>0</v>
      </c>
      <c r="H3105" s="87">
        <v>3105</v>
      </c>
      <c r="I3105" s="119">
        <v>24135</v>
      </c>
      <c r="J3105" s="122" t="s">
        <v>9898</v>
      </c>
      <c r="K3105" s="87" t="str">
        <f t="shared" si="161"/>
        <v>241</v>
      </c>
      <c r="L3105" s="111"/>
    </row>
    <row r="3106" spans="7:12" ht="15" customHeight="1" x14ac:dyDescent="0.25">
      <c r="G3106" s="87">
        <f t="shared" si="160"/>
        <v>0</v>
      </c>
      <c r="H3106" s="87">
        <v>3106</v>
      </c>
      <c r="I3106" s="119">
        <v>24123</v>
      </c>
      <c r="J3106" s="122" t="s">
        <v>9899</v>
      </c>
      <c r="K3106" s="87" t="str">
        <f t="shared" si="161"/>
        <v>241</v>
      </c>
      <c r="L3106" s="111"/>
    </row>
    <row r="3107" spans="7:12" ht="15" customHeight="1" x14ac:dyDescent="0.25">
      <c r="G3107" s="87">
        <f t="shared" si="160"/>
        <v>0</v>
      </c>
      <c r="H3107" s="87">
        <v>3107</v>
      </c>
      <c r="I3107" s="119">
        <v>24132</v>
      </c>
      <c r="J3107" s="122" t="s">
        <v>9900</v>
      </c>
      <c r="K3107" s="87" t="str">
        <f t="shared" si="161"/>
        <v>241</v>
      </c>
      <c r="L3107" s="111"/>
    </row>
    <row r="3108" spans="7:12" ht="15" customHeight="1" x14ac:dyDescent="0.25">
      <c r="G3108" s="87">
        <f t="shared" si="160"/>
        <v>0</v>
      </c>
      <c r="H3108" s="87">
        <v>3108</v>
      </c>
      <c r="I3108" s="119">
        <v>24125</v>
      </c>
      <c r="J3108" s="121" t="s">
        <v>9901</v>
      </c>
      <c r="K3108" s="87" t="str">
        <f t="shared" si="161"/>
        <v>241</v>
      </c>
      <c r="L3108" s="111"/>
    </row>
    <row r="3109" spans="7:12" ht="15" customHeight="1" x14ac:dyDescent="0.25">
      <c r="G3109" s="87">
        <f t="shared" si="160"/>
        <v>0</v>
      </c>
      <c r="H3109" s="87">
        <v>3109</v>
      </c>
      <c r="I3109" s="119">
        <v>24133</v>
      </c>
      <c r="J3109" s="121" t="s">
        <v>9901</v>
      </c>
      <c r="K3109" s="87" t="str">
        <f t="shared" si="161"/>
        <v>241</v>
      </c>
      <c r="L3109" s="111"/>
    </row>
    <row r="3110" spans="7:12" ht="15" customHeight="1" x14ac:dyDescent="0.25">
      <c r="G3110" s="87">
        <f t="shared" si="160"/>
        <v>0</v>
      </c>
      <c r="H3110" s="87">
        <v>3110</v>
      </c>
      <c r="I3110" s="119">
        <v>24132</v>
      </c>
      <c r="J3110" s="122" t="s">
        <v>9901</v>
      </c>
      <c r="K3110" s="87" t="str">
        <f t="shared" si="161"/>
        <v>241</v>
      </c>
      <c r="L3110" s="111"/>
    </row>
    <row r="3111" spans="7:12" ht="15" customHeight="1" x14ac:dyDescent="0.25">
      <c r="G3111" s="87">
        <f t="shared" si="160"/>
        <v>0</v>
      </c>
      <c r="H3111" s="87">
        <v>3111</v>
      </c>
      <c r="I3111" s="119">
        <v>24139</v>
      </c>
      <c r="J3111" s="122" t="s">
        <v>9902</v>
      </c>
      <c r="K3111" s="87" t="str">
        <f t="shared" si="161"/>
        <v>241</v>
      </c>
      <c r="L3111" s="111"/>
    </row>
    <row r="3112" spans="7:12" ht="15" customHeight="1" x14ac:dyDescent="0.25">
      <c r="G3112" s="87">
        <f t="shared" si="160"/>
        <v>0</v>
      </c>
      <c r="H3112" s="87">
        <v>3112</v>
      </c>
      <c r="I3112" s="119">
        <v>24121</v>
      </c>
      <c r="J3112" s="122" t="s">
        <v>9902</v>
      </c>
      <c r="K3112" s="87" t="str">
        <f t="shared" si="161"/>
        <v>241</v>
      </c>
      <c r="L3112" s="111"/>
    </row>
    <row r="3113" spans="7:12" ht="15" customHeight="1" x14ac:dyDescent="0.25">
      <c r="G3113" s="87">
        <f t="shared" si="160"/>
        <v>0</v>
      </c>
      <c r="H3113" s="87">
        <v>3113</v>
      </c>
      <c r="I3113" s="119">
        <v>24122</v>
      </c>
      <c r="J3113" s="122" t="s">
        <v>9902</v>
      </c>
      <c r="K3113" s="87" t="str">
        <f t="shared" si="161"/>
        <v>241</v>
      </c>
      <c r="L3113" s="111"/>
    </row>
    <row r="3114" spans="7:12" ht="15" customHeight="1" x14ac:dyDescent="0.25">
      <c r="G3114" s="87">
        <f t="shared" si="160"/>
        <v>0</v>
      </c>
      <c r="H3114" s="87">
        <v>3114</v>
      </c>
      <c r="I3114" s="119">
        <v>24125</v>
      </c>
      <c r="J3114" s="122" t="s">
        <v>9902</v>
      </c>
      <c r="K3114" s="87" t="str">
        <f t="shared" si="161"/>
        <v>241</v>
      </c>
      <c r="L3114" s="111"/>
    </row>
    <row r="3115" spans="7:12" ht="15" customHeight="1" x14ac:dyDescent="0.25">
      <c r="G3115" s="87">
        <f t="shared" si="160"/>
        <v>0</v>
      </c>
      <c r="H3115" s="87">
        <v>3115</v>
      </c>
      <c r="I3115" s="119">
        <v>24129</v>
      </c>
      <c r="J3115" s="122" t="s">
        <v>9902</v>
      </c>
      <c r="K3115" s="87" t="str">
        <f t="shared" si="161"/>
        <v>241</v>
      </c>
      <c r="L3115" s="111"/>
    </row>
    <row r="3116" spans="7:12" ht="15" customHeight="1" x14ac:dyDescent="0.25">
      <c r="G3116" s="87">
        <f t="shared" si="160"/>
        <v>0</v>
      </c>
      <c r="H3116" s="87">
        <v>3116</v>
      </c>
      <c r="I3116" s="119">
        <v>24132</v>
      </c>
      <c r="J3116" s="122" t="s">
        <v>9902</v>
      </c>
      <c r="K3116" s="87" t="str">
        <f t="shared" si="161"/>
        <v>241</v>
      </c>
      <c r="L3116" s="111"/>
    </row>
    <row r="3117" spans="7:12" ht="15" customHeight="1" x14ac:dyDescent="0.25">
      <c r="G3117" s="87">
        <f t="shared" si="160"/>
        <v>0</v>
      </c>
      <c r="H3117" s="87">
        <v>3117</v>
      </c>
      <c r="I3117" s="119">
        <v>24133</v>
      </c>
      <c r="J3117" s="122" t="s">
        <v>9902</v>
      </c>
      <c r="K3117" s="87" t="str">
        <f t="shared" si="161"/>
        <v>241</v>
      </c>
      <c r="L3117" s="111"/>
    </row>
    <row r="3118" spans="7:12" ht="15" customHeight="1" x14ac:dyDescent="0.25">
      <c r="G3118" s="87">
        <f t="shared" si="160"/>
        <v>0</v>
      </c>
      <c r="H3118" s="87">
        <v>3118</v>
      </c>
      <c r="I3118" s="119">
        <v>24134</v>
      </c>
      <c r="J3118" s="122" t="s">
        <v>9902</v>
      </c>
      <c r="K3118" s="87" t="str">
        <f t="shared" si="161"/>
        <v>241</v>
      </c>
      <c r="L3118" s="111"/>
    </row>
    <row r="3119" spans="7:12" ht="15" customHeight="1" x14ac:dyDescent="0.25">
      <c r="G3119" s="87">
        <f t="shared" si="160"/>
        <v>0</v>
      </c>
      <c r="H3119" s="87">
        <v>3119</v>
      </c>
      <c r="I3119" s="119">
        <v>24135</v>
      </c>
      <c r="J3119" s="122" t="s">
        <v>9902</v>
      </c>
      <c r="K3119" s="87" t="str">
        <f t="shared" si="161"/>
        <v>241</v>
      </c>
      <c r="L3119" s="111"/>
    </row>
    <row r="3120" spans="7:12" ht="15" customHeight="1" x14ac:dyDescent="0.25">
      <c r="G3120" s="87">
        <f t="shared" si="160"/>
        <v>0</v>
      </c>
      <c r="H3120" s="87">
        <v>3120</v>
      </c>
      <c r="I3120" s="119">
        <v>24311</v>
      </c>
      <c r="J3120" s="122" t="s">
        <v>9903</v>
      </c>
      <c r="K3120" s="87" t="str">
        <f t="shared" si="161"/>
        <v>243</v>
      </c>
      <c r="L3120" s="111"/>
    </row>
    <row r="3121" spans="7:12" ht="15" customHeight="1" x14ac:dyDescent="0.25">
      <c r="G3121" s="87">
        <f t="shared" si="160"/>
        <v>0</v>
      </c>
      <c r="H3121" s="87">
        <v>3121</v>
      </c>
      <c r="I3121" s="119">
        <v>24311</v>
      </c>
      <c r="J3121" s="122" t="s">
        <v>9904</v>
      </c>
      <c r="K3121" s="87" t="str">
        <f t="shared" si="161"/>
        <v>243</v>
      </c>
      <c r="L3121" s="111"/>
    </row>
    <row r="3122" spans="7:12" ht="15" customHeight="1" x14ac:dyDescent="0.25">
      <c r="G3122" s="87">
        <f t="shared" si="160"/>
        <v>0</v>
      </c>
      <c r="H3122" s="87">
        <v>3122</v>
      </c>
      <c r="I3122" s="119">
        <v>24312</v>
      </c>
      <c r="J3122" s="122" t="s">
        <v>9905</v>
      </c>
      <c r="K3122" s="87" t="str">
        <f t="shared" si="161"/>
        <v>243</v>
      </c>
      <c r="L3122" s="111"/>
    </row>
    <row r="3123" spans="7:12" ht="15" customHeight="1" x14ac:dyDescent="0.25">
      <c r="G3123" s="87">
        <f t="shared" si="160"/>
        <v>0</v>
      </c>
      <c r="H3123" s="87">
        <v>3123</v>
      </c>
      <c r="I3123" s="119">
        <v>24313</v>
      </c>
      <c r="J3123" s="122" t="s">
        <v>9906</v>
      </c>
      <c r="K3123" s="87" t="str">
        <f t="shared" si="161"/>
        <v>243</v>
      </c>
      <c r="L3123" s="111"/>
    </row>
    <row r="3124" spans="7:12" ht="15" customHeight="1" x14ac:dyDescent="0.25">
      <c r="G3124" s="87">
        <f t="shared" si="160"/>
        <v>0</v>
      </c>
      <c r="H3124" s="87">
        <v>3124</v>
      </c>
      <c r="I3124" s="119">
        <v>21416</v>
      </c>
      <c r="J3124" s="122" t="s">
        <v>9907</v>
      </c>
      <c r="K3124" s="87" t="str">
        <f t="shared" si="161"/>
        <v>214</v>
      </c>
      <c r="L3124" s="111"/>
    </row>
    <row r="3125" spans="7:12" ht="15" customHeight="1" x14ac:dyDescent="0.25">
      <c r="G3125" s="87">
        <f t="shared" si="160"/>
        <v>0</v>
      </c>
      <c r="H3125" s="87">
        <v>3125</v>
      </c>
      <c r="I3125" s="119">
        <v>24320</v>
      </c>
      <c r="J3125" s="122" t="s">
        <v>9908</v>
      </c>
      <c r="K3125" s="87" t="str">
        <f t="shared" si="161"/>
        <v>243</v>
      </c>
      <c r="L3125" s="111"/>
    </row>
    <row r="3126" spans="7:12" ht="15" customHeight="1" x14ac:dyDescent="0.25">
      <c r="G3126" s="87">
        <f t="shared" si="160"/>
        <v>0</v>
      </c>
      <c r="H3126" s="87">
        <v>3126</v>
      </c>
      <c r="I3126" s="119">
        <v>24340</v>
      </c>
      <c r="J3126" s="122" t="s">
        <v>9908</v>
      </c>
      <c r="K3126" s="87" t="str">
        <f t="shared" si="161"/>
        <v>243</v>
      </c>
      <c r="L3126" s="111"/>
    </row>
    <row r="3127" spans="7:12" ht="15" customHeight="1" x14ac:dyDescent="0.25">
      <c r="G3127" s="87">
        <f t="shared" si="160"/>
        <v>0</v>
      </c>
      <c r="H3127" s="87">
        <v>3127</v>
      </c>
      <c r="I3127" s="119">
        <v>24331</v>
      </c>
      <c r="J3127" s="122" t="s">
        <v>9908</v>
      </c>
      <c r="K3127" s="87" t="str">
        <f t="shared" si="161"/>
        <v>243</v>
      </c>
      <c r="L3127" s="111"/>
    </row>
    <row r="3128" spans="7:12" ht="15" customHeight="1" x14ac:dyDescent="0.25">
      <c r="G3128" s="87">
        <f t="shared" si="160"/>
        <v>0</v>
      </c>
      <c r="H3128" s="87">
        <v>3128</v>
      </c>
      <c r="I3128" s="119">
        <v>24332</v>
      </c>
      <c r="J3128" s="122" t="s">
        <v>9908</v>
      </c>
      <c r="K3128" s="87" t="str">
        <f t="shared" si="161"/>
        <v>243</v>
      </c>
      <c r="L3128" s="111"/>
    </row>
    <row r="3129" spans="7:12" ht="15" customHeight="1" x14ac:dyDescent="0.25">
      <c r="G3129" s="87">
        <f t="shared" si="160"/>
        <v>0</v>
      </c>
      <c r="H3129" s="87">
        <v>3129</v>
      </c>
      <c r="I3129" s="119">
        <v>24333</v>
      </c>
      <c r="J3129" s="122" t="s">
        <v>9908</v>
      </c>
      <c r="K3129" s="87" t="str">
        <f t="shared" si="161"/>
        <v>243</v>
      </c>
      <c r="L3129" s="111"/>
    </row>
    <row r="3130" spans="7:12" ht="15" customHeight="1" x14ac:dyDescent="0.25">
      <c r="G3130" s="87">
        <f t="shared" si="160"/>
        <v>0</v>
      </c>
      <c r="H3130" s="87">
        <v>3130</v>
      </c>
      <c r="I3130" s="119">
        <v>24339</v>
      </c>
      <c r="J3130" s="122" t="s">
        <v>9908</v>
      </c>
      <c r="K3130" s="87" t="str">
        <f t="shared" si="161"/>
        <v>243</v>
      </c>
      <c r="L3130" s="111"/>
    </row>
    <row r="3131" spans="7:12" ht="15" customHeight="1" x14ac:dyDescent="0.25">
      <c r="G3131" s="87">
        <f t="shared" si="160"/>
        <v>0</v>
      </c>
      <c r="H3131" s="87">
        <v>3131</v>
      </c>
      <c r="I3131" s="119">
        <v>24224</v>
      </c>
      <c r="J3131" s="122" t="s">
        <v>9909</v>
      </c>
      <c r="K3131" s="87" t="str">
        <f t="shared" si="161"/>
        <v>242</v>
      </c>
      <c r="L3131" s="111"/>
    </row>
    <row r="3132" spans="7:12" ht="15" customHeight="1" x14ac:dyDescent="0.25">
      <c r="G3132" s="87">
        <f t="shared" si="160"/>
        <v>0</v>
      </c>
      <c r="H3132" s="87">
        <v>3132</v>
      </c>
      <c r="I3132" s="119">
        <v>24320</v>
      </c>
      <c r="J3132" s="122" t="s">
        <v>9910</v>
      </c>
      <c r="K3132" s="87" t="str">
        <f t="shared" si="161"/>
        <v>243</v>
      </c>
      <c r="L3132" s="111"/>
    </row>
    <row r="3133" spans="7:12" ht="15" customHeight="1" x14ac:dyDescent="0.25">
      <c r="G3133" s="87">
        <f t="shared" si="160"/>
        <v>0</v>
      </c>
      <c r="H3133" s="87">
        <v>3133</v>
      </c>
      <c r="I3133" s="119">
        <v>24221</v>
      </c>
      <c r="J3133" s="122" t="s">
        <v>9911</v>
      </c>
      <c r="K3133" s="87" t="str">
        <f t="shared" si="161"/>
        <v>242</v>
      </c>
      <c r="L3133" s="111"/>
    </row>
    <row r="3134" spans="7:12" ht="15" customHeight="1" x14ac:dyDescent="0.25">
      <c r="G3134" s="87">
        <f t="shared" si="160"/>
        <v>0</v>
      </c>
      <c r="H3134" s="87">
        <v>3134</v>
      </c>
      <c r="I3134" s="119">
        <v>24222</v>
      </c>
      <c r="J3134" s="122" t="s">
        <v>9911</v>
      </c>
      <c r="K3134" s="87" t="str">
        <f t="shared" si="161"/>
        <v>242</v>
      </c>
      <c r="L3134" s="111"/>
    </row>
    <row r="3135" spans="7:12" ht="15" customHeight="1" x14ac:dyDescent="0.25">
      <c r="G3135" s="87">
        <f t="shared" si="160"/>
        <v>0</v>
      </c>
      <c r="H3135" s="87">
        <v>3135</v>
      </c>
      <c r="I3135" s="119">
        <v>24223</v>
      </c>
      <c r="J3135" s="122" t="s">
        <v>9911</v>
      </c>
      <c r="K3135" s="87" t="str">
        <f t="shared" si="161"/>
        <v>242</v>
      </c>
      <c r="L3135" s="111"/>
    </row>
    <row r="3136" spans="7:12" ht="15" customHeight="1" x14ac:dyDescent="0.25">
      <c r="G3136" s="87">
        <f t="shared" si="160"/>
        <v>0</v>
      </c>
      <c r="H3136" s="87">
        <v>3136</v>
      </c>
      <c r="I3136" s="119">
        <v>24229</v>
      </c>
      <c r="J3136" s="122" t="s">
        <v>9911</v>
      </c>
      <c r="K3136" s="87" t="str">
        <f t="shared" si="161"/>
        <v>242</v>
      </c>
      <c r="L3136" s="111"/>
    </row>
    <row r="3137" spans="7:12" ht="15" customHeight="1" x14ac:dyDescent="0.25">
      <c r="G3137" s="87">
        <f t="shared" si="160"/>
        <v>0</v>
      </c>
      <c r="H3137" s="87">
        <v>3137</v>
      </c>
      <c r="I3137" s="119">
        <v>24331</v>
      </c>
      <c r="J3137" s="122" t="s">
        <v>9911</v>
      </c>
      <c r="K3137" s="87" t="str">
        <f t="shared" si="161"/>
        <v>243</v>
      </c>
      <c r="L3137" s="111"/>
    </row>
    <row r="3138" spans="7:12" ht="15" customHeight="1" x14ac:dyDescent="0.25">
      <c r="G3138" s="87">
        <f t="shared" ref="G3138:G3201" si="162">IF(ISERR(SEARCH($G$1,J3138)),0,1)</f>
        <v>0</v>
      </c>
      <c r="H3138" s="87">
        <v>3138</v>
      </c>
      <c r="I3138" s="119">
        <v>24332</v>
      </c>
      <c r="J3138" s="122" t="s">
        <v>9911</v>
      </c>
      <c r="K3138" s="87" t="str">
        <f t="shared" si="161"/>
        <v>243</v>
      </c>
      <c r="L3138" s="111"/>
    </row>
    <row r="3139" spans="7:12" ht="15" customHeight="1" x14ac:dyDescent="0.25">
      <c r="G3139" s="87">
        <f t="shared" si="162"/>
        <v>0</v>
      </c>
      <c r="H3139" s="87">
        <v>3139</v>
      </c>
      <c r="I3139" s="119">
        <v>24333</v>
      </c>
      <c r="J3139" s="122" t="s">
        <v>9911</v>
      </c>
      <c r="K3139" s="87" t="str">
        <f t="shared" ref="K3139:K3202" si="163">IF(LEN(LEFT(I3139,3))&lt;3,"Prosím, zvolte podrobnější úroveň.",LEFT(I3139,3))</f>
        <v>243</v>
      </c>
      <c r="L3139" s="111"/>
    </row>
    <row r="3140" spans="7:12" ht="15" customHeight="1" x14ac:dyDescent="0.25">
      <c r="G3140" s="87">
        <f t="shared" si="162"/>
        <v>0</v>
      </c>
      <c r="H3140" s="87">
        <v>3140</v>
      </c>
      <c r="I3140" s="119">
        <v>24339</v>
      </c>
      <c r="J3140" s="122" t="s">
        <v>9911</v>
      </c>
      <c r="K3140" s="87" t="str">
        <f t="shared" si="163"/>
        <v>243</v>
      </c>
      <c r="L3140" s="111"/>
    </row>
    <row r="3141" spans="7:12" ht="15" customHeight="1" x14ac:dyDescent="0.25">
      <c r="G3141" s="87">
        <f t="shared" si="162"/>
        <v>0</v>
      </c>
      <c r="H3141" s="87">
        <v>3141</v>
      </c>
      <c r="I3141" s="119">
        <v>24340</v>
      </c>
      <c r="J3141" s="122" t="s">
        <v>9911</v>
      </c>
      <c r="K3141" s="87" t="str">
        <f t="shared" si="163"/>
        <v>243</v>
      </c>
      <c r="L3141" s="111"/>
    </row>
    <row r="3142" spans="7:12" ht="15" customHeight="1" x14ac:dyDescent="0.25">
      <c r="G3142" s="87">
        <f t="shared" si="162"/>
        <v>0</v>
      </c>
      <c r="H3142" s="87">
        <v>3142</v>
      </c>
      <c r="I3142" s="119">
        <v>26195</v>
      </c>
      <c r="J3142" s="122" t="s">
        <v>9912</v>
      </c>
      <c r="K3142" s="87" t="str">
        <f t="shared" si="163"/>
        <v>261</v>
      </c>
      <c r="L3142" s="111"/>
    </row>
    <row r="3143" spans="7:12" ht="15" customHeight="1" x14ac:dyDescent="0.25">
      <c r="G3143" s="87">
        <f t="shared" si="162"/>
        <v>0</v>
      </c>
      <c r="H3143" s="87">
        <v>3143</v>
      </c>
      <c r="I3143" s="119">
        <v>26195</v>
      </c>
      <c r="J3143" s="122" t="s">
        <v>9913</v>
      </c>
      <c r="K3143" s="87" t="str">
        <f t="shared" si="163"/>
        <v>261</v>
      </c>
      <c r="L3143" s="111"/>
    </row>
    <row r="3144" spans="7:12" ht="15" customHeight="1" x14ac:dyDescent="0.25">
      <c r="G3144" s="87">
        <f t="shared" si="162"/>
        <v>0</v>
      </c>
      <c r="H3144" s="87">
        <v>3144</v>
      </c>
      <c r="I3144" s="119">
        <v>26195</v>
      </c>
      <c r="J3144" s="122" t="s">
        <v>9914</v>
      </c>
      <c r="K3144" s="87" t="str">
        <f t="shared" si="163"/>
        <v>261</v>
      </c>
      <c r="L3144" s="111"/>
    </row>
    <row r="3145" spans="7:12" ht="15" customHeight="1" x14ac:dyDescent="0.25">
      <c r="G3145" s="87">
        <f t="shared" si="162"/>
        <v>0</v>
      </c>
      <c r="H3145" s="87">
        <v>3145</v>
      </c>
      <c r="I3145" s="119">
        <v>26195</v>
      </c>
      <c r="J3145" s="122" t="s">
        <v>9915</v>
      </c>
      <c r="K3145" s="87" t="str">
        <f t="shared" si="163"/>
        <v>261</v>
      </c>
      <c r="L3145" s="111"/>
    </row>
    <row r="3146" spans="7:12" ht="15" customHeight="1" x14ac:dyDescent="0.25">
      <c r="G3146" s="87">
        <f t="shared" si="162"/>
        <v>0</v>
      </c>
      <c r="H3146" s="87">
        <v>3146</v>
      </c>
      <c r="I3146" s="119">
        <v>26195</v>
      </c>
      <c r="J3146" s="122" t="s">
        <v>9916</v>
      </c>
      <c r="K3146" s="87" t="str">
        <f t="shared" si="163"/>
        <v>261</v>
      </c>
      <c r="L3146" s="111"/>
    </row>
    <row r="3147" spans="7:12" ht="15" customHeight="1" x14ac:dyDescent="0.25">
      <c r="G3147" s="87">
        <f t="shared" si="162"/>
        <v>0</v>
      </c>
      <c r="H3147" s="87">
        <v>3147</v>
      </c>
      <c r="I3147" s="119">
        <v>26199</v>
      </c>
      <c r="J3147" s="121" t="s">
        <v>9917</v>
      </c>
      <c r="K3147" s="87" t="str">
        <f t="shared" si="163"/>
        <v>261</v>
      </c>
      <c r="L3147" s="111"/>
    </row>
    <row r="3148" spans="7:12" ht="15" customHeight="1" x14ac:dyDescent="0.25">
      <c r="G3148" s="87">
        <f t="shared" si="162"/>
        <v>0</v>
      </c>
      <c r="H3148" s="87">
        <v>3148</v>
      </c>
      <c r="I3148" s="119">
        <v>26195</v>
      </c>
      <c r="J3148" s="122" t="s">
        <v>9917</v>
      </c>
      <c r="K3148" s="87" t="str">
        <f t="shared" si="163"/>
        <v>261</v>
      </c>
      <c r="L3148" s="111"/>
    </row>
    <row r="3149" spans="7:12" ht="15" customHeight="1" x14ac:dyDescent="0.25">
      <c r="G3149" s="87">
        <f t="shared" si="162"/>
        <v>0</v>
      </c>
      <c r="H3149" s="87">
        <v>3149</v>
      </c>
      <c r="I3149" s="119">
        <v>26192</v>
      </c>
      <c r="J3149" s="122" t="s">
        <v>9918</v>
      </c>
      <c r="K3149" s="87" t="str">
        <f t="shared" si="163"/>
        <v>261</v>
      </c>
      <c r="L3149" s="111"/>
    </row>
    <row r="3150" spans="7:12" ht="15" customHeight="1" x14ac:dyDescent="0.25">
      <c r="G3150" s="87">
        <f t="shared" si="162"/>
        <v>0</v>
      </c>
      <c r="H3150" s="87">
        <v>3150</v>
      </c>
      <c r="I3150" s="119">
        <v>26192</v>
      </c>
      <c r="J3150" s="122" t="s">
        <v>9919</v>
      </c>
      <c r="K3150" s="87" t="str">
        <f t="shared" si="163"/>
        <v>261</v>
      </c>
      <c r="L3150" s="111"/>
    </row>
    <row r="3151" spans="7:12" ht="15" customHeight="1" x14ac:dyDescent="0.25">
      <c r="G3151" s="87">
        <f t="shared" si="162"/>
        <v>0</v>
      </c>
      <c r="H3151" s="87">
        <v>3151</v>
      </c>
      <c r="I3151" s="119">
        <v>26111</v>
      </c>
      <c r="J3151" s="122" t="s">
        <v>9920</v>
      </c>
      <c r="K3151" s="87" t="str">
        <f t="shared" si="163"/>
        <v>261</v>
      </c>
      <c r="L3151" s="111"/>
    </row>
    <row r="3152" spans="7:12" ht="15" customHeight="1" x14ac:dyDescent="0.25">
      <c r="G3152" s="87">
        <f t="shared" si="162"/>
        <v>0</v>
      </c>
      <c r="H3152" s="87">
        <v>3152</v>
      </c>
      <c r="I3152" s="119">
        <v>26111</v>
      </c>
      <c r="J3152" s="122" t="s">
        <v>9921</v>
      </c>
      <c r="K3152" s="87" t="str">
        <f t="shared" si="163"/>
        <v>261</v>
      </c>
      <c r="L3152" s="111"/>
    </row>
    <row r="3153" spans="7:12" ht="15" customHeight="1" x14ac:dyDescent="0.25">
      <c r="G3153" s="87">
        <f t="shared" si="162"/>
        <v>0</v>
      </c>
      <c r="H3153" s="87">
        <v>3153</v>
      </c>
      <c r="I3153" s="119">
        <v>26111</v>
      </c>
      <c r="J3153" s="122" t="s">
        <v>9922</v>
      </c>
      <c r="K3153" s="87" t="str">
        <f t="shared" si="163"/>
        <v>261</v>
      </c>
      <c r="L3153" s="111"/>
    </row>
    <row r="3154" spans="7:12" ht="15" customHeight="1" x14ac:dyDescent="0.25">
      <c r="G3154" s="87">
        <f t="shared" si="162"/>
        <v>0</v>
      </c>
      <c r="H3154" s="87">
        <v>3154</v>
      </c>
      <c r="I3154" s="119">
        <v>26111</v>
      </c>
      <c r="J3154" s="122" t="s">
        <v>9923</v>
      </c>
      <c r="K3154" s="87" t="str">
        <f t="shared" si="163"/>
        <v>261</v>
      </c>
      <c r="L3154" s="111"/>
    </row>
    <row r="3155" spans="7:12" ht="15" customHeight="1" x14ac:dyDescent="0.25">
      <c r="G3155" s="87">
        <f t="shared" si="162"/>
        <v>0</v>
      </c>
      <c r="H3155" s="87">
        <v>3155</v>
      </c>
      <c r="I3155" s="119">
        <v>26111</v>
      </c>
      <c r="J3155" s="122" t="s">
        <v>9924</v>
      </c>
      <c r="K3155" s="87" t="str">
        <f t="shared" si="163"/>
        <v>261</v>
      </c>
      <c r="L3155" s="111"/>
    </row>
    <row r="3156" spans="7:12" ht="15" customHeight="1" x14ac:dyDescent="0.25">
      <c r="G3156" s="87">
        <f t="shared" si="162"/>
        <v>0</v>
      </c>
      <c r="H3156" s="87">
        <v>3156</v>
      </c>
      <c r="I3156" s="119">
        <v>26111</v>
      </c>
      <c r="J3156" s="122" t="s">
        <v>9925</v>
      </c>
      <c r="K3156" s="87" t="str">
        <f t="shared" si="163"/>
        <v>261</v>
      </c>
      <c r="L3156" s="111"/>
    </row>
    <row r="3157" spans="7:12" ht="15" customHeight="1" x14ac:dyDescent="0.25">
      <c r="G3157" s="87">
        <f t="shared" si="162"/>
        <v>0</v>
      </c>
      <c r="H3157" s="87">
        <v>3157</v>
      </c>
      <c r="I3157" s="119">
        <v>26113</v>
      </c>
      <c r="J3157" s="122" t="s">
        <v>9925</v>
      </c>
      <c r="K3157" s="87" t="str">
        <f t="shared" si="163"/>
        <v>261</v>
      </c>
      <c r="L3157" s="111"/>
    </row>
    <row r="3158" spans="7:12" ht="15" customHeight="1" x14ac:dyDescent="0.25">
      <c r="G3158" s="87">
        <f t="shared" si="162"/>
        <v>0</v>
      </c>
      <c r="H3158" s="87">
        <v>3158</v>
      </c>
      <c r="I3158" s="119">
        <v>26111</v>
      </c>
      <c r="J3158" s="122" t="s">
        <v>9926</v>
      </c>
      <c r="K3158" s="87" t="str">
        <f t="shared" si="163"/>
        <v>261</v>
      </c>
      <c r="L3158" s="111"/>
    </row>
    <row r="3159" spans="7:12" ht="15" customHeight="1" x14ac:dyDescent="0.25">
      <c r="G3159" s="87">
        <f t="shared" si="162"/>
        <v>0</v>
      </c>
      <c r="H3159" s="87">
        <v>3159</v>
      </c>
      <c r="I3159" s="119">
        <v>26111</v>
      </c>
      <c r="J3159" s="122" t="s">
        <v>9927</v>
      </c>
      <c r="K3159" s="87" t="str">
        <f t="shared" si="163"/>
        <v>261</v>
      </c>
      <c r="L3159" s="111"/>
    </row>
    <row r="3160" spans="7:12" ht="15" customHeight="1" x14ac:dyDescent="0.25">
      <c r="G3160" s="87">
        <f t="shared" si="162"/>
        <v>0</v>
      </c>
      <c r="H3160" s="87">
        <v>3160</v>
      </c>
      <c r="I3160" s="119">
        <v>26119</v>
      </c>
      <c r="J3160" s="122" t="s">
        <v>9927</v>
      </c>
      <c r="K3160" s="87" t="str">
        <f t="shared" si="163"/>
        <v>261</v>
      </c>
      <c r="L3160" s="111"/>
    </row>
    <row r="3161" spans="7:12" ht="15" customHeight="1" x14ac:dyDescent="0.25">
      <c r="G3161" s="87">
        <f t="shared" si="162"/>
        <v>0</v>
      </c>
      <c r="H3161" s="87">
        <v>3161</v>
      </c>
      <c r="I3161" s="119">
        <v>34111</v>
      </c>
      <c r="J3161" s="122" t="s">
        <v>9928</v>
      </c>
      <c r="K3161" s="87" t="str">
        <f t="shared" si="163"/>
        <v>341</v>
      </c>
      <c r="L3161" s="111"/>
    </row>
    <row r="3162" spans="7:12" ht="15" customHeight="1" x14ac:dyDescent="0.25">
      <c r="G3162" s="87">
        <f t="shared" si="162"/>
        <v>0</v>
      </c>
      <c r="H3162" s="87">
        <v>3162</v>
      </c>
      <c r="I3162" s="119">
        <v>26111</v>
      </c>
      <c r="J3162" s="121" t="s">
        <v>9929</v>
      </c>
      <c r="K3162" s="87" t="str">
        <f t="shared" si="163"/>
        <v>261</v>
      </c>
      <c r="L3162" s="111"/>
    </row>
    <row r="3163" spans="7:12" ht="15" customHeight="1" x14ac:dyDescent="0.25">
      <c r="G3163" s="87">
        <f t="shared" si="162"/>
        <v>0</v>
      </c>
      <c r="H3163" s="87">
        <v>3163</v>
      </c>
      <c r="I3163" s="119">
        <v>34111</v>
      </c>
      <c r="J3163" s="122" t="s">
        <v>9930</v>
      </c>
      <c r="K3163" s="87" t="str">
        <f t="shared" si="163"/>
        <v>341</v>
      </c>
      <c r="L3163" s="111"/>
    </row>
    <row r="3164" spans="7:12" ht="15" customHeight="1" x14ac:dyDescent="0.25">
      <c r="G3164" s="87">
        <f t="shared" si="162"/>
        <v>0</v>
      </c>
      <c r="H3164" s="87">
        <v>3164</v>
      </c>
      <c r="I3164" s="119">
        <v>34111</v>
      </c>
      <c r="J3164" s="122" t="s">
        <v>9931</v>
      </c>
      <c r="K3164" s="87" t="str">
        <f t="shared" si="163"/>
        <v>341</v>
      </c>
      <c r="L3164" s="111"/>
    </row>
    <row r="3165" spans="7:12" ht="15" customHeight="1" x14ac:dyDescent="0.25">
      <c r="G3165" s="87">
        <f t="shared" si="162"/>
        <v>0</v>
      </c>
      <c r="H3165" s="87">
        <v>3165</v>
      </c>
      <c r="I3165" s="119">
        <v>26113</v>
      </c>
      <c r="J3165" s="122" t="s">
        <v>9932</v>
      </c>
      <c r="K3165" s="87" t="str">
        <f t="shared" si="163"/>
        <v>261</v>
      </c>
      <c r="L3165" s="111"/>
    </row>
    <row r="3166" spans="7:12" ht="15" customHeight="1" x14ac:dyDescent="0.25">
      <c r="G3166" s="87">
        <f t="shared" si="162"/>
        <v>0</v>
      </c>
      <c r="H3166" s="87">
        <v>3166</v>
      </c>
      <c r="I3166" s="119">
        <v>26193</v>
      </c>
      <c r="J3166" s="122" t="s">
        <v>9932</v>
      </c>
      <c r="K3166" s="87" t="str">
        <f t="shared" si="163"/>
        <v>261</v>
      </c>
      <c r="L3166" s="111"/>
    </row>
    <row r="3167" spans="7:12" ht="15" customHeight="1" x14ac:dyDescent="0.25">
      <c r="G3167" s="87">
        <f t="shared" si="162"/>
        <v>0</v>
      </c>
      <c r="H3167" s="87">
        <v>3167</v>
      </c>
      <c r="I3167" s="119">
        <v>26194</v>
      </c>
      <c r="J3167" s="122" t="s">
        <v>9932</v>
      </c>
      <c r="K3167" s="87" t="str">
        <f t="shared" si="163"/>
        <v>261</v>
      </c>
      <c r="L3167" s="111"/>
    </row>
    <row r="3168" spans="7:12" ht="15" customHeight="1" x14ac:dyDescent="0.25">
      <c r="G3168" s="87">
        <f t="shared" si="162"/>
        <v>0</v>
      </c>
      <c r="H3168" s="87">
        <v>3168</v>
      </c>
      <c r="I3168" s="119">
        <v>26195</v>
      </c>
      <c r="J3168" s="122" t="s">
        <v>9933</v>
      </c>
      <c r="K3168" s="87" t="str">
        <f t="shared" si="163"/>
        <v>261</v>
      </c>
      <c r="L3168" s="111"/>
    </row>
    <row r="3169" spans="7:12" ht="15" customHeight="1" x14ac:dyDescent="0.25">
      <c r="G3169" s="87">
        <f t="shared" si="162"/>
        <v>0</v>
      </c>
      <c r="H3169" s="87">
        <v>3169</v>
      </c>
      <c r="I3169" s="119">
        <v>26195</v>
      </c>
      <c r="J3169" s="122" t="s">
        <v>9934</v>
      </c>
      <c r="K3169" s="87" t="str">
        <f t="shared" si="163"/>
        <v>261</v>
      </c>
      <c r="L3169" s="111"/>
    </row>
    <row r="3170" spans="7:12" ht="15" customHeight="1" x14ac:dyDescent="0.25">
      <c r="G3170" s="87">
        <f t="shared" si="162"/>
        <v>0</v>
      </c>
      <c r="H3170" s="87">
        <v>3170</v>
      </c>
      <c r="I3170" s="119">
        <v>26199</v>
      </c>
      <c r="J3170" s="121" t="s">
        <v>9935</v>
      </c>
      <c r="K3170" s="87" t="str">
        <f t="shared" si="163"/>
        <v>261</v>
      </c>
      <c r="L3170" s="111"/>
    </row>
    <row r="3171" spans="7:12" ht="15" customHeight="1" x14ac:dyDescent="0.25">
      <c r="G3171" s="87">
        <f t="shared" si="162"/>
        <v>0</v>
      </c>
      <c r="H3171" s="87">
        <v>3171</v>
      </c>
      <c r="I3171" s="119">
        <v>26199</v>
      </c>
      <c r="J3171" s="121" t="s">
        <v>9935</v>
      </c>
      <c r="K3171" s="87" t="str">
        <f t="shared" si="163"/>
        <v>261</v>
      </c>
      <c r="L3171" s="111"/>
    </row>
    <row r="3172" spans="7:12" ht="15" customHeight="1" x14ac:dyDescent="0.25">
      <c r="G3172" s="87">
        <f t="shared" si="162"/>
        <v>0</v>
      </c>
      <c r="H3172" s="87">
        <v>3172</v>
      </c>
      <c r="I3172" s="119">
        <v>26191</v>
      </c>
      <c r="J3172" s="121" t="s">
        <v>9935</v>
      </c>
      <c r="K3172" s="87" t="str">
        <f t="shared" si="163"/>
        <v>261</v>
      </c>
      <c r="L3172" s="111"/>
    </row>
    <row r="3173" spans="7:12" ht="15" customHeight="1" x14ac:dyDescent="0.25">
      <c r="G3173" s="87">
        <f t="shared" si="162"/>
        <v>0</v>
      </c>
      <c r="H3173" s="87">
        <v>3173</v>
      </c>
      <c r="I3173" s="119">
        <v>26122</v>
      </c>
      <c r="J3173" s="122" t="s">
        <v>9935</v>
      </c>
      <c r="K3173" s="87" t="str">
        <f t="shared" si="163"/>
        <v>261</v>
      </c>
      <c r="L3173" s="111"/>
    </row>
    <row r="3174" spans="7:12" ht="15" customHeight="1" x14ac:dyDescent="0.25">
      <c r="G3174" s="87">
        <f t="shared" si="162"/>
        <v>0</v>
      </c>
      <c r="H3174" s="87">
        <v>3174</v>
      </c>
      <c r="I3174" s="119">
        <v>26195</v>
      </c>
      <c r="J3174" s="122" t="s">
        <v>9935</v>
      </c>
      <c r="K3174" s="87" t="str">
        <f t="shared" si="163"/>
        <v>261</v>
      </c>
      <c r="L3174" s="111"/>
    </row>
    <row r="3175" spans="7:12" ht="15" customHeight="1" x14ac:dyDescent="0.25">
      <c r="G3175" s="87">
        <f t="shared" si="162"/>
        <v>0</v>
      </c>
      <c r="H3175" s="87">
        <v>3175</v>
      </c>
      <c r="I3175" s="119">
        <v>26211</v>
      </c>
      <c r="J3175" s="122" t="s">
        <v>9936</v>
      </c>
      <c r="K3175" s="87" t="str">
        <f t="shared" si="163"/>
        <v>262</v>
      </c>
      <c r="L3175" s="111"/>
    </row>
    <row r="3176" spans="7:12" ht="15" customHeight="1" x14ac:dyDescent="0.25">
      <c r="G3176" s="87">
        <f t="shared" si="162"/>
        <v>0</v>
      </c>
      <c r="H3176" s="87">
        <v>3176</v>
      </c>
      <c r="I3176" s="119">
        <v>26211</v>
      </c>
      <c r="J3176" s="122" t="s">
        <v>9937</v>
      </c>
      <c r="K3176" s="87" t="str">
        <f t="shared" si="163"/>
        <v>262</v>
      </c>
      <c r="L3176" s="111"/>
    </row>
    <row r="3177" spans="7:12" ht="15" customHeight="1" x14ac:dyDescent="0.25">
      <c r="G3177" s="87">
        <f t="shared" si="162"/>
        <v>0</v>
      </c>
      <c r="H3177" s="87">
        <v>3177</v>
      </c>
      <c r="I3177" s="119">
        <v>26211</v>
      </c>
      <c r="J3177" s="122" t="s">
        <v>9938</v>
      </c>
      <c r="K3177" s="87" t="str">
        <f t="shared" si="163"/>
        <v>262</v>
      </c>
      <c r="L3177" s="111"/>
    </row>
    <row r="3178" spans="7:12" ht="15" customHeight="1" x14ac:dyDescent="0.25">
      <c r="G3178" s="87">
        <f t="shared" si="162"/>
        <v>0</v>
      </c>
      <c r="H3178" s="87">
        <v>3178</v>
      </c>
      <c r="I3178" s="119">
        <v>26211</v>
      </c>
      <c r="J3178" s="122" t="s">
        <v>9939</v>
      </c>
      <c r="K3178" s="87" t="str">
        <f t="shared" si="163"/>
        <v>262</v>
      </c>
      <c r="L3178" s="111"/>
    </row>
    <row r="3179" spans="7:12" ht="15" customHeight="1" x14ac:dyDescent="0.25">
      <c r="G3179" s="87">
        <f t="shared" si="162"/>
        <v>0</v>
      </c>
      <c r="H3179" s="87">
        <v>3179</v>
      </c>
      <c r="I3179" s="119">
        <v>26220</v>
      </c>
      <c r="J3179" s="122" t="s">
        <v>9939</v>
      </c>
      <c r="K3179" s="87" t="str">
        <f t="shared" si="163"/>
        <v>262</v>
      </c>
      <c r="L3179" s="111"/>
    </row>
    <row r="3180" spans="7:12" ht="15" customHeight="1" x14ac:dyDescent="0.25">
      <c r="G3180" s="87">
        <f t="shared" si="162"/>
        <v>0</v>
      </c>
      <c r="H3180" s="87">
        <v>3180</v>
      </c>
      <c r="I3180" s="119">
        <v>26211</v>
      </c>
      <c r="J3180" s="122" t="s">
        <v>9940</v>
      </c>
      <c r="K3180" s="87" t="str">
        <f t="shared" si="163"/>
        <v>262</v>
      </c>
      <c r="L3180" s="111"/>
    </row>
    <row r="3181" spans="7:12" ht="15" customHeight="1" x14ac:dyDescent="0.25">
      <c r="G3181" s="87">
        <f t="shared" si="162"/>
        <v>0</v>
      </c>
      <c r="H3181" s="87">
        <v>3181</v>
      </c>
      <c r="I3181" s="119">
        <v>26211</v>
      </c>
      <c r="J3181" s="123" t="s">
        <v>9941</v>
      </c>
      <c r="K3181" s="87" t="str">
        <f t="shared" si="163"/>
        <v>262</v>
      </c>
      <c r="L3181" s="111"/>
    </row>
    <row r="3182" spans="7:12" ht="15" customHeight="1" x14ac:dyDescent="0.25">
      <c r="G3182" s="87">
        <f t="shared" si="162"/>
        <v>0</v>
      </c>
      <c r="H3182" s="87">
        <v>3182</v>
      </c>
      <c r="I3182" s="119">
        <v>26220</v>
      </c>
      <c r="J3182" s="122" t="s">
        <v>9942</v>
      </c>
      <c r="K3182" s="87" t="str">
        <f t="shared" si="163"/>
        <v>262</v>
      </c>
      <c r="L3182" s="111"/>
    </row>
    <row r="3183" spans="7:12" ht="15" customHeight="1" x14ac:dyDescent="0.25">
      <c r="G3183" s="87">
        <f t="shared" si="162"/>
        <v>0</v>
      </c>
      <c r="H3183" s="87">
        <v>3183</v>
      </c>
      <c r="I3183" s="119">
        <v>26220</v>
      </c>
      <c r="J3183" s="122" t="s">
        <v>9943</v>
      </c>
      <c r="K3183" s="87" t="str">
        <f t="shared" si="163"/>
        <v>262</v>
      </c>
      <c r="L3183" s="111"/>
    </row>
    <row r="3184" spans="7:12" ht="15" customHeight="1" x14ac:dyDescent="0.25">
      <c r="G3184" s="87">
        <f t="shared" si="162"/>
        <v>0</v>
      </c>
      <c r="H3184" s="87">
        <v>3184</v>
      </c>
      <c r="I3184" s="119">
        <v>26220</v>
      </c>
      <c r="J3184" s="122" t="s">
        <v>9944</v>
      </c>
      <c r="K3184" s="87" t="str">
        <f t="shared" si="163"/>
        <v>262</v>
      </c>
      <c r="L3184" s="111"/>
    </row>
    <row r="3185" spans="7:12" ht="15" customHeight="1" x14ac:dyDescent="0.25">
      <c r="G3185" s="87">
        <f t="shared" si="162"/>
        <v>0</v>
      </c>
      <c r="H3185" s="87">
        <v>3185</v>
      </c>
      <c r="I3185" s="119">
        <v>26220</v>
      </c>
      <c r="J3185" s="122" t="s">
        <v>9945</v>
      </c>
      <c r="K3185" s="87" t="str">
        <f t="shared" si="163"/>
        <v>262</v>
      </c>
      <c r="L3185" s="111"/>
    </row>
    <row r="3186" spans="7:12" ht="15" customHeight="1" x14ac:dyDescent="0.25">
      <c r="G3186" s="87">
        <f t="shared" si="162"/>
        <v>0</v>
      </c>
      <c r="H3186" s="87">
        <v>3186</v>
      </c>
      <c r="I3186" s="119">
        <v>26220</v>
      </c>
      <c r="J3186" s="122" t="s">
        <v>9946</v>
      </c>
      <c r="K3186" s="87" t="str">
        <f t="shared" si="163"/>
        <v>262</v>
      </c>
      <c r="L3186" s="111"/>
    </row>
    <row r="3187" spans="7:12" ht="15" customHeight="1" x14ac:dyDescent="0.25">
      <c r="G3187" s="87">
        <f t="shared" si="162"/>
        <v>0</v>
      </c>
      <c r="H3187" s="87">
        <v>3187</v>
      </c>
      <c r="I3187" s="119">
        <v>26220</v>
      </c>
      <c r="J3187" s="122" t="s">
        <v>9947</v>
      </c>
      <c r="K3187" s="87" t="str">
        <f t="shared" si="163"/>
        <v>262</v>
      </c>
      <c r="L3187" s="111"/>
    </row>
    <row r="3188" spans="7:12" ht="15" customHeight="1" x14ac:dyDescent="0.25">
      <c r="G3188" s="87">
        <f t="shared" si="162"/>
        <v>0</v>
      </c>
      <c r="H3188" s="87">
        <v>3188</v>
      </c>
      <c r="I3188" s="119">
        <v>26220</v>
      </c>
      <c r="J3188" s="122" t="s">
        <v>9948</v>
      </c>
      <c r="K3188" s="87" t="str">
        <f t="shared" si="163"/>
        <v>262</v>
      </c>
      <c r="L3188" s="111"/>
    </row>
    <row r="3189" spans="7:12" ht="15" customHeight="1" x14ac:dyDescent="0.25">
      <c r="G3189" s="87">
        <f t="shared" si="162"/>
        <v>0</v>
      </c>
      <c r="H3189" s="87">
        <v>3189</v>
      </c>
      <c r="I3189" s="119">
        <v>26220</v>
      </c>
      <c r="J3189" s="122" t="s">
        <v>9949</v>
      </c>
      <c r="K3189" s="87" t="str">
        <f t="shared" si="163"/>
        <v>262</v>
      </c>
      <c r="L3189" s="111"/>
    </row>
    <row r="3190" spans="7:12" ht="15" customHeight="1" x14ac:dyDescent="0.25">
      <c r="G3190" s="87">
        <f t="shared" si="162"/>
        <v>0</v>
      </c>
      <c r="H3190" s="87">
        <v>3190</v>
      </c>
      <c r="I3190" s="119">
        <v>26220</v>
      </c>
      <c r="J3190" s="122" t="s">
        <v>9950</v>
      </c>
      <c r="K3190" s="87" t="str">
        <f t="shared" si="163"/>
        <v>262</v>
      </c>
      <c r="L3190" s="111"/>
    </row>
    <row r="3191" spans="7:12" ht="15" customHeight="1" x14ac:dyDescent="0.25">
      <c r="G3191" s="87">
        <f t="shared" si="162"/>
        <v>0</v>
      </c>
      <c r="H3191" s="87">
        <v>3191</v>
      </c>
      <c r="I3191" s="119">
        <v>26220</v>
      </c>
      <c r="J3191" s="122" t="s">
        <v>9951</v>
      </c>
      <c r="K3191" s="87" t="str">
        <f t="shared" si="163"/>
        <v>262</v>
      </c>
      <c r="L3191" s="111"/>
    </row>
    <row r="3192" spans="7:12" ht="15" customHeight="1" x14ac:dyDescent="0.25">
      <c r="G3192" s="87">
        <f t="shared" si="162"/>
        <v>0</v>
      </c>
      <c r="H3192" s="87">
        <v>3192</v>
      </c>
      <c r="I3192" s="119">
        <v>26220</v>
      </c>
      <c r="J3192" s="122" t="s">
        <v>9952</v>
      </c>
      <c r="K3192" s="87" t="str">
        <f t="shared" si="163"/>
        <v>262</v>
      </c>
      <c r="L3192" s="111"/>
    </row>
    <row r="3193" spans="7:12" ht="15" customHeight="1" x14ac:dyDescent="0.25">
      <c r="G3193" s="87">
        <f t="shared" si="162"/>
        <v>0</v>
      </c>
      <c r="H3193" s="87">
        <v>3193</v>
      </c>
      <c r="I3193" s="119">
        <v>26220</v>
      </c>
      <c r="J3193" s="122" t="s">
        <v>9953</v>
      </c>
      <c r="K3193" s="87" t="str">
        <f t="shared" si="163"/>
        <v>262</v>
      </c>
      <c r="L3193" s="111"/>
    </row>
    <row r="3194" spans="7:12" ht="15" customHeight="1" x14ac:dyDescent="0.25">
      <c r="G3194" s="87">
        <f t="shared" si="162"/>
        <v>0</v>
      </c>
      <c r="H3194" s="87">
        <v>3194</v>
      </c>
      <c r="I3194" s="119">
        <v>26220</v>
      </c>
      <c r="J3194" s="122" t="s">
        <v>9954</v>
      </c>
      <c r="K3194" s="87" t="str">
        <f t="shared" si="163"/>
        <v>262</v>
      </c>
      <c r="L3194" s="111"/>
    </row>
    <row r="3195" spans="7:12" ht="15" customHeight="1" x14ac:dyDescent="0.25">
      <c r="G3195" s="87">
        <f t="shared" si="162"/>
        <v>0</v>
      </c>
      <c r="H3195" s="87">
        <v>3195</v>
      </c>
      <c r="I3195" s="119">
        <v>26220</v>
      </c>
      <c r="J3195" s="122" t="s">
        <v>9955</v>
      </c>
      <c r="K3195" s="87" t="str">
        <f t="shared" si="163"/>
        <v>262</v>
      </c>
      <c r="L3195" s="111"/>
    </row>
    <row r="3196" spans="7:12" ht="15" customHeight="1" x14ac:dyDescent="0.25">
      <c r="G3196" s="87">
        <f t="shared" si="162"/>
        <v>0</v>
      </c>
      <c r="H3196" s="87">
        <v>3196</v>
      </c>
      <c r="I3196" s="119">
        <v>26220</v>
      </c>
      <c r="J3196" s="122" t="s">
        <v>9956</v>
      </c>
      <c r="K3196" s="87" t="str">
        <f t="shared" si="163"/>
        <v>262</v>
      </c>
      <c r="L3196" s="111"/>
    </row>
    <row r="3197" spans="7:12" ht="15" customHeight="1" x14ac:dyDescent="0.25">
      <c r="G3197" s="87">
        <f t="shared" si="162"/>
        <v>0</v>
      </c>
      <c r="H3197" s="87">
        <v>3197</v>
      </c>
      <c r="I3197" s="119">
        <v>26220</v>
      </c>
      <c r="J3197" s="122" t="s">
        <v>9957</v>
      </c>
      <c r="K3197" s="87" t="str">
        <f t="shared" si="163"/>
        <v>262</v>
      </c>
      <c r="L3197" s="111"/>
    </row>
    <row r="3198" spans="7:12" ht="15" customHeight="1" x14ac:dyDescent="0.25">
      <c r="G3198" s="87">
        <f t="shared" si="162"/>
        <v>0</v>
      </c>
      <c r="H3198" s="87">
        <v>3198</v>
      </c>
      <c r="I3198" s="119">
        <v>26212</v>
      </c>
      <c r="J3198" s="122" t="s">
        <v>9958</v>
      </c>
      <c r="K3198" s="87" t="str">
        <f t="shared" si="163"/>
        <v>262</v>
      </c>
      <c r="L3198" s="111"/>
    </row>
    <row r="3199" spans="7:12" ht="15" customHeight="1" x14ac:dyDescent="0.25">
      <c r="G3199" s="87">
        <f t="shared" si="162"/>
        <v>0</v>
      </c>
      <c r="H3199" s="87">
        <v>3199</v>
      </c>
      <c r="I3199" s="119">
        <v>26212</v>
      </c>
      <c r="J3199" s="122" t="s">
        <v>9959</v>
      </c>
      <c r="K3199" s="87" t="str">
        <f t="shared" si="163"/>
        <v>262</v>
      </c>
      <c r="L3199" s="111"/>
    </row>
    <row r="3200" spans="7:12" ht="15" customHeight="1" x14ac:dyDescent="0.25">
      <c r="G3200" s="87">
        <f t="shared" si="162"/>
        <v>0</v>
      </c>
      <c r="H3200" s="87">
        <v>3200</v>
      </c>
      <c r="I3200" s="119">
        <v>26212</v>
      </c>
      <c r="J3200" s="122" t="s">
        <v>9960</v>
      </c>
      <c r="K3200" s="87" t="str">
        <f t="shared" si="163"/>
        <v>262</v>
      </c>
      <c r="L3200" s="111"/>
    </row>
    <row r="3201" spans="7:12" ht="15" customHeight="1" x14ac:dyDescent="0.25">
      <c r="G3201" s="87">
        <f t="shared" si="162"/>
        <v>0</v>
      </c>
      <c r="H3201" s="87">
        <v>3201</v>
      </c>
      <c r="I3201" s="119">
        <v>14312</v>
      </c>
      <c r="J3201" s="122" t="s">
        <v>9961</v>
      </c>
      <c r="K3201" s="87" t="str">
        <f t="shared" si="163"/>
        <v>143</v>
      </c>
      <c r="L3201" s="111"/>
    </row>
    <row r="3202" spans="7:12" ht="15" customHeight="1" x14ac:dyDescent="0.25">
      <c r="G3202" s="87">
        <f t="shared" ref="G3202:G3265" si="164">IF(ISERR(SEARCH($G$1,J3202)),0,1)</f>
        <v>0</v>
      </c>
      <c r="H3202" s="87">
        <v>3202</v>
      </c>
      <c r="I3202" s="119">
        <v>26543</v>
      </c>
      <c r="J3202" s="122" t="s">
        <v>9961</v>
      </c>
      <c r="K3202" s="87" t="str">
        <f t="shared" si="163"/>
        <v>265</v>
      </c>
      <c r="L3202" s="111"/>
    </row>
    <row r="3203" spans="7:12" ht="15" customHeight="1" x14ac:dyDescent="0.25">
      <c r="G3203" s="87">
        <f t="shared" si="164"/>
        <v>0</v>
      </c>
      <c r="H3203" s="87">
        <v>3203</v>
      </c>
      <c r="I3203" s="119">
        <v>26549</v>
      </c>
      <c r="J3203" s="122" t="s">
        <v>9961</v>
      </c>
      <c r="K3203" s="87" t="str">
        <f t="shared" ref="K3203:K3266" si="165">IF(LEN(LEFT(I3203,3))&lt;3,"Prosím, zvolte podrobnější úroveň.",LEFT(I3203,3))</f>
        <v>265</v>
      </c>
      <c r="L3203" s="111"/>
    </row>
    <row r="3204" spans="7:12" ht="15" customHeight="1" x14ac:dyDescent="0.25">
      <c r="G3204" s="87">
        <f t="shared" si="164"/>
        <v>0</v>
      </c>
      <c r="H3204" s="87">
        <v>3204</v>
      </c>
      <c r="I3204" s="119">
        <v>26213</v>
      </c>
      <c r="J3204" s="122" t="s">
        <v>9962</v>
      </c>
      <c r="K3204" s="87" t="str">
        <f t="shared" si="165"/>
        <v>262</v>
      </c>
      <c r="L3204" s="111"/>
    </row>
    <row r="3205" spans="7:12" ht="15" customHeight="1" x14ac:dyDescent="0.25">
      <c r="G3205" s="87">
        <f t="shared" si="164"/>
        <v>0</v>
      </c>
      <c r="H3205" s="87">
        <v>3205</v>
      </c>
      <c r="I3205" s="119">
        <v>26549</v>
      </c>
      <c r="J3205" s="122" t="s">
        <v>9963</v>
      </c>
      <c r="K3205" s="87" t="str">
        <f t="shared" si="165"/>
        <v>265</v>
      </c>
      <c r="L3205" s="111"/>
    </row>
    <row r="3206" spans="7:12" ht="15" customHeight="1" x14ac:dyDescent="0.25">
      <c r="G3206" s="87">
        <f t="shared" si="164"/>
        <v>0</v>
      </c>
      <c r="H3206" s="87">
        <v>3206</v>
      </c>
      <c r="I3206" s="119">
        <v>33396</v>
      </c>
      <c r="J3206" s="122" t="s">
        <v>9964</v>
      </c>
      <c r="K3206" s="87" t="str">
        <f t="shared" si="165"/>
        <v>333</v>
      </c>
      <c r="L3206" s="111"/>
    </row>
    <row r="3207" spans="7:12" ht="15" customHeight="1" x14ac:dyDescent="0.25">
      <c r="G3207" s="87">
        <f t="shared" si="164"/>
        <v>0</v>
      </c>
      <c r="H3207" s="87">
        <v>3207</v>
      </c>
      <c r="I3207" s="119">
        <v>24227</v>
      </c>
      <c r="J3207" s="129" t="s">
        <v>9964</v>
      </c>
      <c r="K3207" s="87" t="str">
        <f t="shared" si="165"/>
        <v>242</v>
      </c>
      <c r="L3207" s="111"/>
    </row>
    <row r="3208" spans="7:12" ht="15" customHeight="1" x14ac:dyDescent="0.25">
      <c r="G3208" s="87">
        <f t="shared" si="164"/>
        <v>0</v>
      </c>
      <c r="H3208" s="87">
        <v>3208</v>
      </c>
      <c r="I3208" s="119">
        <v>33396</v>
      </c>
      <c r="J3208" s="122" t="s">
        <v>9965</v>
      </c>
      <c r="K3208" s="87" t="str">
        <f t="shared" si="165"/>
        <v>333</v>
      </c>
      <c r="L3208" s="111"/>
    </row>
    <row r="3209" spans="7:12" ht="15" customHeight="1" x14ac:dyDescent="0.25">
      <c r="G3209" s="87">
        <f t="shared" si="164"/>
        <v>0</v>
      </c>
      <c r="H3209" s="87">
        <v>3209</v>
      </c>
      <c r="I3209" s="119">
        <v>24227</v>
      </c>
      <c r="J3209" s="129" t="s">
        <v>9965</v>
      </c>
      <c r="K3209" s="87" t="str">
        <f t="shared" si="165"/>
        <v>242</v>
      </c>
      <c r="L3209" s="111"/>
    </row>
    <row r="3210" spans="7:12" ht="15" customHeight="1" x14ac:dyDescent="0.25">
      <c r="G3210" s="87">
        <f t="shared" si="164"/>
        <v>0</v>
      </c>
      <c r="H3210" s="87">
        <v>3210</v>
      </c>
      <c r="I3210" s="119">
        <v>26311</v>
      </c>
      <c r="J3210" s="122" t="s">
        <v>9966</v>
      </c>
      <c r="K3210" s="87" t="str">
        <f t="shared" si="165"/>
        <v>263</v>
      </c>
      <c r="L3210" s="111"/>
    </row>
    <row r="3211" spans="7:12" ht="15" customHeight="1" x14ac:dyDescent="0.25">
      <c r="G3211" s="87">
        <f t="shared" si="164"/>
        <v>0</v>
      </c>
      <c r="H3211" s="87">
        <v>3211</v>
      </c>
      <c r="I3211" s="119">
        <v>26312</v>
      </c>
      <c r="J3211" s="121" t="s">
        <v>9967</v>
      </c>
      <c r="K3211" s="87" t="str">
        <f t="shared" si="165"/>
        <v>263</v>
      </c>
      <c r="L3211" s="111"/>
    </row>
    <row r="3212" spans="7:12" ht="15" customHeight="1" x14ac:dyDescent="0.25">
      <c r="G3212" s="87">
        <f t="shared" si="164"/>
        <v>0</v>
      </c>
      <c r="H3212" s="87">
        <v>3212</v>
      </c>
      <c r="I3212" s="119">
        <v>26312</v>
      </c>
      <c r="J3212" s="121" t="s">
        <v>9968</v>
      </c>
      <c r="K3212" s="87" t="str">
        <f t="shared" si="165"/>
        <v>263</v>
      </c>
      <c r="L3212" s="111"/>
    </row>
    <row r="3213" spans="7:12" ht="15" customHeight="1" x14ac:dyDescent="0.25">
      <c r="G3213" s="87">
        <f t="shared" si="164"/>
        <v>0</v>
      </c>
      <c r="H3213" s="87">
        <v>3213</v>
      </c>
      <c r="I3213" s="119">
        <v>24230</v>
      </c>
      <c r="J3213" s="122" t="s">
        <v>9969</v>
      </c>
      <c r="K3213" s="87" t="str">
        <f t="shared" si="165"/>
        <v>242</v>
      </c>
      <c r="L3213" s="111"/>
    </row>
    <row r="3214" spans="7:12" ht="15" customHeight="1" x14ac:dyDescent="0.25">
      <c r="G3214" s="87">
        <f t="shared" si="164"/>
        <v>0</v>
      </c>
      <c r="H3214" s="87">
        <v>3214</v>
      </c>
      <c r="I3214" s="119">
        <v>26311</v>
      </c>
      <c r="J3214" s="122" t="s">
        <v>9969</v>
      </c>
      <c r="K3214" s="87" t="str">
        <f t="shared" si="165"/>
        <v>263</v>
      </c>
      <c r="L3214" s="111"/>
    </row>
    <row r="3215" spans="7:12" ht="15" customHeight="1" x14ac:dyDescent="0.25">
      <c r="G3215" s="87">
        <f t="shared" si="164"/>
        <v>0</v>
      </c>
      <c r="H3215" s="87">
        <v>3215</v>
      </c>
      <c r="I3215" s="119">
        <v>26312</v>
      </c>
      <c r="J3215" s="122" t="s">
        <v>9970</v>
      </c>
      <c r="K3215" s="87" t="str">
        <f t="shared" si="165"/>
        <v>263</v>
      </c>
      <c r="L3215" s="111"/>
    </row>
    <row r="3216" spans="7:12" ht="15" customHeight="1" x14ac:dyDescent="0.25">
      <c r="G3216" s="87">
        <f t="shared" si="164"/>
        <v>0</v>
      </c>
      <c r="H3216" s="87">
        <v>3216</v>
      </c>
      <c r="I3216" s="119">
        <v>24311</v>
      </c>
      <c r="J3216" s="122" t="s">
        <v>9970</v>
      </c>
      <c r="K3216" s="87" t="str">
        <f t="shared" si="165"/>
        <v>243</v>
      </c>
      <c r="L3216" s="111"/>
    </row>
    <row r="3217" spans="7:12" ht="15" customHeight="1" x14ac:dyDescent="0.25">
      <c r="G3217" s="87">
        <f t="shared" si="164"/>
        <v>0</v>
      </c>
      <c r="H3217" s="87">
        <v>3217</v>
      </c>
      <c r="I3217" s="119">
        <v>26311</v>
      </c>
      <c r="J3217" s="121" t="s">
        <v>9971</v>
      </c>
      <c r="K3217" s="87" t="str">
        <f t="shared" si="165"/>
        <v>263</v>
      </c>
      <c r="L3217" s="111"/>
    </row>
    <row r="3218" spans="7:12" ht="15" customHeight="1" x14ac:dyDescent="0.25">
      <c r="G3218" s="87">
        <f t="shared" si="164"/>
        <v>0</v>
      </c>
      <c r="H3218" s="87">
        <v>3218</v>
      </c>
      <c r="I3218" s="119">
        <v>26312</v>
      </c>
      <c r="J3218" s="121" t="s">
        <v>9971</v>
      </c>
      <c r="K3218" s="87" t="str">
        <f t="shared" si="165"/>
        <v>263</v>
      </c>
      <c r="L3218" s="111"/>
    </row>
    <row r="3219" spans="7:12" ht="15" customHeight="1" x14ac:dyDescent="0.25">
      <c r="G3219" s="87">
        <f t="shared" si="164"/>
        <v>0</v>
      </c>
      <c r="H3219" s="87">
        <v>3219</v>
      </c>
      <c r="I3219" s="119">
        <v>26311</v>
      </c>
      <c r="J3219" s="122" t="s">
        <v>9972</v>
      </c>
      <c r="K3219" s="87" t="str">
        <f t="shared" si="165"/>
        <v>263</v>
      </c>
      <c r="L3219" s="111"/>
    </row>
    <row r="3220" spans="7:12" ht="15" customHeight="1" x14ac:dyDescent="0.25">
      <c r="G3220" s="87">
        <f t="shared" si="164"/>
        <v>0</v>
      </c>
      <c r="H3220" s="87">
        <v>3220</v>
      </c>
      <c r="I3220" s="119">
        <v>26311</v>
      </c>
      <c r="J3220" s="121" t="s">
        <v>9973</v>
      </c>
      <c r="K3220" s="87" t="str">
        <f t="shared" si="165"/>
        <v>263</v>
      </c>
      <c r="L3220" s="111"/>
    </row>
    <row r="3221" spans="7:12" ht="15" customHeight="1" x14ac:dyDescent="0.25">
      <c r="G3221" s="87">
        <f t="shared" si="164"/>
        <v>0</v>
      </c>
      <c r="H3221" s="87">
        <v>3221</v>
      </c>
      <c r="I3221" s="119">
        <v>26312</v>
      </c>
      <c r="J3221" s="121" t="s">
        <v>9973</v>
      </c>
      <c r="K3221" s="87" t="str">
        <f t="shared" si="165"/>
        <v>263</v>
      </c>
      <c r="L3221" s="111"/>
    </row>
    <row r="3222" spans="7:12" ht="15" customHeight="1" x14ac:dyDescent="0.25">
      <c r="G3222" s="87">
        <f t="shared" si="164"/>
        <v>0</v>
      </c>
      <c r="H3222" s="87">
        <v>3222</v>
      </c>
      <c r="I3222" s="119">
        <v>26321</v>
      </c>
      <c r="J3222" s="122" t="s">
        <v>9974</v>
      </c>
      <c r="K3222" s="87" t="str">
        <f t="shared" si="165"/>
        <v>263</v>
      </c>
      <c r="L3222" s="111"/>
    </row>
    <row r="3223" spans="7:12" ht="15" customHeight="1" x14ac:dyDescent="0.25">
      <c r="G3223" s="87">
        <f t="shared" si="164"/>
        <v>0</v>
      </c>
      <c r="H3223" s="87">
        <v>3223</v>
      </c>
      <c r="I3223" s="119">
        <v>26322</v>
      </c>
      <c r="J3223" s="122" t="s">
        <v>9975</v>
      </c>
      <c r="K3223" s="87" t="str">
        <f t="shared" si="165"/>
        <v>263</v>
      </c>
      <c r="L3223" s="111"/>
    </row>
    <row r="3224" spans="7:12" ht="15" customHeight="1" x14ac:dyDescent="0.25">
      <c r="G3224" s="87">
        <f t="shared" si="164"/>
        <v>0</v>
      </c>
      <c r="H3224" s="87">
        <v>3224</v>
      </c>
      <c r="I3224" s="119">
        <v>26323</v>
      </c>
      <c r="J3224" s="122" t="s">
        <v>9976</v>
      </c>
      <c r="K3224" s="87" t="str">
        <f t="shared" si="165"/>
        <v>263</v>
      </c>
      <c r="L3224" s="111"/>
    </row>
    <row r="3225" spans="7:12" ht="15" customHeight="1" x14ac:dyDescent="0.25">
      <c r="G3225" s="87">
        <f t="shared" si="164"/>
        <v>0</v>
      </c>
      <c r="H3225" s="87">
        <v>3225</v>
      </c>
      <c r="I3225" s="119">
        <v>26324</v>
      </c>
      <c r="J3225" s="122" t="s">
        <v>9977</v>
      </c>
      <c r="K3225" s="87" t="str">
        <f t="shared" si="165"/>
        <v>263</v>
      </c>
      <c r="L3225" s="111"/>
    </row>
    <row r="3226" spans="7:12" ht="15" customHeight="1" x14ac:dyDescent="0.25">
      <c r="G3226" s="87">
        <f t="shared" si="164"/>
        <v>0</v>
      </c>
      <c r="H3226" s="87">
        <v>3226</v>
      </c>
      <c r="I3226" s="119">
        <v>26325</v>
      </c>
      <c r="J3226" s="122" t="s">
        <v>9978</v>
      </c>
      <c r="K3226" s="87" t="str">
        <f t="shared" si="165"/>
        <v>263</v>
      </c>
      <c r="L3226" s="111"/>
    </row>
    <row r="3227" spans="7:12" ht="15" customHeight="1" x14ac:dyDescent="0.25">
      <c r="G3227" s="87">
        <f t="shared" si="164"/>
        <v>0</v>
      </c>
      <c r="H3227" s="87">
        <v>3227</v>
      </c>
      <c r="I3227" s="119">
        <v>26329</v>
      </c>
      <c r="J3227" s="122" t="s">
        <v>9979</v>
      </c>
      <c r="K3227" s="87" t="str">
        <f t="shared" si="165"/>
        <v>263</v>
      </c>
      <c r="L3227" s="111"/>
    </row>
    <row r="3228" spans="7:12" ht="15" customHeight="1" x14ac:dyDescent="0.25">
      <c r="G3228" s="87">
        <f t="shared" si="164"/>
        <v>0</v>
      </c>
      <c r="H3228" s="87">
        <v>3228</v>
      </c>
      <c r="I3228" s="119">
        <v>26329</v>
      </c>
      <c r="J3228" s="122" t="s">
        <v>9980</v>
      </c>
      <c r="K3228" s="87" t="str">
        <f t="shared" si="165"/>
        <v>263</v>
      </c>
      <c r="L3228" s="111"/>
    </row>
    <row r="3229" spans="7:12" ht="15" customHeight="1" x14ac:dyDescent="0.25">
      <c r="G3229" s="87">
        <f t="shared" si="164"/>
        <v>0</v>
      </c>
      <c r="H3229" s="87">
        <v>3229</v>
      </c>
      <c r="I3229" s="119">
        <v>26326</v>
      </c>
      <c r="J3229" s="122" t="s">
        <v>9981</v>
      </c>
      <c r="K3229" s="87" t="str">
        <f t="shared" si="165"/>
        <v>263</v>
      </c>
      <c r="L3229" s="111"/>
    </row>
    <row r="3230" spans="7:12" ht="15" customHeight="1" x14ac:dyDescent="0.25">
      <c r="G3230" s="87">
        <f t="shared" si="164"/>
        <v>0</v>
      </c>
      <c r="H3230" s="87">
        <v>3230</v>
      </c>
      <c r="I3230" s="119">
        <v>26330</v>
      </c>
      <c r="J3230" s="122" t="s">
        <v>9982</v>
      </c>
      <c r="K3230" s="87" t="str">
        <f t="shared" si="165"/>
        <v>263</v>
      </c>
      <c r="L3230" s="111"/>
    </row>
    <row r="3231" spans="7:12" ht="15" customHeight="1" x14ac:dyDescent="0.25">
      <c r="G3231" s="87">
        <f t="shared" si="164"/>
        <v>0</v>
      </c>
      <c r="H3231" s="87">
        <v>3231</v>
      </c>
      <c r="I3231" s="119">
        <v>26330</v>
      </c>
      <c r="J3231" s="122" t="s">
        <v>9983</v>
      </c>
      <c r="K3231" s="87" t="str">
        <f t="shared" si="165"/>
        <v>263</v>
      </c>
      <c r="L3231" s="111"/>
    </row>
    <row r="3232" spans="7:12" ht="15" customHeight="1" x14ac:dyDescent="0.25">
      <c r="G3232" s="87">
        <f t="shared" si="164"/>
        <v>0</v>
      </c>
      <c r="H3232" s="87">
        <v>3232</v>
      </c>
      <c r="I3232" s="119">
        <v>26330</v>
      </c>
      <c r="J3232" s="122" t="s">
        <v>9984</v>
      </c>
      <c r="K3232" s="87" t="str">
        <f t="shared" si="165"/>
        <v>263</v>
      </c>
      <c r="L3232" s="111"/>
    </row>
    <row r="3233" spans="7:12" ht="15" customHeight="1" x14ac:dyDescent="0.25">
      <c r="G3233" s="87">
        <f t="shared" si="164"/>
        <v>0</v>
      </c>
      <c r="H3233" s="87">
        <v>3233</v>
      </c>
      <c r="I3233" s="119">
        <v>26330</v>
      </c>
      <c r="J3233" s="122" t="s">
        <v>9985</v>
      </c>
      <c r="K3233" s="87" t="str">
        <f t="shared" si="165"/>
        <v>263</v>
      </c>
      <c r="L3233" s="111"/>
    </row>
    <row r="3234" spans="7:12" ht="15" customHeight="1" x14ac:dyDescent="0.25">
      <c r="G3234" s="87">
        <f t="shared" si="164"/>
        <v>0</v>
      </c>
      <c r="H3234" s="87">
        <v>3234</v>
      </c>
      <c r="I3234" s="119">
        <v>26330</v>
      </c>
      <c r="J3234" s="122" t="s">
        <v>9986</v>
      </c>
      <c r="K3234" s="87" t="str">
        <f t="shared" si="165"/>
        <v>263</v>
      </c>
      <c r="L3234" s="111"/>
    </row>
    <row r="3235" spans="7:12" ht="15" customHeight="1" x14ac:dyDescent="0.25">
      <c r="G3235" s="87">
        <f t="shared" si="164"/>
        <v>0</v>
      </c>
      <c r="H3235" s="87">
        <v>3235</v>
      </c>
      <c r="I3235" s="119">
        <v>26432</v>
      </c>
      <c r="J3235" s="122" t="s">
        <v>9987</v>
      </c>
      <c r="K3235" s="87" t="str">
        <f t="shared" si="165"/>
        <v>264</v>
      </c>
      <c r="L3235" s="111"/>
    </row>
    <row r="3236" spans="7:12" ht="15" customHeight="1" x14ac:dyDescent="0.25">
      <c r="G3236" s="87">
        <f t="shared" si="164"/>
        <v>0</v>
      </c>
      <c r="H3236" s="87">
        <v>3236</v>
      </c>
      <c r="I3236" s="119">
        <v>26432</v>
      </c>
      <c r="J3236" s="122" t="s">
        <v>9988</v>
      </c>
      <c r="K3236" s="87" t="str">
        <f t="shared" si="165"/>
        <v>264</v>
      </c>
      <c r="L3236" s="111"/>
    </row>
    <row r="3237" spans="7:12" ht="15" customHeight="1" x14ac:dyDescent="0.25">
      <c r="G3237" s="87">
        <f t="shared" si="164"/>
        <v>0</v>
      </c>
      <c r="H3237" s="87">
        <v>3237</v>
      </c>
      <c r="I3237" s="119">
        <v>26432</v>
      </c>
      <c r="J3237" s="122" t="s">
        <v>9989</v>
      </c>
      <c r="K3237" s="87" t="str">
        <f t="shared" si="165"/>
        <v>264</v>
      </c>
      <c r="L3237" s="111"/>
    </row>
    <row r="3238" spans="7:12" ht="15" customHeight="1" x14ac:dyDescent="0.25">
      <c r="G3238" s="87">
        <f t="shared" si="164"/>
        <v>0</v>
      </c>
      <c r="H3238" s="87">
        <v>3238</v>
      </c>
      <c r="I3238" s="119">
        <v>26432</v>
      </c>
      <c r="J3238" s="122" t="s">
        <v>9990</v>
      </c>
      <c r="K3238" s="87" t="str">
        <f t="shared" si="165"/>
        <v>264</v>
      </c>
      <c r="L3238" s="111"/>
    </row>
    <row r="3239" spans="7:12" ht="15" customHeight="1" x14ac:dyDescent="0.25">
      <c r="G3239" s="87">
        <f t="shared" si="164"/>
        <v>0</v>
      </c>
      <c r="H3239" s="87">
        <v>3239</v>
      </c>
      <c r="I3239" s="119">
        <v>26432</v>
      </c>
      <c r="J3239" s="122" t="s">
        <v>9991</v>
      </c>
      <c r="K3239" s="87" t="str">
        <f t="shared" si="165"/>
        <v>264</v>
      </c>
      <c r="L3239" s="111"/>
    </row>
    <row r="3240" spans="7:12" ht="15" customHeight="1" x14ac:dyDescent="0.25">
      <c r="G3240" s="87">
        <f t="shared" si="164"/>
        <v>0</v>
      </c>
      <c r="H3240" s="87">
        <v>3240</v>
      </c>
      <c r="I3240" s="119">
        <v>26432</v>
      </c>
      <c r="J3240" s="122" t="s">
        <v>9992</v>
      </c>
      <c r="K3240" s="87" t="str">
        <f t="shared" si="165"/>
        <v>264</v>
      </c>
      <c r="L3240" s="111"/>
    </row>
    <row r="3241" spans="7:12" ht="15" customHeight="1" x14ac:dyDescent="0.25">
      <c r="G3241" s="87">
        <f t="shared" si="164"/>
        <v>0</v>
      </c>
      <c r="H3241" s="87">
        <v>3241</v>
      </c>
      <c r="I3241" s="119">
        <v>26432</v>
      </c>
      <c r="J3241" s="122" t="s">
        <v>9993</v>
      </c>
      <c r="K3241" s="87" t="str">
        <f t="shared" si="165"/>
        <v>264</v>
      </c>
      <c r="L3241" s="111"/>
    </row>
    <row r="3242" spans="7:12" ht="15" customHeight="1" x14ac:dyDescent="0.25">
      <c r="G3242" s="87">
        <f t="shared" si="164"/>
        <v>0</v>
      </c>
      <c r="H3242" s="87">
        <v>3242</v>
      </c>
      <c r="I3242" s="119">
        <v>26432</v>
      </c>
      <c r="J3242" s="122" t="s">
        <v>9994</v>
      </c>
      <c r="K3242" s="87" t="str">
        <f t="shared" si="165"/>
        <v>264</v>
      </c>
      <c r="L3242" s="111"/>
    </row>
    <row r="3243" spans="7:12" ht="15" customHeight="1" x14ac:dyDescent="0.25">
      <c r="G3243" s="87">
        <f t="shared" si="164"/>
        <v>0</v>
      </c>
      <c r="H3243" s="87">
        <v>3243</v>
      </c>
      <c r="I3243" s="119">
        <v>21201</v>
      </c>
      <c r="J3243" s="122" t="s">
        <v>9994</v>
      </c>
      <c r="K3243" s="87" t="str">
        <f t="shared" si="165"/>
        <v>212</v>
      </c>
      <c r="L3243" s="111"/>
    </row>
    <row r="3244" spans="7:12" ht="15" customHeight="1" x14ac:dyDescent="0.25">
      <c r="G3244" s="87">
        <f t="shared" si="164"/>
        <v>0</v>
      </c>
      <c r="H3244" s="87">
        <v>3244</v>
      </c>
      <c r="I3244" s="119">
        <v>25290</v>
      </c>
      <c r="J3244" s="122" t="s">
        <v>9994</v>
      </c>
      <c r="K3244" s="87" t="str">
        <f t="shared" si="165"/>
        <v>252</v>
      </c>
      <c r="L3244" s="111"/>
    </row>
    <row r="3245" spans="7:12" ht="15" customHeight="1" x14ac:dyDescent="0.25">
      <c r="G3245" s="87">
        <f t="shared" si="164"/>
        <v>0</v>
      </c>
      <c r="H3245" s="87">
        <v>3245</v>
      </c>
      <c r="I3245" s="119">
        <v>26349</v>
      </c>
      <c r="J3245" s="120" t="s">
        <v>9995</v>
      </c>
      <c r="K3245" s="87" t="str">
        <f t="shared" si="165"/>
        <v>263</v>
      </c>
      <c r="L3245" s="111"/>
    </row>
    <row r="3246" spans="7:12" ht="15" customHeight="1" x14ac:dyDescent="0.25">
      <c r="G3246" s="87">
        <f t="shared" si="164"/>
        <v>0</v>
      </c>
      <c r="H3246" s="87">
        <v>3246</v>
      </c>
      <c r="I3246" s="119">
        <v>26345</v>
      </c>
      <c r="J3246" s="120" t="s">
        <v>9996</v>
      </c>
      <c r="K3246" s="87" t="str">
        <f t="shared" si="165"/>
        <v>263</v>
      </c>
      <c r="L3246" s="111"/>
    </row>
    <row r="3247" spans="7:12" ht="15" customHeight="1" x14ac:dyDescent="0.25">
      <c r="G3247" s="87">
        <f t="shared" si="164"/>
        <v>0</v>
      </c>
      <c r="H3247" s="87">
        <v>3247</v>
      </c>
      <c r="I3247" s="119">
        <v>26344</v>
      </c>
      <c r="J3247" s="120" t="s">
        <v>9996</v>
      </c>
      <c r="K3247" s="87" t="str">
        <f t="shared" si="165"/>
        <v>263</v>
      </c>
      <c r="L3247" s="111"/>
    </row>
    <row r="3248" spans="7:12" ht="15" customHeight="1" x14ac:dyDescent="0.25">
      <c r="G3248" s="87">
        <f t="shared" si="164"/>
        <v>0</v>
      </c>
      <c r="H3248" s="87">
        <v>3248</v>
      </c>
      <c r="I3248" s="119">
        <v>26345</v>
      </c>
      <c r="J3248" s="120" t="s">
        <v>9997</v>
      </c>
      <c r="K3248" s="87" t="str">
        <f t="shared" si="165"/>
        <v>263</v>
      </c>
      <c r="L3248" s="111"/>
    </row>
    <row r="3249" spans="7:12" ht="15" customHeight="1" x14ac:dyDescent="0.25">
      <c r="G3249" s="87">
        <f t="shared" si="164"/>
        <v>0</v>
      </c>
      <c r="H3249" s="87">
        <v>3249</v>
      </c>
      <c r="I3249" s="119">
        <v>26343</v>
      </c>
      <c r="J3249" s="120" t="s">
        <v>9998</v>
      </c>
      <c r="K3249" s="87" t="str">
        <f t="shared" si="165"/>
        <v>263</v>
      </c>
      <c r="L3249" s="111"/>
    </row>
    <row r="3250" spans="7:12" ht="15" customHeight="1" x14ac:dyDescent="0.25">
      <c r="G3250" s="87">
        <f t="shared" si="164"/>
        <v>0</v>
      </c>
      <c r="H3250" s="87">
        <v>3250</v>
      </c>
      <c r="I3250" s="119">
        <v>26343</v>
      </c>
      <c r="J3250" s="120" t="s">
        <v>9999</v>
      </c>
      <c r="K3250" s="87" t="str">
        <f t="shared" si="165"/>
        <v>263</v>
      </c>
      <c r="L3250" s="111"/>
    </row>
    <row r="3251" spans="7:12" ht="15" customHeight="1" x14ac:dyDescent="0.25">
      <c r="G3251" s="87">
        <f t="shared" si="164"/>
        <v>0</v>
      </c>
      <c r="H3251" s="87">
        <v>3251</v>
      </c>
      <c r="I3251" s="119">
        <v>26341</v>
      </c>
      <c r="J3251" s="120" t="s">
        <v>10000</v>
      </c>
      <c r="K3251" s="87" t="str">
        <f t="shared" si="165"/>
        <v>263</v>
      </c>
      <c r="L3251" s="111"/>
    </row>
    <row r="3252" spans="7:12" ht="15" customHeight="1" x14ac:dyDescent="0.25">
      <c r="G3252" s="87">
        <f t="shared" si="164"/>
        <v>0</v>
      </c>
      <c r="H3252" s="87">
        <v>3252</v>
      </c>
      <c r="I3252" s="119">
        <v>26342</v>
      </c>
      <c r="J3252" s="127" t="s">
        <v>10001</v>
      </c>
      <c r="K3252" s="87" t="str">
        <f t="shared" si="165"/>
        <v>263</v>
      </c>
      <c r="L3252" s="111"/>
    </row>
    <row r="3253" spans="7:12" ht="15" customHeight="1" x14ac:dyDescent="0.25">
      <c r="G3253" s="87">
        <f t="shared" si="164"/>
        <v>0</v>
      </c>
      <c r="H3253" s="87">
        <v>3253</v>
      </c>
      <c r="I3253" s="119">
        <v>26344</v>
      </c>
      <c r="J3253" s="127" t="s">
        <v>10001</v>
      </c>
      <c r="K3253" s="87" t="str">
        <f t="shared" si="165"/>
        <v>263</v>
      </c>
      <c r="L3253" s="111"/>
    </row>
    <row r="3254" spans="7:12" ht="15" customHeight="1" x14ac:dyDescent="0.25">
      <c r="G3254" s="87">
        <f t="shared" si="164"/>
        <v>0</v>
      </c>
      <c r="H3254" s="87">
        <v>3254</v>
      </c>
      <c r="I3254" s="119">
        <v>26345</v>
      </c>
      <c r="J3254" s="127" t="s">
        <v>10001</v>
      </c>
      <c r="K3254" s="87" t="str">
        <f t="shared" si="165"/>
        <v>263</v>
      </c>
      <c r="L3254" s="111"/>
    </row>
    <row r="3255" spans="7:12" ht="15" customHeight="1" x14ac:dyDescent="0.25">
      <c r="G3255" s="87">
        <f t="shared" si="164"/>
        <v>0</v>
      </c>
      <c r="H3255" s="87">
        <v>3255</v>
      </c>
      <c r="I3255" s="119">
        <v>26349</v>
      </c>
      <c r="J3255" s="127" t="s">
        <v>10001</v>
      </c>
      <c r="K3255" s="87" t="str">
        <f t="shared" si="165"/>
        <v>263</v>
      </c>
      <c r="L3255" s="111"/>
    </row>
    <row r="3256" spans="7:12" ht="15" customHeight="1" x14ac:dyDescent="0.25">
      <c r="G3256" s="87">
        <f t="shared" si="164"/>
        <v>0</v>
      </c>
      <c r="H3256" s="87">
        <v>3256</v>
      </c>
      <c r="I3256" s="119">
        <v>26351</v>
      </c>
      <c r="J3256" s="122" t="s">
        <v>10002</v>
      </c>
      <c r="K3256" s="87" t="str">
        <f t="shared" si="165"/>
        <v>263</v>
      </c>
      <c r="L3256" s="111"/>
    </row>
    <row r="3257" spans="7:12" ht="15" customHeight="1" x14ac:dyDescent="0.25">
      <c r="G3257" s="87">
        <f t="shared" si="164"/>
        <v>0</v>
      </c>
      <c r="H3257" s="87">
        <v>3257</v>
      </c>
      <c r="I3257" s="119">
        <v>26352</v>
      </c>
      <c r="J3257" s="122" t="s">
        <v>10003</v>
      </c>
      <c r="K3257" s="87" t="str">
        <f t="shared" si="165"/>
        <v>263</v>
      </c>
      <c r="L3257" s="111"/>
    </row>
    <row r="3258" spans="7:12" ht="15" customHeight="1" x14ac:dyDescent="0.25">
      <c r="G3258" s="87">
        <f t="shared" si="164"/>
        <v>0</v>
      </c>
      <c r="H3258" s="87">
        <v>3258</v>
      </c>
      <c r="I3258" s="119">
        <v>26351</v>
      </c>
      <c r="J3258" s="122" t="s">
        <v>10004</v>
      </c>
      <c r="K3258" s="87" t="str">
        <f t="shared" si="165"/>
        <v>263</v>
      </c>
      <c r="L3258" s="111"/>
    </row>
    <row r="3259" spans="7:12" ht="15" customHeight="1" x14ac:dyDescent="0.25">
      <c r="G3259" s="87">
        <f t="shared" si="164"/>
        <v>0</v>
      </c>
      <c r="H3259" s="87">
        <v>3259</v>
      </c>
      <c r="I3259" s="119">
        <v>26359</v>
      </c>
      <c r="J3259" s="122" t="s">
        <v>10005</v>
      </c>
      <c r="K3259" s="87" t="str">
        <f t="shared" si="165"/>
        <v>263</v>
      </c>
      <c r="L3259" s="111"/>
    </row>
    <row r="3260" spans="7:12" ht="15" customHeight="1" x14ac:dyDescent="0.25">
      <c r="G3260" s="87">
        <f t="shared" si="164"/>
        <v>0</v>
      </c>
      <c r="H3260" s="87">
        <v>3260</v>
      </c>
      <c r="I3260" s="119">
        <v>26354</v>
      </c>
      <c r="J3260" s="121" t="s">
        <v>10006</v>
      </c>
      <c r="K3260" s="87" t="str">
        <f t="shared" si="165"/>
        <v>263</v>
      </c>
      <c r="L3260" s="111"/>
    </row>
    <row r="3261" spans="7:12" ht="15" customHeight="1" x14ac:dyDescent="0.25">
      <c r="G3261" s="87">
        <f t="shared" si="164"/>
        <v>0</v>
      </c>
      <c r="H3261" s="87">
        <v>3261</v>
      </c>
      <c r="I3261" s="119">
        <v>26355</v>
      </c>
      <c r="J3261" s="121" t="s">
        <v>10006</v>
      </c>
      <c r="K3261" s="87" t="str">
        <f t="shared" si="165"/>
        <v>263</v>
      </c>
      <c r="L3261" s="111"/>
    </row>
    <row r="3262" spans="7:12" ht="15" customHeight="1" x14ac:dyDescent="0.25">
      <c r="G3262" s="87">
        <f t="shared" si="164"/>
        <v>0</v>
      </c>
      <c r="H3262" s="87">
        <v>3262</v>
      </c>
      <c r="I3262" s="119">
        <v>26353</v>
      </c>
      <c r="J3262" s="122" t="s">
        <v>10006</v>
      </c>
      <c r="K3262" s="87" t="str">
        <f t="shared" si="165"/>
        <v>263</v>
      </c>
      <c r="L3262" s="111"/>
    </row>
    <row r="3263" spans="7:12" ht="15" customHeight="1" x14ac:dyDescent="0.25">
      <c r="G3263" s="87">
        <f t="shared" si="164"/>
        <v>0</v>
      </c>
      <c r="H3263" s="87">
        <v>3263</v>
      </c>
      <c r="I3263" s="119">
        <v>26359</v>
      </c>
      <c r="J3263" s="122" t="s">
        <v>10007</v>
      </c>
      <c r="K3263" s="87" t="str">
        <f t="shared" si="165"/>
        <v>263</v>
      </c>
      <c r="L3263" s="111"/>
    </row>
    <row r="3264" spans="7:12" ht="15" customHeight="1" x14ac:dyDescent="0.25">
      <c r="G3264" s="87">
        <f t="shared" si="164"/>
        <v>0</v>
      </c>
      <c r="H3264" s="87">
        <v>3264</v>
      </c>
      <c r="I3264" s="119">
        <v>26354</v>
      </c>
      <c r="J3264" s="121" t="s">
        <v>10008</v>
      </c>
      <c r="K3264" s="87" t="str">
        <f t="shared" si="165"/>
        <v>263</v>
      </c>
      <c r="L3264" s="111"/>
    </row>
    <row r="3265" spans="7:12" ht="15" customHeight="1" x14ac:dyDescent="0.25">
      <c r="G3265" s="87">
        <f t="shared" si="164"/>
        <v>0</v>
      </c>
      <c r="H3265" s="87">
        <v>3265</v>
      </c>
      <c r="I3265" s="119">
        <v>26353</v>
      </c>
      <c r="J3265" s="121" t="s">
        <v>10008</v>
      </c>
      <c r="K3265" s="87" t="str">
        <f t="shared" si="165"/>
        <v>263</v>
      </c>
      <c r="L3265" s="111"/>
    </row>
    <row r="3266" spans="7:12" ht="15" customHeight="1" x14ac:dyDescent="0.25">
      <c r="G3266" s="87">
        <f t="shared" ref="G3266:G3329" si="166">IF(ISERR(SEARCH($G$1,J3266)),0,1)</f>
        <v>0</v>
      </c>
      <c r="H3266" s="87">
        <v>3266</v>
      </c>
      <c r="I3266" s="119">
        <v>26353</v>
      </c>
      <c r="J3266" s="121" t="s">
        <v>10009</v>
      </c>
      <c r="K3266" s="87" t="str">
        <f t="shared" si="165"/>
        <v>263</v>
      </c>
      <c r="L3266" s="111"/>
    </row>
    <row r="3267" spans="7:12" ht="15" customHeight="1" x14ac:dyDescent="0.25">
      <c r="G3267" s="87">
        <f t="shared" si="166"/>
        <v>0</v>
      </c>
      <c r="H3267" s="87">
        <v>3267</v>
      </c>
      <c r="I3267" s="119">
        <v>26354</v>
      </c>
      <c r="J3267" s="121" t="s">
        <v>10009</v>
      </c>
      <c r="K3267" s="87" t="str">
        <f t="shared" ref="K3267:K3330" si="167">IF(LEN(LEFT(I3267,3))&lt;3,"Prosím, zvolte podrobnější úroveň.",LEFT(I3267,3))</f>
        <v>263</v>
      </c>
      <c r="L3267" s="111"/>
    </row>
    <row r="3268" spans="7:12" ht="15" customHeight="1" x14ac:dyDescent="0.25">
      <c r="G3268" s="87">
        <f t="shared" si="166"/>
        <v>0</v>
      </c>
      <c r="H3268" s="87">
        <v>3268</v>
      </c>
      <c r="I3268" s="119">
        <v>26355</v>
      </c>
      <c r="J3268" s="121" t="s">
        <v>10009</v>
      </c>
      <c r="K3268" s="87" t="str">
        <f t="shared" si="167"/>
        <v>263</v>
      </c>
      <c r="L3268" s="111"/>
    </row>
    <row r="3269" spans="7:12" ht="15" customHeight="1" x14ac:dyDescent="0.25">
      <c r="G3269" s="87">
        <f t="shared" si="166"/>
        <v>0</v>
      </c>
      <c r="H3269" s="87">
        <v>3269</v>
      </c>
      <c r="I3269" s="119">
        <v>26356</v>
      </c>
      <c r="J3269" s="121" t="s">
        <v>10009</v>
      </c>
      <c r="K3269" s="87" t="str">
        <f t="shared" si="167"/>
        <v>263</v>
      </c>
      <c r="L3269" s="111"/>
    </row>
    <row r="3270" spans="7:12" ht="15" customHeight="1" x14ac:dyDescent="0.25">
      <c r="G3270" s="87">
        <f t="shared" si="166"/>
        <v>0</v>
      </c>
      <c r="H3270" s="87">
        <v>3270</v>
      </c>
      <c r="I3270" s="119">
        <v>26357</v>
      </c>
      <c r="J3270" s="121" t="s">
        <v>10009</v>
      </c>
      <c r="K3270" s="87" t="str">
        <f t="shared" si="167"/>
        <v>263</v>
      </c>
      <c r="L3270" s="111"/>
    </row>
    <row r="3271" spans="7:12" ht="15" customHeight="1" x14ac:dyDescent="0.25">
      <c r="G3271" s="87">
        <f t="shared" si="166"/>
        <v>0</v>
      </c>
      <c r="H3271" s="87">
        <v>3271</v>
      </c>
      <c r="I3271" s="119">
        <v>26359</v>
      </c>
      <c r="J3271" s="121" t="s">
        <v>10009</v>
      </c>
      <c r="K3271" s="87" t="str">
        <f t="shared" si="167"/>
        <v>263</v>
      </c>
      <c r="L3271" s="111"/>
    </row>
    <row r="3272" spans="7:12" ht="15" customHeight="1" x14ac:dyDescent="0.25">
      <c r="G3272" s="87">
        <f t="shared" si="166"/>
        <v>0</v>
      </c>
      <c r="H3272" s="87">
        <v>3272</v>
      </c>
      <c r="I3272" s="119">
        <v>26351</v>
      </c>
      <c r="J3272" s="122" t="s">
        <v>10009</v>
      </c>
      <c r="K3272" s="87" t="str">
        <f t="shared" si="167"/>
        <v>263</v>
      </c>
      <c r="L3272" s="111"/>
    </row>
    <row r="3273" spans="7:12" ht="15" customHeight="1" x14ac:dyDescent="0.25">
      <c r="G3273" s="87">
        <f t="shared" si="166"/>
        <v>0</v>
      </c>
      <c r="H3273" s="87">
        <v>3273</v>
      </c>
      <c r="I3273" s="119">
        <v>26431</v>
      </c>
      <c r="J3273" s="122" t="s">
        <v>10010</v>
      </c>
      <c r="K3273" s="87" t="str">
        <f t="shared" si="167"/>
        <v>264</v>
      </c>
      <c r="L3273" s="111"/>
    </row>
    <row r="3274" spans="7:12" ht="15" customHeight="1" x14ac:dyDescent="0.25">
      <c r="G3274" s="87">
        <f t="shared" si="166"/>
        <v>0</v>
      </c>
      <c r="H3274" s="87">
        <v>3274</v>
      </c>
      <c r="I3274" s="119">
        <v>26431</v>
      </c>
      <c r="J3274" s="122" t="s">
        <v>10011</v>
      </c>
      <c r="K3274" s="87" t="str">
        <f t="shared" si="167"/>
        <v>264</v>
      </c>
      <c r="L3274" s="111"/>
    </row>
    <row r="3275" spans="7:12" ht="15" customHeight="1" x14ac:dyDescent="0.25">
      <c r="G3275" s="87">
        <f t="shared" si="166"/>
        <v>0</v>
      </c>
      <c r="H3275" s="87">
        <v>3275</v>
      </c>
      <c r="I3275" s="119">
        <v>26431</v>
      </c>
      <c r="J3275" s="122" t="s">
        <v>10012</v>
      </c>
      <c r="K3275" s="87" t="str">
        <f t="shared" si="167"/>
        <v>264</v>
      </c>
      <c r="L3275" s="111"/>
    </row>
    <row r="3276" spans="7:12" ht="15" customHeight="1" x14ac:dyDescent="0.25">
      <c r="G3276" s="87">
        <f t="shared" si="166"/>
        <v>0</v>
      </c>
      <c r="H3276" s="87">
        <v>3276</v>
      </c>
      <c r="I3276" s="119">
        <v>26431</v>
      </c>
      <c r="J3276" s="122" t="s">
        <v>10013</v>
      </c>
      <c r="K3276" s="87" t="str">
        <f t="shared" si="167"/>
        <v>264</v>
      </c>
      <c r="L3276" s="111"/>
    </row>
    <row r="3277" spans="7:12" ht="15" customHeight="1" x14ac:dyDescent="0.25">
      <c r="G3277" s="87">
        <f t="shared" si="166"/>
        <v>0</v>
      </c>
      <c r="H3277" s="87">
        <v>3277</v>
      </c>
      <c r="I3277" s="119">
        <v>26431</v>
      </c>
      <c r="J3277" s="122" t="s">
        <v>10014</v>
      </c>
      <c r="K3277" s="87" t="str">
        <f t="shared" si="167"/>
        <v>264</v>
      </c>
      <c r="L3277" s="111"/>
    </row>
    <row r="3278" spans="7:12" ht="15" customHeight="1" x14ac:dyDescent="0.25">
      <c r="G3278" s="87">
        <f t="shared" si="166"/>
        <v>0</v>
      </c>
      <c r="H3278" s="87">
        <v>3278</v>
      </c>
      <c r="I3278" s="119">
        <v>26431</v>
      </c>
      <c r="J3278" s="122" t="s">
        <v>10015</v>
      </c>
      <c r="K3278" s="87" t="str">
        <f t="shared" si="167"/>
        <v>264</v>
      </c>
      <c r="L3278" s="111"/>
    </row>
    <row r="3279" spans="7:12" ht="15" customHeight="1" x14ac:dyDescent="0.25">
      <c r="G3279" s="87">
        <f t="shared" si="166"/>
        <v>0</v>
      </c>
      <c r="H3279" s="87">
        <v>3279</v>
      </c>
      <c r="I3279" s="119">
        <v>26431</v>
      </c>
      <c r="J3279" s="122" t="s">
        <v>10016</v>
      </c>
      <c r="K3279" s="87" t="str">
        <f t="shared" si="167"/>
        <v>264</v>
      </c>
      <c r="L3279" s="111"/>
    </row>
    <row r="3280" spans="7:12" ht="15" customHeight="1" x14ac:dyDescent="0.25">
      <c r="G3280" s="87">
        <f t="shared" si="166"/>
        <v>0</v>
      </c>
      <c r="H3280" s="87">
        <v>3280</v>
      </c>
      <c r="I3280" s="119">
        <v>26410</v>
      </c>
      <c r="J3280" s="122" t="s">
        <v>10017</v>
      </c>
      <c r="K3280" s="87" t="str">
        <f t="shared" si="167"/>
        <v>264</v>
      </c>
      <c r="L3280" s="111"/>
    </row>
    <row r="3281" spans="7:12" ht="15" customHeight="1" x14ac:dyDescent="0.25">
      <c r="G3281" s="87">
        <f t="shared" si="166"/>
        <v>0</v>
      </c>
      <c r="H3281" s="87">
        <v>3281</v>
      </c>
      <c r="I3281" s="119">
        <v>26410</v>
      </c>
      <c r="J3281" s="122" t="s">
        <v>10018</v>
      </c>
      <c r="K3281" s="87" t="str">
        <f t="shared" si="167"/>
        <v>264</v>
      </c>
      <c r="L3281" s="111"/>
    </row>
    <row r="3282" spans="7:12" ht="15" customHeight="1" x14ac:dyDescent="0.25">
      <c r="G3282" s="87">
        <f t="shared" si="166"/>
        <v>0</v>
      </c>
      <c r="H3282" s="87">
        <v>3282</v>
      </c>
      <c r="I3282" s="119">
        <v>26410</v>
      </c>
      <c r="J3282" s="122" t="s">
        <v>10019</v>
      </c>
      <c r="K3282" s="87" t="str">
        <f t="shared" si="167"/>
        <v>264</v>
      </c>
      <c r="L3282" s="111"/>
    </row>
    <row r="3283" spans="7:12" ht="15" customHeight="1" x14ac:dyDescent="0.25">
      <c r="G3283" s="87">
        <f t="shared" si="166"/>
        <v>0</v>
      </c>
      <c r="H3283" s="87">
        <v>3283</v>
      </c>
      <c r="I3283" s="119">
        <v>26429</v>
      </c>
      <c r="J3283" s="122" t="s">
        <v>10020</v>
      </c>
      <c r="K3283" s="87" t="str">
        <f t="shared" si="167"/>
        <v>264</v>
      </c>
      <c r="L3283" s="111"/>
    </row>
    <row r="3284" spans="7:12" ht="15" customHeight="1" x14ac:dyDescent="0.25">
      <c r="G3284" s="87">
        <f t="shared" si="166"/>
        <v>0</v>
      </c>
      <c r="H3284" s="87">
        <v>3284</v>
      </c>
      <c r="I3284" s="119">
        <v>26424</v>
      </c>
      <c r="J3284" s="122" t="s">
        <v>10021</v>
      </c>
      <c r="K3284" s="87" t="str">
        <f t="shared" si="167"/>
        <v>264</v>
      </c>
      <c r="L3284" s="111"/>
    </row>
    <row r="3285" spans="7:12" ht="15" customHeight="1" x14ac:dyDescent="0.25">
      <c r="G3285" s="87">
        <f t="shared" si="166"/>
        <v>0</v>
      </c>
      <c r="H3285" s="87">
        <v>3285</v>
      </c>
      <c r="I3285" s="119">
        <v>26423</v>
      </c>
      <c r="J3285" s="122" t="s">
        <v>10022</v>
      </c>
      <c r="K3285" s="87" t="str">
        <f t="shared" si="167"/>
        <v>264</v>
      </c>
      <c r="L3285" s="111"/>
    </row>
    <row r="3286" spans="7:12" ht="15" customHeight="1" x14ac:dyDescent="0.25">
      <c r="G3286" s="87">
        <f t="shared" si="166"/>
        <v>0</v>
      </c>
      <c r="H3286" s="87">
        <v>3286</v>
      </c>
      <c r="I3286" s="119">
        <v>26421</v>
      </c>
      <c r="J3286" s="122" t="s">
        <v>10022</v>
      </c>
      <c r="K3286" s="87" t="str">
        <f t="shared" si="167"/>
        <v>264</v>
      </c>
      <c r="L3286" s="111"/>
    </row>
    <row r="3287" spans="7:12" ht="15" customHeight="1" x14ac:dyDescent="0.25">
      <c r="G3287" s="87">
        <f t="shared" si="166"/>
        <v>0</v>
      </c>
      <c r="H3287" s="87">
        <v>3287</v>
      </c>
      <c r="I3287" s="119">
        <v>26422</v>
      </c>
      <c r="J3287" s="122" t="s">
        <v>10022</v>
      </c>
      <c r="K3287" s="87" t="str">
        <f t="shared" si="167"/>
        <v>264</v>
      </c>
      <c r="L3287" s="111"/>
    </row>
    <row r="3288" spans="7:12" ht="15" customHeight="1" x14ac:dyDescent="0.25">
      <c r="G3288" s="87">
        <f t="shared" si="166"/>
        <v>0</v>
      </c>
      <c r="H3288" s="87">
        <v>3288</v>
      </c>
      <c r="I3288" s="119">
        <v>26422</v>
      </c>
      <c r="J3288" s="121" t="s">
        <v>10023</v>
      </c>
      <c r="K3288" s="87" t="str">
        <f t="shared" si="167"/>
        <v>264</v>
      </c>
      <c r="L3288" s="111"/>
    </row>
    <row r="3289" spans="7:12" ht="15" customHeight="1" x14ac:dyDescent="0.25">
      <c r="G3289" s="87">
        <f t="shared" si="166"/>
        <v>0</v>
      </c>
      <c r="H3289" s="87">
        <v>3289</v>
      </c>
      <c r="I3289" s="119">
        <v>26421</v>
      </c>
      <c r="J3289" s="121" t="s">
        <v>10023</v>
      </c>
      <c r="K3289" s="87" t="str">
        <f t="shared" si="167"/>
        <v>264</v>
      </c>
      <c r="L3289" s="111"/>
    </row>
    <row r="3290" spans="7:12" ht="15" customHeight="1" x14ac:dyDescent="0.25">
      <c r="G3290" s="87">
        <f t="shared" si="166"/>
        <v>0</v>
      </c>
      <c r="H3290" s="87">
        <v>3290</v>
      </c>
      <c r="I3290" s="119">
        <v>26511</v>
      </c>
      <c r="J3290" s="122" t="s">
        <v>10024</v>
      </c>
      <c r="K3290" s="87" t="str">
        <f t="shared" si="167"/>
        <v>265</v>
      </c>
      <c r="L3290" s="111"/>
    </row>
    <row r="3291" spans="7:12" ht="15" customHeight="1" x14ac:dyDescent="0.25">
      <c r="G3291" s="87">
        <f t="shared" si="166"/>
        <v>0</v>
      </c>
      <c r="H3291" s="87">
        <v>3291</v>
      </c>
      <c r="I3291" s="119">
        <v>26512</v>
      </c>
      <c r="J3291" s="122" t="s">
        <v>10025</v>
      </c>
      <c r="K3291" s="87" t="str">
        <f t="shared" si="167"/>
        <v>265</v>
      </c>
      <c r="L3291" s="111"/>
    </row>
    <row r="3292" spans="7:12" ht="15" customHeight="1" x14ac:dyDescent="0.25">
      <c r="G3292" s="87">
        <f t="shared" si="166"/>
        <v>0</v>
      </c>
      <c r="H3292" s="87">
        <v>3292</v>
      </c>
      <c r="I3292" s="119">
        <v>26519</v>
      </c>
      <c r="J3292" s="122" t="s">
        <v>10026</v>
      </c>
      <c r="K3292" s="87" t="str">
        <f t="shared" si="167"/>
        <v>265</v>
      </c>
      <c r="L3292" s="111"/>
    </row>
    <row r="3293" spans="7:12" ht="15" customHeight="1" x14ac:dyDescent="0.25">
      <c r="G3293" s="87">
        <f t="shared" si="166"/>
        <v>0</v>
      </c>
      <c r="H3293" s="87">
        <v>3293</v>
      </c>
      <c r="I3293" s="119">
        <v>26519</v>
      </c>
      <c r="J3293" s="122" t="s">
        <v>10027</v>
      </c>
      <c r="K3293" s="87" t="str">
        <f t="shared" si="167"/>
        <v>265</v>
      </c>
      <c r="L3293" s="111"/>
    </row>
    <row r="3294" spans="7:12" ht="15" customHeight="1" x14ac:dyDescent="0.25">
      <c r="G3294" s="87">
        <f t="shared" si="166"/>
        <v>0</v>
      </c>
      <c r="H3294" s="87">
        <v>3294</v>
      </c>
      <c r="I3294" s="119">
        <v>26513</v>
      </c>
      <c r="J3294" s="122" t="s">
        <v>10028</v>
      </c>
      <c r="K3294" s="87" t="str">
        <f t="shared" si="167"/>
        <v>265</v>
      </c>
      <c r="L3294" s="111"/>
    </row>
    <row r="3295" spans="7:12" ht="15" customHeight="1" x14ac:dyDescent="0.25">
      <c r="G3295" s="87">
        <f t="shared" si="166"/>
        <v>0</v>
      </c>
      <c r="H3295" s="87">
        <v>3295</v>
      </c>
      <c r="I3295" s="119">
        <v>26514</v>
      </c>
      <c r="J3295" s="122" t="s">
        <v>10029</v>
      </c>
      <c r="K3295" s="87" t="str">
        <f t="shared" si="167"/>
        <v>265</v>
      </c>
      <c r="L3295" s="111"/>
    </row>
    <row r="3296" spans="7:12" ht="15" customHeight="1" x14ac:dyDescent="0.25">
      <c r="G3296" s="87">
        <f t="shared" si="166"/>
        <v>0</v>
      </c>
      <c r="H3296" s="87">
        <v>3296</v>
      </c>
      <c r="I3296" s="119">
        <v>26519</v>
      </c>
      <c r="J3296" s="122" t="s">
        <v>10030</v>
      </c>
      <c r="K3296" s="87" t="str">
        <f t="shared" si="167"/>
        <v>265</v>
      </c>
      <c r="L3296" s="111"/>
    </row>
    <row r="3297" spans="7:12" ht="15" customHeight="1" x14ac:dyDescent="0.25">
      <c r="G3297" s="87">
        <f t="shared" si="166"/>
        <v>0</v>
      </c>
      <c r="H3297" s="87">
        <v>3297</v>
      </c>
      <c r="I3297" s="119">
        <v>26519</v>
      </c>
      <c r="J3297" s="122" t="s">
        <v>10031</v>
      </c>
      <c r="K3297" s="87" t="str">
        <f t="shared" si="167"/>
        <v>265</v>
      </c>
      <c r="L3297" s="111"/>
    </row>
    <row r="3298" spans="7:12" ht="15" customHeight="1" x14ac:dyDescent="0.25">
      <c r="G3298" s="87">
        <f t="shared" si="166"/>
        <v>0</v>
      </c>
      <c r="H3298" s="87">
        <v>3298</v>
      </c>
      <c r="I3298" s="119">
        <v>26590</v>
      </c>
      <c r="J3298" s="122" t="s">
        <v>10032</v>
      </c>
      <c r="K3298" s="87" t="str">
        <f t="shared" si="167"/>
        <v>265</v>
      </c>
      <c r="L3298" s="111"/>
    </row>
    <row r="3299" spans="7:12" ht="15" customHeight="1" x14ac:dyDescent="0.25">
      <c r="G3299" s="87">
        <f t="shared" si="166"/>
        <v>0</v>
      </c>
      <c r="H3299" s="87">
        <v>3299</v>
      </c>
      <c r="I3299" s="119">
        <v>26524</v>
      </c>
      <c r="J3299" s="122" t="s">
        <v>10033</v>
      </c>
      <c r="K3299" s="87" t="str">
        <f t="shared" si="167"/>
        <v>265</v>
      </c>
      <c r="L3299" s="111"/>
    </row>
    <row r="3300" spans="7:12" ht="15" customHeight="1" x14ac:dyDescent="0.25">
      <c r="G3300" s="87">
        <f t="shared" si="166"/>
        <v>0</v>
      </c>
      <c r="H3300" s="87">
        <v>3300</v>
      </c>
      <c r="I3300" s="119">
        <v>26523</v>
      </c>
      <c r="J3300" s="122" t="s">
        <v>10034</v>
      </c>
      <c r="K3300" s="87" t="str">
        <f t="shared" si="167"/>
        <v>265</v>
      </c>
      <c r="L3300" s="111"/>
    </row>
    <row r="3301" spans="7:12" ht="15" customHeight="1" x14ac:dyDescent="0.25">
      <c r="G3301" s="87">
        <f t="shared" si="166"/>
        <v>0</v>
      </c>
      <c r="H3301" s="87">
        <v>3301</v>
      </c>
      <c r="I3301" s="119">
        <v>26524</v>
      </c>
      <c r="J3301" s="122" t="s">
        <v>10035</v>
      </c>
      <c r="K3301" s="87" t="str">
        <f t="shared" si="167"/>
        <v>265</v>
      </c>
      <c r="L3301" s="111"/>
    </row>
    <row r="3302" spans="7:12" ht="15" customHeight="1" x14ac:dyDescent="0.25">
      <c r="G3302" s="87">
        <f t="shared" si="166"/>
        <v>0</v>
      </c>
      <c r="H3302" s="87">
        <v>3302</v>
      </c>
      <c r="I3302" s="119">
        <v>26522</v>
      </c>
      <c r="J3302" s="122" t="s">
        <v>10036</v>
      </c>
      <c r="K3302" s="87" t="str">
        <f t="shared" si="167"/>
        <v>265</v>
      </c>
      <c r="L3302" s="111"/>
    </row>
    <row r="3303" spans="7:12" ht="15" customHeight="1" x14ac:dyDescent="0.25">
      <c r="G3303" s="87">
        <f t="shared" si="166"/>
        <v>0</v>
      </c>
      <c r="H3303" s="87">
        <v>3303</v>
      </c>
      <c r="I3303" s="119">
        <v>26525</v>
      </c>
      <c r="J3303" s="122" t="s">
        <v>10037</v>
      </c>
      <c r="K3303" s="87" t="str">
        <f t="shared" si="167"/>
        <v>265</v>
      </c>
      <c r="L3303" s="111"/>
    </row>
    <row r="3304" spans="7:12" ht="15" customHeight="1" x14ac:dyDescent="0.25">
      <c r="G3304" s="87">
        <f t="shared" si="166"/>
        <v>0</v>
      </c>
      <c r="H3304" s="87">
        <v>3304</v>
      </c>
      <c r="I3304" s="119">
        <v>26521</v>
      </c>
      <c r="J3304" s="122" t="s">
        <v>10038</v>
      </c>
      <c r="K3304" s="87" t="str">
        <f t="shared" si="167"/>
        <v>265</v>
      </c>
      <c r="L3304" s="111"/>
    </row>
    <row r="3305" spans="7:12" ht="15" customHeight="1" x14ac:dyDescent="0.25">
      <c r="G3305" s="87">
        <f t="shared" si="166"/>
        <v>0</v>
      </c>
      <c r="H3305" s="87">
        <v>3305</v>
      </c>
      <c r="I3305" s="119">
        <v>26521</v>
      </c>
      <c r="J3305" s="122" t="s">
        <v>10039</v>
      </c>
      <c r="K3305" s="87" t="str">
        <f t="shared" si="167"/>
        <v>265</v>
      </c>
      <c r="L3305" s="111"/>
    </row>
    <row r="3306" spans="7:12" ht="15" customHeight="1" x14ac:dyDescent="0.25">
      <c r="G3306" s="87">
        <f t="shared" si="166"/>
        <v>0</v>
      </c>
      <c r="H3306" s="87">
        <v>3306</v>
      </c>
      <c r="I3306" s="119">
        <v>26521</v>
      </c>
      <c r="J3306" s="121" t="s">
        <v>10040</v>
      </c>
      <c r="K3306" s="87" t="str">
        <f t="shared" si="167"/>
        <v>265</v>
      </c>
      <c r="L3306" s="111"/>
    </row>
    <row r="3307" spans="7:12" ht="15" customHeight="1" x14ac:dyDescent="0.25">
      <c r="G3307" s="87">
        <f t="shared" si="166"/>
        <v>0</v>
      </c>
      <c r="H3307" s="87">
        <v>3307</v>
      </c>
      <c r="I3307" s="119">
        <v>26525</v>
      </c>
      <c r="J3307" s="121" t="s">
        <v>10040</v>
      </c>
      <c r="K3307" s="87" t="str">
        <f t="shared" si="167"/>
        <v>265</v>
      </c>
      <c r="L3307" s="111"/>
    </row>
    <row r="3308" spans="7:12" ht="15" customHeight="1" x14ac:dyDescent="0.25">
      <c r="G3308" s="87">
        <f t="shared" si="166"/>
        <v>0</v>
      </c>
      <c r="H3308" s="87">
        <v>3308</v>
      </c>
      <c r="I3308" s="119">
        <v>26534</v>
      </c>
      <c r="J3308" s="122" t="s">
        <v>10041</v>
      </c>
      <c r="K3308" s="87" t="str">
        <f t="shared" si="167"/>
        <v>265</v>
      </c>
      <c r="L3308" s="111"/>
    </row>
    <row r="3309" spans="7:12" ht="15" customHeight="1" x14ac:dyDescent="0.25">
      <c r="G3309" s="87">
        <f t="shared" si="166"/>
        <v>0</v>
      </c>
      <c r="H3309" s="87">
        <v>3309</v>
      </c>
      <c r="I3309" s="119">
        <v>26531</v>
      </c>
      <c r="J3309" s="122" t="s">
        <v>10042</v>
      </c>
      <c r="K3309" s="87" t="str">
        <f t="shared" si="167"/>
        <v>265</v>
      </c>
      <c r="L3309" s="111"/>
    </row>
    <row r="3310" spans="7:12" ht="15" customHeight="1" x14ac:dyDescent="0.25">
      <c r="G3310" s="87">
        <f t="shared" si="166"/>
        <v>0</v>
      </c>
      <c r="H3310" s="87">
        <v>3310</v>
      </c>
      <c r="I3310" s="119">
        <v>26531</v>
      </c>
      <c r="J3310" s="122" t="s">
        <v>10043</v>
      </c>
      <c r="K3310" s="87" t="str">
        <f t="shared" si="167"/>
        <v>265</v>
      </c>
      <c r="L3310" s="111"/>
    </row>
    <row r="3311" spans="7:12" ht="15" customHeight="1" x14ac:dyDescent="0.25">
      <c r="G3311" s="87">
        <f t="shared" si="166"/>
        <v>0</v>
      </c>
      <c r="H3311" s="87">
        <v>3311</v>
      </c>
      <c r="I3311" s="119">
        <v>26532</v>
      </c>
      <c r="J3311" s="122" t="s">
        <v>10043</v>
      </c>
      <c r="K3311" s="87" t="str">
        <f t="shared" si="167"/>
        <v>265</v>
      </c>
      <c r="L3311" s="111"/>
    </row>
    <row r="3312" spans="7:12" ht="15" customHeight="1" x14ac:dyDescent="0.25">
      <c r="G3312" s="87">
        <f t="shared" si="166"/>
        <v>0</v>
      </c>
      <c r="H3312" s="87">
        <v>3312</v>
      </c>
      <c r="I3312" s="119">
        <v>26550</v>
      </c>
      <c r="J3312" s="122" t="s">
        <v>10044</v>
      </c>
      <c r="K3312" s="87" t="str">
        <f t="shared" si="167"/>
        <v>265</v>
      </c>
      <c r="L3312" s="111"/>
    </row>
    <row r="3313" spans="7:12" ht="15" customHeight="1" x14ac:dyDescent="0.25">
      <c r="G3313" s="87">
        <f t="shared" si="166"/>
        <v>0</v>
      </c>
      <c r="H3313" s="87">
        <v>3313</v>
      </c>
      <c r="I3313" s="119">
        <v>26532</v>
      </c>
      <c r="J3313" s="122" t="s">
        <v>10045</v>
      </c>
      <c r="K3313" s="87" t="str">
        <f t="shared" si="167"/>
        <v>265</v>
      </c>
      <c r="L3313" s="111"/>
    </row>
    <row r="3314" spans="7:12" ht="15" customHeight="1" x14ac:dyDescent="0.25">
      <c r="G3314" s="87">
        <f t="shared" si="166"/>
        <v>0</v>
      </c>
      <c r="H3314" s="87">
        <v>3314</v>
      </c>
      <c r="I3314" s="119">
        <v>26533</v>
      </c>
      <c r="J3314" s="122" t="s">
        <v>10046</v>
      </c>
      <c r="K3314" s="87" t="str">
        <f t="shared" si="167"/>
        <v>265</v>
      </c>
      <c r="L3314" s="111"/>
    </row>
    <row r="3315" spans="7:12" ht="15" customHeight="1" x14ac:dyDescent="0.25">
      <c r="G3315" s="87">
        <f t="shared" si="166"/>
        <v>0</v>
      </c>
      <c r="H3315" s="87">
        <v>3315</v>
      </c>
      <c r="I3315" s="119">
        <v>26532</v>
      </c>
      <c r="J3315" s="122" t="s">
        <v>10047</v>
      </c>
      <c r="K3315" s="87" t="str">
        <f t="shared" si="167"/>
        <v>265</v>
      </c>
      <c r="L3315" s="111"/>
    </row>
    <row r="3316" spans="7:12" ht="15" customHeight="1" x14ac:dyDescent="0.25">
      <c r="G3316" s="87">
        <f t="shared" si="166"/>
        <v>0</v>
      </c>
      <c r="H3316" s="87">
        <v>3316</v>
      </c>
      <c r="I3316" s="119">
        <v>26533</v>
      </c>
      <c r="J3316" s="122" t="s">
        <v>10047</v>
      </c>
      <c r="K3316" s="87" t="str">
        <f t="shared" si="167"/>
        <v>265</v>
      </c>
      <c r="L3316" s="111"/>
    </row>
    <row r="3317" spans="7:12" ht="15" customHeight="1" x14ac:dyDescent="0.25">
      <c r="G3317" s="87">
        <f t="shared" si="166"/>
        <v>0</v>
      </c>
      <c r="H3317" s="87">
        <v>3317</v>
      </c>
      <c r="I3317" s="119">
        <v>26542</v>
      </c>
      <c r="J3317" s="122" t="s">
        <v>10048</v>
      </c>
      <c r="K3317" s="87" t="str">
        <f t="shared" si="167"/>
        <v>265</v>
      </c>
      <c r="L3317" s="111"/>
    </row>
    <row r="3318" spans="7:12" ht="15" customHeight="1" x14ac:dyDescent="0.25">
      <c r="G3318" s="87">
        <f t="shared" si="166"/>
        <v>0</v>
      </c>
      <c r="H3318" s="87">
        <v>3318</v>
      </c>
      <c r="I3318" s="119">
        <v>26541</v>
      </c>
      <c r="J3318" s="122" t="s">
        <v>10049</v>
      </c>
      <c r="K3318" s="87" t="str">
        <f t="shared" si="167"/>
        <v>265</v>
      </c>
      <c r="L3318" s="111"/>
    </row>
    <row r="3319" spans="7:12" ht="15" customHeight="1" x14ac:dyDescent="0.25">
      <c r="G3319" s="87">
        <f t="shared" si="166"/>
        <v>0</v>
      </c>
      <c r="H3319" s="87">
        <v>3319</v>
      </c>
      <c r="I3319" s="119">
        <v>26541</v>
      </c>
      <c r="J3319" s="122" t="s">
        <v>10050</v>
      </c>
      <c r="K3319" s="87" t="str">
        <f t="shared" si="167"/>
        <v>265</v>
      </c>
      <c r="L3319" s="111"/>
    </row>
    <row r="3320" spans="7:12" ht="15" customHeight="1" x14ac:dyDescent="0.25">
      <c r="G3320" s="87">
        <f t="shared" si="166"/>
        <v>0</v>
      </c>
      <c r="H3320" s="87">
        <v>3320</v>
      </c>
      <c r="I3320" s="119">
        <v>26541</v>
      </c>
      <c r="J3320" s="122" t="s">
        <v>10051</v>
      </c>
      <c r="K3320" s="87" t="str">
        <f t="shared" si="167"/>
        <v>265</v>
      </c>
      <c r="L3320" s="111"/>
    </row>
    <row r="3321" spans="7:12" ht="15" customHeight="1" x14ac:dyDescent="0.25">
      <c r="G3321" s="87">
        <f t="shared" si="166"/>
        <v>0</v>
      </c>
      <c r="H3321" s="87">
        <v>3321</v>
      </c>
      <c r="I3321" s="119">
        <v>26541</v>
      </c>
      <c r="J3321" s="122" t="s">
        <v>10052</v>
      </c>
      <c r="K3321" s="87" t="str">
        <f t="shared" si="167"/>
        <v>265</v>
      </c>
      <c r="L3321" s="111"/>
    </row>
    <row r="3322" spans="7:12" ht="15" customHeight="1" x14ac:dyDescent="0.25">
      <c r="G3322" s="87">
        <f t="shared" si="166"/>
        <v>0</v>
      </c>
      <c r="H3322" s="87">
        <v>3322</v>
      </c>
      <c r="I3322" s="119">
        <v>26541</v>
      </c>
      <c r="J3322" s="122" t="s">
        <v>10053</v>
      </c>
      <c r="K3322" s="87" t="str">
        <f t="shared" si="167"/>
        <v>265</v>
      </c>
      <c r="L3322" s="111"/>
    </row>
    <row r="3323" spans="7:12" ht="15" customHeight="1" x14ac:dyDescent="0.25">
      <c r="G3323" s="87">
        <f t="shared" si="166"/>
        <v>0</v>
      </c>
      <c r="H3323" s="87">
        <v>3323</v>
      </c>
      <c r="I3323" s="119">
        <v>26410</v>
      </c>
      <c r="J3323" s="122" t="s">
        <v>10054</v>
      </c>
      <c r="K3323" s="87" t="str">
        <f t="shared" si="167"/>
        <v>264</v>
      </c>
      <c r="L3323" s="111"/>
    </row>
    <row r="3324" spans="7:12" ht="15" customHeight="1" x14ac:dyDescent="0.25">
      <c r="G3324" s="87">
        <f t="shared" si="166"/>
        <v>0</v>
      </c>
      <c r="H3324" s="87">
        <v>3324</v>
      </c>
      <c r="I3324" s="119">
        <v>26550</v>
      </c>
      <c r="J3324" s="122" t="s">
        <v>10055</v>
      </c>
      <c r="K3324" s="87" t="str">
        <f t="shared" si="167"/>
        <v>265</v>
      </c>
      <c r="L3324" s="111"/>
    </row>
    <row r="3325" spans="7:12" ht="15" customHeight="1" x14ac:dyDescent="0.25">
      <c r="G3325" s="87">
        <f t="shared" si="166"/>
        <v>0</v>
      </c>
      <c r="H3325" s="87">
        <v>3325</v>
      </c>
      <c r="I3325" s="119">
        <v>26410</v>
      </c>
      <c r="J3325" s="121" t="s">
        <v>10056</v>
      </c>
      <c r="K3325" s="87" t="str">
        <f t="shared" si="167"/>
        <v>264</v>
      </c>
      <c r="L3325" s="111"/>
    </row>
    <row r="3326" spans="7:12" ht="15" customHeight="1" x14ac:dyDescent="0.25">
      <c r="G3326" s="87">
        <f t="shared" si="166"/>
        <v>0</v>
      </c>
      <c r="H3326" s="87">
        <v>3326</v>
      </c>
      <c r="I3326" s="119">
        <v>26541</v>
      </c>
      <c r="J3326" s="121" t="s">
        <v>10056</v>
      </c>
      <c r="K3326" s="87" t="str">
        <f t="shared" si="167"/>
        <v>265</v>
      </c>
      <c r="L3326" s="111"/>
    </row>
    <row r="3327" spans="7:12" ht="15" customHeight="1" x14ac:dyDescent="0.25">
      <c r="G3327" s="87">
        <f t="shared" si="166"/>
        <v>0</v>
      </c>
      <c r="H3327" s="87">
        <v>3327</v>
      </c>
      <c r="I3327" s="119">
        <v>26542</v>
      </c>
      <c r="J3327" s="121" t="s">
        <v>10056</v>
      </c>
      <c r="K3327" s="87" t="str">
        <f t="shared" si="167"/>
        <v>265</v>
      </c>
      <c r="L3327" s="111"/>
    </row>
    <row r="3328" spans="7:12" ht="15" customHeight="1" x14ac:dyDescent="0.25">
      <c r="G3328" s="87">
        <f t="shared" si="166"/>
        <v>0</v>
      </c>
      <c r="H3328" s="87">
        <v>3328</v>
      </c>
      <c r="I3328" s="119">
        <v>26549</v>
      </c>
      <c r="J3328" s="122" t="s">
        <v>10056</v>
      </c>
      <c r="K3328" s="87" t="str">
        <f t="shared" si="167"/>
        <v>265</v>
      </c>
      <c r="L3328" s="111"/>
    </row>
    <row r="3329" spans="7:12" ht="15" customHeight="1" x14ac:dyDescent="0.25">
      <c r="G3329" s="87">
        <f t="shared" si="166"/>
        <v>0</v>
      </c>
      <c r="H3329" s="87">
        <v>3329</v>
      </c>
      <c r="I3329" s="119">
        <v>26561</v>
      </c>
      <c r="J3329" s="130" t="s">
        <v>10057</v>
      </c>
      <c r="K3329" s="87" t="str">
        <f t="shared" si="167"/>
        <v>265</v>
      </c>
      <c r="L3329" s="111"/>
    </row>
    <row r="3330" spans="7:12" ht="15" customHeight="1" x14ac:dyDescent="0.25">
      <c r="G3330" s="87">
        <f t="shared" ref="G3330:G3393" si="168">IF(ISERR(SEARCH($G$1,J3330)),0,1)</f>
        <v>0</v>
      </c>
      <c r="H3330" s="87">
        <v>3330</v>
      </c>
      <c r="I3330" s="119">
        <v>26562</v>
      </c>
      <c r="J3330" s="122" t="s">
        <v>10058</v>
      </c>
      <c r="K3330" s="87" t="str">
        <f t="shared" si="167"/>
        <v>265</v>
      </c>
      <c r="L3330" s="111"/>
    </row>
    <row r="3331" spans="7:12" ht="15" customHeight="1" x14ac:dyDescent="0.25">
      <c r="G3331" s="87">
        <f t="shared" si="168"/>
        <v>0</v>
      </c>
      <c r="H3331" s="87">
        <v>3331</v>
      </c>
      <c r="I3331" s="119">
        <v>26429</v>
      </c>
      <c r="J3331" s="122" t="s">
        <v>10059</v>
      </c>
      <c r="K3331" s="87" t="str">
        <f t="shared" ref="K3331:K3394" si="169">IF(LEN(LEFT(I3331,3))&lt;3,"Prosím, zvolte podrobnější úroveň.",LEFT(I3331,3))</f>
        <v>264</v>
      </c>
      <c r="L3331" s="111"/>
    </row>
    <row r="3332" spans="7:12" ht="15" customHeight="1" x14ac:dyDescent="0.25">
      <c r="G3332" s="87">
        <f t="shared" si="168"/>
        <v>0</v>
      </c>
      <c r="H3332" s="87">
        <v>3332</v>
      </c>
      <c r="I3332" s="119">
        <v>26429</v>
      </c>
      <c r="J3332" s="122" t="s">
        <v>10060</v>
      </c>
      <c r="K3332" s="87" t="str">
        <f t="shared" si="169"/>
        <v>264</v>
      </c>
      <c r="L3332" s="111"/>
    </row>
    <row r="3333" spans="7:12" ht="15" customHeight="1" x14ac:dyDescent="0.25">
      <c r="G3333" s="87">
        <f t="shared" si="168"/>
        <v>0</v>
      </c>
      <c r="H3333" s="87">
        <v>3333</v>
      </c>
      <c r="I3333" s="119">
        <v>26429</v>
      </c>
      <c r="J3333" s="122" t="s">
        <v>10061</v>
      </c>
      <c r="K3333" s="87" t="str">
        <f t="shared" si="169"/>
        <v>264</v>
      </c>
      <c r="L3333" s="111"/>
    </row>
    <row r="3334" spans="7:12" ht="15" customHeight="1" x14ac:dyDescent="0.25">
      <c r="G3334" s="87">
        <f t="shared" si="168"/>
        <v>0</v>
      </c>
      <c r="H3334" s="87">
        <v>3334</v>
      </c>
      <c r="I3334" s="119">
        <v>26429</v>
      </c>
      <c r="J3334" s="122" t="s">
        <v>10062</v>
      </c>
      <c r="K3334" s="87" t="str">
        <f t="shared" si="169"/>
        <v>264</v>
      </c>
      <c r="L3334" s="111"/>
    </row>
    <row r="3335" spans="7:12" ht="15" customHeight="1" x14ac:dyDescent="0.25">
      <c r="G3335" s="87">
        <f t="shared" si="168"/>
        <v>0</v>
      </c>
      <c r="H3335" s="87">
        <v>3335</v>
      </c>
      <c r="I3335" s="119">
        <v>26561</v>
      </c>
      <c r="J3335" s="121" t="s">
        <v>10063</v>
      </c>
      <c r="K3335" s="87" t="str">
        <f t="shared" si="169"/>
        <v>265</v>
      </c>
      <c r="L3335" s="111"/>
    </row>
    <row r="3336" spans="7:12" ht="15" customHeight="1" x14ac:dyDescent="0.25">
      <c r="G3336" s="87">
        <f t="shared" si="168"/>
        <v>0</v>
      </c>
      <c r="H3336" s="87">
        <v>3336</v>
      </c>
      <c r="I3336" s="119">
        <v>26562</v>
      </c>
      <c r="J3336" s="121" t="s">
        <v>10063</v>
      </c>
      <c r="K3336" s="87" t="str">
        <f t="shared" si="169"/>
        <v>265</v>
      </c>
      <c r="L3336" s="111"/>
    </row>
    <row r="3337" spans="7:12" ht="15" customHeight="1" x14ac:dyDescent="0.25">
      <c r="G3337" s="87">
        <f t="shared" si="168"/>
        <v>0</v>
      </c>
      <c r="H3337" s="87">
        <v>3337</v>
      </c>
      <c r="I3337" s="119">
        <v>26569</v>
      </c>
      <c r="J3337" s="121" t="s">
        <v>10063</v>
      </c>
      <c r="K3337" s="87" t="str">
        <f t="shared" si="169"/>
        <v>265</v>
      </c>
      <c r="L3337" s="111"/>
    </row>
    <row r="3338" spans="7:12" ht="15" customHeight="1" x14ac:dyDescent="0.25">
      <c r="G3338" s="87">
        <f t="shared" si="168"/>
        <v>0</v>
      </c>
      <c r="H3338" s="87">
        <v>3338</v>
      </c>
      <c r="I3338" s="119">
        <v>26569</v>
      </c>
      <c r="J3338" s="122" t="s">
        <v>10064</v>
      </c>
      <c r="K3338" s="87" t="str">
        <f t="shared" si="169"/>
        <v>265</v>
      </c>
      <c r="L3338" s="111"/>
    </row>
    <row r="3339" spans="7:12" ht="15" customHeight="1" x14ac:dyDescent="0.25">
      <c r="G3339" s="87">
        <f t="shared" si="168"/>
        <v>0</v>
      </c>
      <c r="H3339" s="87">
        <v>3339</v>
      </c>
      <c r="I3339" s="119">
        <v>26550</v>
      </c>
      <c r="J3339" s="122" t="s">
        <v>10065</v>
      </c>
      <c r="K3339" s="87" t="str">
        <f t="shared" si="169"/>
        <v>265</v>
      </c>
      <c r="L3339" s="111"/>
    </row>
    <row r="3340" spans="7:12" ht="15" customHeight="1" x14ac:dyDescent="0.25">
      <c r="G3340" s="87">
        <f t="shared" si="168"/>
        <v>0</v>
      </c>
      <c r="H3340" s="87">
        <v>3340</v>
      </c>
      <c r="I3340" s="119">
        <v>26550</v>
      </c>
      <c r="J3340" s="122" t="s">
        <v>10066</v>
      </c>
      <c r="K3340" s="87" t="str">
        <f t="shared" si="169"/>
        <v>265</v>
      </c>
      <c r="L3340" s="111"/>
    </row>
    <row r="3341" spans="7:12" ht="15" customHeight="1" x14ac:dyDescent="0.25">
      <c r="G3341" s="87">
        <f t="shared" si="168"/>
        <v>0</v>
      </c>
      <c r="H3341" s="87">
        <v>3341</v>
      </c>
      <c r="I3341" s="119">
        <v>21660</v>
      </c>
      <c r="J3341" s="122" t="s">
        <v>10067</v>
      </c>
      <c r="K3341" s="87" t="str">
        <f t="shared" si="169"/>
        <v>216</v>
      </c>
      <c r="L3341" s="111"/>
    </row>
    <row r="3342" spans="7:12" ht="15" customHeight="1" x14ac:dyDescent="0.25">
      <c r="G3342" s="87">
        <f t="shared" si="168"/>
        <v>0</v>
      </c>
      <c r="H3342" s="87">
        <v>3342</v>
      </c>
      <c r="I3342" s="119">
        <v>26550</v>
      </c>
      <c r="J3342" s="122" t="s">
        <v>10068</v>
      </c>
      <c r="K3342" s="87" t="str">
        <f t="shared" si="169"/>
        <v>265</v>
      </c>
      <c r="L3342" s="111"/>
    </row>
    <row r="3343" spans="7:12" ht="15" customHeight="1" x14ac:dyDescent="0.25">
      <c r="G3343" s="87">
        <f t="shared" si="168"/>
        <v>0</v>
      </c>
      <c r="H3343" s="87">
        <v>3343</v>
      </c>
      <c r="I3343" s="119">
        <v>21631</v>
      </c>
      <c r="J3343" s="122" t="s">
        <v>10069</v>
      </c>
      <c r="K3343" s="87" t="str">
        <f t="shared" si="169"/>
        <v>216</v>
      </c>
      <c r="L3343" s="111"/>
    </row>
    <row r="3344" spans="7:12" ht="15" customHeight="1" x14ac:dyDescent="0.25">
      <c r="G3344" s="87">
        <f t="shared" si="168"/>
        <v>0</v>
      </c>
      <c r="H3344" s="87">
        <v>3344</v>
      </c>
      <c r="I3344" s="119">
        <v>21632</v>
      </c>
      <c r="J3344" s="122" t="s">
        <v>10069</v>
      </c>
      <c r="K3344" s="87" t="str">
        <f t="shared" si="169"/>
        <v>216</v>
      </c>
      <c r="L3344" s="111"/>
    </row>
    <row r="3345" spans="7:12" ht="15" customHeight="1" x14ac:dyDescent="0.25">
      <c r="G3345" s="87">
        <f t="shared" si="168"/>
        <v>0</v>
      </c>
      <c r="H3345" s="87">
        <v>3345</v>
      </c>
      <c r="I3345" s="119">
        <v>21631</v>
      </c>
      <c r="J3345" s="122" t="s">
        <v>10070</v>
      </c>
      <c r="K3345" s="87" t="str">
        <f t="shared" si="169"/>
        <v>216</v>
      </c>
      <c r="L3345" s="111"/>
    </row>
    <row r="3346" spans="7:12" ht="15" customHeight="1" x14ac:dyDescent="0.25">
      <c r="G3346" s="87">
        <f t="shared" si="168"/>
        <v>0</v>
      </c>
      <c r="H3346" s="87">
        <v>3346</v>
      </c>
      <c r="I3346" s="119">
        <v>21632</v>
      </c>
      <c r="J3346" s="122" t="s">
        <v>10070</v>
      </c>
      <c r="K3346" s="87" t="str">
        <f t="shared" si="169"/>
        <v>216</v>
      </c>
      <c r="L3346" s="111"/>
    </row>
    <row r="3347" spans="7:12" ht="15" customHeight="1" x14ac:dyDescent="0.25">
      <c r="G3347" s="87">
        <f t="shared" si="168"/>
        <v>0</v>
      </c>
      <c r="H3347" s="87">
        <v>3347</v>
      </c>
      <c r="I3347" s="119">
        <v>21631</v>
      </c>
      <c r="J3347" s="122" t="s">
        <v>10071</v>
      </c>
      <c r="K3347" s="87" t="str">
        <f t="shared" si="169"/>
        <v>216</v>
      </c>
      <c r="L3347" s="111"/>
    </row>
    <row r="3348" spans="7:12" ht="15" customHeight="1" x14ac:dyDescent="0.25">
      <c r="G3348" s="87">
        <f t="shared" si="168"/>
        <v>0</v>
      </c>
      <c r="H3348" s="87">
        <v>3348</v>
      </c>
      <c r="I3348" s="119">
        <v>21632</v>
      </c>
      <c r="J3348" s="122" t="s">
        <v>10071</v>
      </c>
      <c r="K3348" s="87" t="str">
        <f t="shared" si="169"/>
        <v>216</v>
      </c>
      <c r="L3348" s="111"/>
    </row>
    <row r="3349" spans="7:12" ht="15" customHeight="1" x14ac:dyDescent="0.25">
      <c r="G3349" s="87">
        <f t="shared" si="168"/>
        <v>0</v>
      </c>
      <c r="H3349" s="87">
        <v>3349</v>
      </c>
      <c r="I3349" s="119">
        <v>51421</v>
      </c>
      <c r="J3349" s="122" t="s">
        <v>10072</v>
      </c>
      <c r="K3349" s="87" t="str">
        <f t="shared" si="169"/>
        <v>514</v>
      </c>
      <c r="L3349" s="111"/>
    </row>
    <row r="3350" spans="7:12" ht="15" customHeight="1" x14ac:dyDescent="0.25">
      <c r="G3350" s="87">
        <f t="shared" si="168"/>
        <v>0</v>
      </c>
      <c r="H3350" s="87">
        <v>3350</v>
      </c>
      <c r="I3350" s="119">
        <v>21631</v>
      </c>
      <c r="J3350" s="122" t="s">
        <v>10073</v>
      </c>
      <c r="K3350" s="87" t="str">
        <f t="shared" si="169"/>
        <v>216</v>
      </c>
      <c r="L3350" s="111"/>
    </row>
    <row r="3351" spans="7:12" ht="15" customHeight="1" x14ac:dyDescent="0.25">
      <c r="G3351" s="87">
        <f t="shared" si="168"/>
        <v>0</v>
      </c>
      <c r="H3351" s="87">
        <v>3351</v>
      </c>
      <c r="I3351" s="119">
        <v>21632</v>
      </c>
      <c r="J3351" s="122" t="s">
        <v>10073</v>
      </c>
      <c r="K3351" s="87" t="str">
        <f t="shared" si="169"/>
        <v>216</v>
      </c>
      <c r="L3351" s="111"/>
    </row>
    <row r="3352" spans="7:12" ht="15" customHeight="1" x14ac:dyDescent="0.25">
      <c r="G3352" s="87">
        <f t="shared" si="168"/>
        <v>0</v>
      </c>
      <c r="H3352" s="87">
        <v>3352</v>
      </c>
      <c r="I3352" s="119">
        <v>21631</v>
      </c>
      <c r="J3352" s="122" t="s">
        <v>10074</v>
      </c>
      <c r="K3352" s="87" t="str">
        <f t="shared" si="169"/>
        <v>216</v>
      </c>
      <c r="L3352" s="111"/>
    </row>
    <row r="3353" spans="7:12" ht="15" customHeight="1" x14ac:dyDescent="0.25">
      <c r="G3353" s="87">
        <f t="shared" si="168"/>
        <v>0</v>
      </c>
      <c r="H3353" s="87">
        <v>3353</v>
      </c>
      <c r="I3353" s="119">
        <v>21632</v>
      </c>
      <c r="J3353" s="122" t="s">
        <v>10074</v>
      </c>
      <c r="K3353" s="87" t="str">
        <f t="shared" si="169"/>
        <v>216</v>
      </c>
      <c r="L3353" s="111"/>
    </row>
    <row r="3354" spans="7:12" ht="15" customHeight="1" x14ac:dyDescent="0.25">
      <c r="G3354" s="87">
        <f t="shared" si="168"/>
        <v>0</v>
      </c>
      <c r="H3354" s="87">
        <v>3354</v>
      </c>
      <c r="I3354" s="119">
        <v>26549</v>
      </c>
      <c r="J3354" s="122" t="s">
        <v>10075</v>
      </c>
      <c r="K3354" s="87" t="str">
        <f t="shared" si="169"/>
        <v>265</v>
      </c>
      <c r="L3354" s="111"/>
    </row>
    <row r="3355" spans="7:12" ht="15" customHeight="1" x14ac:dyDescent="0.25">
      <c r="G3355" s="87">
        <f t="shared" si="168"/>
        <v>0</v>
      </c>
      <c r="H3355" s="87">
        <v>3355</v>
      </c>
      <c r="I3355" s="119">
        <v>31129</v>
      </c>
      <c r="J3355" s="122" t="s">
        <v>10076</v>
      </c>
      <c r="K3355" s="87" t="str">
        <f t="shared" si="169"/>
        <v>311</v>
      </c>
      <c r="L3355" s="111"/>
    </row>
    <row r="3356" spans="7:12" ht="15" customHeight="1" x14ac:dyDescent="0.25">
      <c r="G3356" s="87">
        <f t="shared" si="168"/>
        <v>0</v>
      </c>
      <c r="H3356" s="87">
        <v>3356</v>
      </c>
      <c r="I3356" s="119">
        <v>26512</v>
      </c>
      <c r="J3356" s="122" t="s">
        <v>10077</v>
      </c>
      <c r="K3356" s="87" t="str">
        <f t="shared" si="169"/>
        <v>265</v>
      </c>
      <c r="L3356" s="111"/>
    </row>
    <row r="3357" spans="7:12" ht="15" customHeight="1" x14ac:dyDescent="0.25">
      <c r="G3357" s="87">
        <f t="shared" si="168"/>
        <v>0</v>
      </c>
      <c r="H3357" s="87">
        <v>3357</v>
      </c>
      <c r="I3357" s="119">
        <v>26519</v>
      </c>
      <c r="J3357" s="122" t="s">
        <v>10077</v>
      </c>
      <c r="K3357" s="87" t="str">
        <f t="shared" si="169"/>
        <v>265</v>
      </c>
      <c r="L3357" s="111"/>
    </row>
    <row r="3358" spans="7:12" ht="15" customHeight="1" x14ac:dyDescent="0.25">
      <c r="G3358" s="87">
        <f t="shared" si="168"/>
        <v>0</v>
      </c>
      <c r="H3358" s="87">
        <v>3358</v>
      </c>
      <c r="I3358" s="119">
        <v>26590</v>
      </c>
      <c r="J3358" s="122" t="s">
        <v>10078</v>
      </c>
      <c r="K3358" s="87" t="str">
        <f t="shared" si="169"/>
        <v>265</v>
      </c>
      <c r="L3358" s="111"/>
    </row>
    <row r="3359" spans="7:12" ht="15" customHeight="1" x14ac:dyDescent="0.25">
      <c r="G3359" s="87">
        <f t="shared" si="168"/>
        <v>0</v>
      </c>
      <c r="H3359" s="87">
        <v>3359</v>
      </c>
      <c r="I3359" s="119">
        <v>26360</v>
      </c>
      <c r="J3359" s="122" t="s">
        <v>10079</v>
      </c>
      <c r="K3359" s="87" t="str">
        <f t="shared" si="169"/>
        <v>263</v>
      </c>
      <c r="L3359" s="111"/>
    </row>
    <row r="3360" spans="7:12" ht="15" customHeight="1" x14ac:dyDescent="0.25">
      <c r="G3360" s="87">
        <f t="shared" si="168"/>
        <v>0</v>
      </c>
      <c r="H3360" s="87">
        <v>3360</v>
      </c>
      <c r="I3360" s="119">
        <v>26360</v>
      </c>
      <c r="J3360" s="122" t="s">
        <v>10080</v>
      </c>
      <c r="K3360" s="87" t="str">
        <f t="shared" si="169"/>
        <v>263</v>
      </c>
      <c r="L3360" s="111"/>
    </row>
    <row r="3361" spans="7:12" ht="15" customHeight="1" x14ac:dyDescent="0.25">
      <c r="G3361" s="87">
        <f t="shared" si="168"/>
        <v>0</v>
      </c>
      <c r="H3361" s="87">
        <v>3361</v>
      </c>
      <c r="I3361" s="119">
        <v>26360</v>
      </c>
      <c r="J3361" s="122" t="s">
        <v>10081</v>
      </c>
      <c r="K3361" s="87" t="str">
        <f t="shared" si="169"/>
        <v>263</v>
      </c>
      <c r="L3361" s="111"/>
    </row>
    <row r="3362" spans="7:12" ht="15" customHeight="1" x14ac:dyDescent="0.25">
      <c r="G3362" s="87">
        <f t="shared" si="168"/>
        <v>0</v>
      </c>
      <c r="H3362" s="87">
        <v>3362</v>
      </c>
      <c r="I3362" s="119">
        <v>26360</v>
      </c>
      <c r="J3362" s="122" t="s">
        <v>10082</v>
      </c>
      <c r="K3362" s="87" t="str">
        <f t="shared" si="169"/>
        <v>263</v>
      </c>
      <c r="L3362" s="111"/>
    </row>
    <row r="3363" spans="7:12" ht="15" customHeight="1" x14ac:dyDescent="0.25">
      <c r="G3363" s="87">
        <f t="shared" si="168"/>
        <v>0</v>
      </c>
      <c r="H3363" s="87">
        <v>3363</v>
      </c>
      <c r="I3363" s="119">
        <v>26360</v>
      </c>
      <c r="J3363" s="122" t="s">
        <v>10083</v>
      </c>
      <c r="K3363" s="87" t="str">
        <f t="shared" si="169"/>
        <v>263</v>
      </c>
      <c r="L3363" s="111"/>
    </row>
    <row r="3364" spans="7:12" ht="15" customHeight="1" x14ac:dyDescent="0.25">
      <c r="G3364" s="87">
        <f t="shared" si="168"/>
        <v>0</v>
      </c>
      <c r="H3364" s="87">
        <v>3364</v>
      </c>
      <c r="I3364" s="119">
        <v>26360</v>
      </c>
      <c r="J3364" s="122" t="s">
        <v>10084</v>
      </c>
      <c r="K3364" s="87" t="str">
        <f t="shared" si="169"/>
        <v>263</v>
      </c>
      <c r="L3364" s="111"/>
    </row>
    <row r="3365" spans="7:12" ht="15" customHeight="1" x14ac:dyDescent="0.25">
      <c r="G3365" s="87">
        <f t="shared" si="168"/>
        <v>0</v>
      </c>
      <c r="H3365" s="87">
        <v>3365</v>
      </c>
      <c r="I3365" s="119">
        <v>33437</v>
      </c>
      <c r="J3365" s="123" t="s">
        <v>10085</v>
      </c>
      <c r="K3365" s="87" t="str">
        <f t="shared" si="169"/>
        <v>334</v>
      </c>
      <c r="L3365" s="111"/>
    </row>
    <row r="3366" spans="7:12" ht="15" customHeight="1" x14ac:dyDescent="0.25">
      <c r="G3366" s="87">
        <f t="shared" si="168"/>
        <v>0</v>
      </c>
      <c r="H3366" s="87">
        <v>3366</v>
      </c>
      <c r="I3366" s="119">
        <v>33431</v>
      </c>
      <c r="J3366" s="123" t="s">
        <v>10086</v>
      </c>
      <c r="K3366" s="87" t="str">
        <f t="shared" si="169"/>
        <v>334</v>
      </c>
      <c r="L3366" s="111"/>
    </row>
    <row r="3367" spans="7:12" ht="15" customHeight="1" x14ac:dyDescent="0.25">
      <c r="G3367" s="87">
        <f t="shared" si="168"/>
        <v>0</v>
      </c>
      <c r="H3367" s="87">
        <v>3367</v>
      </c>
      <c r="I3367" s="119">
        <v>24221</v>
      </c>
      <c r="J3367" s="123" t="s">
        <v>10086</v>
      </c>
      <c r="K3367" s="87" t="str">
        <f t="shared" si="169"/>
        <v>242</v>
      </c>
      <c r="L3367" s="111"/>
    </row>
    <row r="3368" spans="7:12" ht="15" customHeight="1" x14ac:dyDescent="0.25">
      <c r="G3368" s="87">
        <f t="shared" si="168"/>
        <v>0</v>
      </c>
      <c r="H3368" s="87">
        <v>3368</v>
      </c>
      <c r="I3368" s="119">
        <v>24222</v>
      </c>
      <c r="J3368" s="123" t="s">
        <v>10086</v>
      </c>
      <c r="K3368" s="87" t="str">
        <f t="shared" si="169"/>
        <v>242</v>
      </c>
      <c r="L3368" s="111"/>
    </row>
    <row r="3369" spans="7:12" ht="15" customHeight="1" x14ac:dyDescent="0.25">
      <c r="G3369" s="87">
        <f t="shared" si="168"/>
        <v>0</v>
      </c>
      <c r="H3369" s="87">
        <v>3369</v>
      </c>
      <c r="I3369" s="119">
        <v>24223</v>
      </c>
      <c r="J3369" s="123" t="s">
        <v>10086</v>
      </c>
      <c r="K3369" s="87" t="str">
        <f t="shared" si="169"/>
        <v>242</v>
      </c>
      <c r="L3369" s="111"/>
    </row>
    <row r="3370" spans="7:12" ht="15" customHeight="1" x14ac:dyDescent="0.25">
      <c r="G3370" s="87">
        <f t="shared" si="168"/>
        <v>0</v>
      </c>
      <c r="H3370" s="87">
        <v>3370</v>
      </c>
      <c r="I3370" s="119">
        <v>24224</v>
      </c>
      <c r="J3370" s="123" t="s">
        <v>10086</v>
      </c>
      <c r="K3370" s="87" t="str">
        <f t="shared" si="169"/>
        <v>242</v>
      </c>
      <c r="L3370" s="111"/>
    </row>
    <row r="3371" spans="7:12" ht="15" customHeight="1" x14ac:dyDescent="0.25">
      <c r="G3371" s="87">
        <f t="shared" si="168"/>
        <v>0</v>
      </c>
      <c r="H3371" s="87">
        <v>3371</v>
      </c>
      <c r="I3371" s="119">
        <v>24225</v>
      </c>
      <c r="J3371" s="123" t="s">
        <v>10086</v>
      </c>
      <c r="K3371" s="87" t="str">
        <f t="shared" si="169"/>
        <v>242</v>
      </c>
      <c r="L3371" s="111"/>
    </row>
    <row r="3372" spans="7:12" ht="15" customHeight="1" x14ac:dyDescent="0.25">
      <c r="G3372" s="87">
        <f t="shared" si="168"/>
        <v>0</v>
      </c>
      <c r="H3372" s="87">
        <v>3372</v>
      </c>
      <c r="I3372" s="119">
        <v>24226</v>
      </c>
      <c r="J3372" s="123" t="s">
        <v>10086</v>
      </c>
      <c r="K3372" s="87" t="str">
        <f t="shared" si="169"/>
        <v>242</v>
      </c>
      <c r="L3372" s="111"/>
    </row>
    <row r="3373" spans="7:12" ht="15" customHeight="1" x14ac:dyDescent="0.25">
      <c r="G3373" s="87">
        <f t="shared" si="168"/>
        <v>0</v>
      </c>
      <c r="H3373" s="87">
        <v>3373</v>
      </c>
      <c r="I3373" s="119">
        <v>24227</v>
      </c>
      <c r="J3373" s="123" t="s">
        <v>10086</v>
      </c>
      <c r="K3373" s="87" t="str">
        <f t="shared" si="169"/>
        <v>242</v>
      </c>
      <c r="L3373" s="111"/>
    </row>
    <row r="3374" spans="7:12" ht="15" customHeight="1" x14ac:dyDescent="0.25">
      <c r="G3374" s="87">
        <f t="shared" si="168"/>
        <v>0</v>
      </c>
      <c r="H3374" s="87">
        <v>3374</v>
      </c>
      <c r="I3374" s="126">
        <v>24228</v>
      </c>
      <c r="J3374" s="123" t="s">
        <v>10086</v>
      </c>
      <c r="K3374" s="87" t="str">
        <f t="shared" si="169"/>
        <v>242</v>
      </c>
      <c r="L3374" s="111"/>
    </row>
    <row r="3375" spans="7:12" ht="15" customHeight="1" x14ac:dyDescent="0.25">
      <c r="G3375" s="87">
        <f t="shared" si="168"/>
        <v>0</v>
      </c>
      <c r="H3375" s="87">
        <v>3375</v>
      </c>
      <c r="I3375" s="126">
        <v>24229</v>
      </c>
      <c r="J3375" s="123" t="s">
        <v>10086</v>
      </c>
      <c r="K3375" s="87" t="str">
        <f t="shared" si="169"/>
        <v>242</v>
      </c>
      <c r="L3375" s="111"/>
    </row>
    <row r="3376" spans="7:12" ht="15" customHeight="1" x14ac:dyDescent="0.25">
      <c r="G3376" s="87">
        <f t="shared" si="168"/>
        <v>0</v>
      </c>
      <c r="H3376" s="87">
        <v>3376</v>
      </c>
      <c r="I3376" s="119">
        <v>33431</v>
      </c>
      <c r="J3376" s="123" t="s">
        <v>10087</v>
      </c>
      <c r="K3376" s="87" t="str">
        <f t="shared" si="169"/>
        <v>334</v>
      </c>
      <c r="L3376" s="111"/>
    </row>
    <row r="3377" spans="7:12" ht="15" customHeight="1" x14ac:dyDescent="0.25">
      <c r="G3377" s="87">
        <f t="shared" si="168"/>
        <v>0</v>
      </c>
      <c r="H3377" s="87">
        <v>3377</v>
      </c>
      <c r="I3377" s="119">
        <v>24221</v>
      </c>
      <c r="J3377" s="123" t="s">
        <v>10088</v>
      </c>
      <c r="K3377" s="87" t="str">
        <f t="shared" si="169"/>
        <v>242</v>
      </c>
      <c r="L3377" s="111"/>
    </row>
    <row r="3378" spans="7:12" ht="15" customHeight="1" x14ac:dyDescent="0.25">
      <c r="G3378" s="87">
        <f t="shared" si="168"/>
        <v>0</v>
      </c>
      <c r="H3378" s="87">
        <v>3378</v>
      </c>
      <c r="I3378" s="119">
        <v>24222</v>
      </c>
      <c r="J3378" s="123" t="s">
        <v>10088</v>
      </c>
      <c r="K3378" s="87" t="str">
        <f t="shared" si="169"/>
        <v>242</v>
      </c>
      <c r="L3378" s="111"/>
    </row>
    <row r="3379" spans="7:12" ht="15" customHeight="1" x14ac:dyDescent="0.25">
      <c r="G3379" s="87">
        <f t="shared" si="168"/>
        <v>0</v>
      </c>
      <c r="H3379" s="87">
        <v>3379</v>
      </c>
      <c r="I3379" s="119">
        <v>24223</v>
      </c>
      <c r="J3379" s="123" t="s">
        <v>10088</v>
      </c>
      <c r="K3379" s="87" t="str">
        <f t="shared" si="169"/>
        <v>242</v>
      </c>
      <c r="L3379" s="111"/>
    </row>
    <row r="3380" spans="7:12" ht="15" customHeight="1" x14ac:dyDescent="0.25">
      <c r="G3380" s="87">
        <f t="shared" si="168"/>
        <v>0</v>
      </c>
      <c r="H3380" s="87">
        <v>3380</v>
      </c>
      <c r="I3380" s="119">
        <v>24224</v>
      </c>
      <c r="J3380" s="123" t="s">
        <v>10088</v>
      </c>
      <c r="K3380" s="87" t="str">
        <f t="shared" si="169"/>
        <v>242</v>
      </c>
      <c r="L3380" s="111"/>
    </row>
    <row r="3381" spans="7:12" ht="15" customHeight="1" x14ac:dyDescent="0.25">
      <c r="G3381" s="87">
        <f t="shared" si="168"/>
        <v>0</v>
      </c>
      <c r="H3381" s="87">
        <v>3381</v>
      </c>
      <c r="I3381" s="119">
        <v>24225</v>
      </c>
      <c r="J3381" s="123" t="s">
        <v>10088</v>
      </c>
      <c r="K3381" s="87" t="str">
        <f t="shared" si="169"/>
        <v>242</v>
      </c>
      <c r="L3381" s="111"/>
    </row>
    <row r="3382" spans="7:12" ht="15" customHeight="1" x14ac:dyDescent="0.25">
      <c r="G3382" s="87">
        <f t="shared" si="168"/>
        <v>0</v>
      </c>
      <c r="H3382" s="87">
        <v>3382</v>
      </c>
      <c r="I3382" s="119">
        <v>24226</v>
      </c>
      <c r="J3382" s="123" t="s">
        <v>10088</v>
      </c>
      <c r="K3382" s="87" t="str">
        <f t="shared" si="169"/>
        <v>242</v>
      </c>
      <c r="L3382" s="111"/>
    </row>
    <row r="3383" spans="7:12" ht="15" customHeight="1" x14ac:dyDescent="0.25">
      <c r="G3383" s="87">
        <f t="shared" si="168"/>
        <v>0</v>
      </c>
      <c r="H3383" s="87">
        <v>3383</v>
      </c>
      <c r="I3383" s="119">
        <v>24227</v>
      </c>
      <c r="J3383" s="123" t="s">
        <v>10088</v>
      </c>
      <c r="K3383" s="87" t="str">
        <f t="shared" si="169"/>
        <v>242</v>
      </c>
      <c r="L3383" s="111"/>
    </row>
    <row r="3384" spans="7:12" ht="15" customHeight="1" x14ac:dyDescent="0.25">
      <c r="G3384" s="87">
        <f t="shared" si="168"/>
        <v>0</v>
      </c>
      <c r="H3384" s="87">
        <v>3384</v>
      </c>
      <c r="I3384" s="126">
        <v>24228</v>
      </c>
      <c r="J3384" s="123" t="s">
        <v>10088</v>
      </c>
      <c r="K3384" s="87" t="str">
        <f t="shared" si="169"/>
        <v>242</v>
      </c>
      <c r="L3384" s="111"/>
    </row>
    <row r="3385" spans="7:12" ht="15" customHeight="1" x14ac:dyDescent="0.25">
      <c r="G3385" s="87">
        <f t="shared" si="168"/>
        <v>0</v>
      </c>
      <c r="H3385" s="87">
        <v>3385</v>
      </c>
      <c r="I3385" s="126">
        <v>24229</v>
      </c>
      <c r="J3385" s="123" t="s">
        <v>10088</v>
      </c>
      <c r="K3385" s="87" t="str">
        <f t="shared" si="169"/>
        <v>242</v>
      </c>
      <c r="L3385" s="111"/>
    </row>
    <row r="3386" spans="7:12" ht="15" customHeight="1" x14ac:dyDescent="0.25">
      <c r="G3386" s="87">
        <f t="shared" si="168"/>
        <v>0</v>
      </c>
      <c r="H3386" s="87">
        <v>3386</v>
      </c>
      <c r="I3386" s="119">
        <v>33431</v>
      </c>
      <c r="J3386" s="123" t="s">
        <v>10088</v>
      </c>
      <c r="K3386" s="87" t="str">
        <f t="shared" si="169"/>
        <v>334</v>
      </c>
      <c r="L3386" s="111"/>
    </row>
    <row r="3387" spans="7:12" ht="15" customHeight="1" x14ac:dyDescent="0.25">
      <c r="G3387" s="87">
        <f t="shared" si="168"/>
        <v>0</v>
      </c>
      <c r="H3387" s="87">
        <v>3387</v>
      </c>
      <c r="I3387" s="119">
        <v>33432</v>
      </c>
      <c r="J3387" s="123" t="s">
        <v>10088</v>
      </c>
      <c r="K3387" s="87" t="str">
        <f t="shared" si="169"/>
        <v>334</v>
      </c>
      <c r="L3387" s="111"/>
    </row>
    <row r="3388" spans="7:12" ht="15" customHeight="1" x14ac:dyDescent="0.25">
      <c r="G3388" s="87">
        <f t="shared" si="168"/>
        <v>0</v>
      </c>
      <c r="H3388" s="87">
        <v>3388</v>
      </c>
      <c r="I3388" s="119">
        <v>33433</v>
      </c>
      <c r="J3388" s="123" t="s">
        <v>10088</v>
      </c>
      <c r="K3388" s="87" t="str">
        <f t="shared" si="169"/>
        <v>334</v>
      </c>
      <c r="L3388" s="111"/>
    </row>
    <row r="3389" spans="7:12" ht="15" customHeight="1" x14ac:dyDescent="0.25">
      <c r="G3389" s="87">
        <f t="shared" si="168"/>
        <v>0</v>
      </c>
      <c r="H3389" s="87">
        <v>3389</v>
      </c>
      <c r="I3389" s="119">
        <v>33434</v>
      </c>
      <c r="J3389" s="123" t="s">
        <v>10088</v>
      </c>
      <c r="K3389" s="87" t="str">
        <f t="shared" si="169"/>
        <v>334</v>
      </c>
      <c r="L3389" s="111"/>
    </row>
    <row r="3390" spans="7:12" ht="15" customHeight="1" x14ac:dyDescent="0.25">
      <c r="G3390" s="87">
        <f t="shared" si="168"/>
        <v>0</v>
      </c>
      <c r="H3390" s="87">
        <v>3390</v>
      </c>
      <c r="I3390" s="119">
        <v>33435</v>
      </c>
      <c r="J3390" s="123" t="s">
        <v>10088</v>
      </c>
      <c r="K3390" s="87" t="str">
        <f t="shared" si="169"/>
        <v>334</v>
      </c>
      <c r="L3390" s="111"/>
    </row>
    <row r="3391" spans="7:12" ht="15" customHeight="1" x14ac:dyDescent="0.25">
      <c r="G3391" s="87">
        <f t="shared" si="168"/>
        <v>0</v>
      </c>
      <c r="H3391" s="87">
        <v>3391</v>
      </c>
      <c r="I3391" s="119">
        <v>33436</v>
      </c>
      <c r="J3391" s="123" t="s">
        <v>10088</v>
      </c>
      <c r="K3391" s="87" t="str">
        <f t="shared" si="169"/>
        <v>334</v>
      </c>
      <c r="L3391" s="111"/>
    </row>
    <row r="3392" spans="7:12" ht="15" customHeight="1" x14ac:dyDescent="0.25">
      <c r="G3392" s="87">
        <f t="shared" si="168"/>
        <v>0</v>
      </c>
      <c r="H3392" s="87">
        <v>3392</v>
      </c>
      <c r="I3392" s="119">
        <v>33437</v>
      </c>
      <c r="J3392" s="123" t="s">
        <v>10088</v>
      </c>
      <c r="K3392" s="87" t="str">
        <f t="shared" si="169"/>
        <v>334</v>
      </c>
      <c r="L3392" s="111"/>
    </row>
    <row r="3393" spans="7:12" ht="15" customHeight="1" x14ac:dyDescent="0.25">
      <c r="G3393" s="87">
        <f t="shared" si="168"/>
        <v>0</v>
      </c>
      <c r="H3393" s="87">
        <v>3393</v>
      </c>
      <c r="I3393" s="119">
        <v>33438</v>
      </c>
      <c r="J3393" s="123" t="s">
        <v>10088</v>
      </c>
      <c r="K3393" s="87" t="str">
        <f t="shared" si="169"/>
        <v>334</v>
      </c>
      <c r="L3393" s="111"/>
    </row>
    <row r="3394" spans="7:12" ht="15" customHeight="1" x14ac:dyDescent="0.25">
      <c r="G3394" s="87">
        <f t="shared" ref="G3394:G3457" si="170">IF(ISERR(SEARCH($G$1,J3394)),0,1)</f>
        <v>0</v>
      </c>
      <c r="H3394" s="87">
        <v>3394</v>
      </c>
      <c r="I3394" s="119">
        <v>33439</v>
      </c>
      <c r="J3394" s="123" t="s">
        <v>10088</v>
      </c>
      <c r="K3394" s="87" t="str">
        <f t="shared" si="169"/>
        <v>334</v>
      </c>
      <c r="L3394" s="111"/>
    </row>
    <row r="3395" spans="7:12" ht="15" customHeight="1" x14ac:dyDescent="0.25">
      <c r="G3395" s="87">
        <f t="shared" si="170"/>
        <v>0</v>
      </c>
      <c r="H3395" s="87">
        <v>3395</v>
      </c>
      <c r="I3395" s="119">
        <v>31113</v>
      </c>
      <c r="J3395" s="122" t="s">
        <v>10089</v>
      </c>
      <c r="K3395" s="87" t="str">
        <f t="shared" ref="K3395:K3458" si="171">IF(LEN(LEFT(I3395,3))&lt;3,"Prosím, zvolte podrobnější úroveň.",LEFT(I3395,3))</f>
        <v>311</v>
      </c>
      <c r="L3395" s="111"/>
    </row>
    <row r="3396" spans="7:12" ht="15" customHeight="1" x14ac:dyDescent="0.25">
      <c r="G3396" s="87">
        <f t="shared" si="170"/>
        <v>0</v>
      </c>
      <c r="H3396" s="87">
        <v>3396</v>
      </c>
      <c r="I3396" s="119">
        <v>31115</v>
      </c>
      <c r="J3396" s="122" t="s">
        <v>10090</v>
      </c>
      <c r="K3396" s="87" t="str">
        <f t="shared" si="171"/>
        <v>311</v>
      </c>
      <c r="L3396" s="111"/>
    </row>
    <row r="3397" spans="7:12" ht="15" customHeight="1" x14ac:dyDescent="0.25">
      <c r="G3397" s="87">
        <f t="shared" si="170"/>
        <v>0</v>
      </c>
      <c r="H3397" s="87">
        <v>3397</v>
      </c>
      <c r="I3397" s="119">
        <v>31119</v>
      </c>
      <c r="J3397" s="122" t="s">
        <v>10091</v>
      </c>
      <c r="K3397" s="87" t="str">
        <f t="shared" si="171"/>
        <v>311</v>
      </c>
      <c r="L3397" s="111"/>
    </row>
    <row r="3398" spans="7:12" ht="15" customHeight="1" x14ac:dyDescent="0.25">
      <c r="G3398" s="87">
        <f t="shared" si="170"/>
        <v>0</v>
      </c>
      <c r="H3398" s="87">
        <v>3398</v>
      </c>
      <c r="I3398" s="119">
        <v>31116</v>
      </c>
      <c r="J3398" s="122" t="s">
        <v>10092</v>
      </c>
      <c r="K3398" s="87" t="str">
        <f t="shared" si="171"/>
        <v>311</v>
      </c>
      <c r="L3398" s="111"/>
    </row>
    <row r="3399" spans="7:12" ht="15" customHeight="1" x14ac:dyDescent="0.25">
      <c r="G3399" s="87">
        <f t="shared" si="170"/>
        <v>0</v>
      </c>
      <c r="H3399" s="87">
        <v>3399</v>
      </c>
      <c r="I3399" s="119">
        <v>31119</v>
      </c>
      <c r="J3399" s="122" t="s">
        <v>10093</v>
      </c>
      <c r="K3399" s="87" t="str">
        <f t="shared" si="171"/>
        <v>311</v>
      </c>
      <c r="L3399" s="111"/>
    </row>
    <row r="3400" spans="7:12" ht="15" customHeight="1" x14ac:dyDescent="0.25">
      <c r="G3400" s="87">
        <f t="shared" si="170"/>
        <v>0</v>
      </c>
      <c r="H3400" s="87">
        <v>3400</v>
      </c>
      <c r="I3400" s="119">
        <v>31117</v>
      </c>
      <c r="J3400" s="122" t="s">
        <v>10094</v>
      </c>
      <c r="K3400" s="87" t="str">
        <f t="shared" si="171"/>
        <v>311</v>
      </c>
      <c r="L3400" s="111"/>
    </row>
    <row r="3401" spans="7:12" ht="15" customHeight="1" x14ac:dyDescent="0.25">
      <c r="G3401" s="87">
        <f t="shared" si="170"/>
        <v>0</v>
      </c>
      <c r="H3401" s="87">
        <v>3401</v>
      </c>
      <c r="I3401" s="119">
        <v>31114</v>
      </c>
      <c r="J3401" s="122" t="s">
        <v>10095</v>
      </c>
      <c r="K3401" s="87" t="str">
        <f t="shared" si="171"/>
        <v>311</v>
      </c>
      <c r="L3401" s="111"/>
    </row>
    <row r="3402" spans="7:12" ht="15" customHeight="1" x14ac:dyDescent="0.25">
      <c r="G3402" s="87">
        <f t="shared" si="170"/>
        <v>0</v>
      </c>
      <c r="H3402" s="87">
        <v>3402</v>
      </c>
      <c r="I3402" s="119">
        <v>31111</v>
      </c>
      <c r="J3402" s="121" t="s">
        <v>10096</v>
      </c>
      <c r="K3402" s="87" t="str">
        <f t="shared" si="171"/>
        <v>311</v>
      </c>
      <c r="L3402" s="111"/>
    </row>
    <row r="3403" spans="7:12" ht="15" customHeight="1" x14ac:dyDescent="0.25">
      <c r="G3403" s="87">
        <f t="shared" si="170"/>
        <v>0</v>
      </c>
      <c r="H3403" s="87">
        <v>3403</v>
      </c>
      <c r="I3403" s="119">
        <v>31112</v>
      </c>
      <c r="J3403" s="121" t="s">
        <v>10096</v>
      </c>
      <c r="K3403" s="87" t="str">
        <f t="shared" si="171"/>
        <v>311</v>
      </c>
      <c r="L3403" s="111"/>
    </row>
    <row r="3404" spans="7:12" ht="15" customHeight="1" x14ac:dyDescent="0.25">
      <c r="G3404" s="87">
        <f t="shared" si="170"/>
        <v>0</v>
      </c>
      <c r="H3404" s="87">
        <v>3404</v>
      </c>
      <c r="I3404" s="119">
        <v>31119</v>
      </c>
      <c r="J3404" s="122" t="s">
        <v>10097</v>
      </c>
      <c r="K3404" s="87" t="str">
        <f t="shared" si="171"/>
        <v>311</v>
      </c>
      <c r="L3404" s="111"/>
    </row>
    <row r="3405" spans="7:12" ht="15" customHeight="1" x14ac:dyDescent="0.25">
      <c r="G3405" s="87">
        <f t="shared" si="170"/>
        <v>0</v>
      </c>
      <c r="H3405" s="87">
        <v>3405</v>
      </c>
      <c r="I3405" s="119">
        <v>31230</v>
      </c>
      <c r="J3405" s="122" t="s">
        <v>10098</v>
      </c>
      <c r="K3405" s="87" t="str">
        <f t="shared" si="171"/>
        <v>312</v>
      </c>
      <c r="L3405" s="111"/>
    </row>
    <row r="3406" spans="7:12" ht="15" customHeight="1" x14ac:dyDescent="0.25">
      <c r="G3406" s="87">
        <f t="shared" si="170"/>
        <v>0</v>
      </c>
      <c r="H3406" s="87">
        <v>3406</v>
      </c>
      <c r="I3406" s="119">
        <v>31127</v>
      </c>
      <c r="J3406" s="122" t="s">
        <v>10099</v>
      </c>
      <c r="K3406" s="87" t="str">
        <f t="shared" si="171"/>
        <v>311</v>
      </c>
      <c r="L3406" s="111"/>
    </row>
    <row r="3407" spans="7:12" ht="15" customHeight="1" x14ac:dyDescent="0.25">
      <c r="G3407" s="87">
        <f t="shared" si="170"/>
        <v>0</v>
      </c>
      <c r="H3407" s="87">
        <v>3407</v>
      </c>
      <c r="I3407" s="119">
        <v>31121</v>
      </c>
      <c r="J3407" s="122" t="s">
        <v>10100</v>
      </c>
      <c r="K3407" s="87" t="str">
        <f t="shared" si="171"/>
        <v>311</v>
      </c>
      <c r="L3407" s="111"/>
    </row>
    <row r="3408" spans="7:12" ht="15" customHeight="1" x14ac:dyDescent="0.25">
      <c r="G3408" s="87">
        <f t="shared" si="170"/>
        <v>0</v>
      </c>
      <c r="H3408" s="87">
        <v>3408</v>
      </c>
      <c r="I3408" s="119">
        <v>31124</v>
      </c>
      <c r="J3408" s="122" t="s">
        <v>10101</v>
      </c>
      <c r="K3408" s="87" t="str">
        <f t="shared" si="171"/>
        <v>311</v>
      </c>
      <c r="L3408" s="111"/>
    </row>
    <row r="3409" spans="7:12" ht="15" customHeight="1" x14ac:dyDescent="0.25">
      <c r="G3409" s="87">
        <f t="shared" si="170"/>
        <v>0</v>
      </c>
      <c r="H3409" s="87">
        <v>3409</v>
      </c>
      <c r="I3409" s="119">
        <v>31125</v>
      </c>
      <c r="J3409" s="122" t="s">
        <v>10102</v>
      </c>
      <c r="K3409" s="87" t="str">
        <f t="shared" si="171"/>
        <v>311</v>
      </c>
      <c r="L3409" s="111"/>
    </row>
    <row r="3410" spans="7:12" ht="15" customHeight="1" x14ac:dyDescent="0.25">
      <c r="G3410" s="87">
        <f t="shared" si="170"/>
        <v>0</v>
      </c>
      <c r="H3410" s="87">
        <v>3410</v>
      </c>
      <c r="I3410" s="119">
        <v>31126</v>
      </c>
      <c r="J3410" s="122" t="s">
        <v>10103</v>
      </c>
      <c r="K3410" s="87" t="str">
        <f t="shared" si="171"/>
        <v>311</v>
      </c>
      <c r="L3410" s="111"/>
    </row>
    <row r="3411" spans="7:12" ht="15" customHeight="1" x14ac:dyDescent="0.25">
      <c r="G3411" s="87">
        <f t="shared" si="170"/>
        <v>0</v>
      </c>
      <c r="H3411" s="87">
        <v>3411</v>
      </c>
      <c r="I3411" s="119">
        <v>31123</v>
      </c>
      <c r="J3411" s="122" t="s">
        <v>10104</v>
      </c>
      <c r="K3411" s="87" t="str">
        <f t="shared" si="171"/>
        <v>311</v>
      </c>
      <c r="L3411" s="111"/>
    </row>
    <row r="3412" spans="7:12" ht="15" customHeight="1" x14ac:dyDescent="0.25">
      <c r="G3412" s="87">
        <f t="shared" si="170"/>
        <v>0</v>
      </c>
      <c r="H3412" s="87">
        <v>3412</v>
      </c>
      <c r="I3412" s="119">
        <v>31123</v>
      </c>
      <c r="J3412" s="122" t="s">
        <v>10105</v>
      </c>
      <c r="K3412" s="87" t="str">
        <f t="shared" si="171"/>
        <v>311</v>
      </c>
      <c r="L3412" s="111"/>
    </row>
    <row r="3413" spans="7:12" ht="15" customHeight="1" x14ac:dyDescent="0.25">
      <c r="G3413" s="87">
        <f t="shared" si="170"/>
        <v>0</v>
      </c>
      <c r="H3413" s="87">
        <v>3413</v>
      </c>
      <c r="I3413" s="119">
        <v>31126</v>
      </c>
      <c r="J3413" s="121" t="s">
        <v>10106</v>
      </c>
      <c r="K3413" s="87" t="str">
        <f t="shared" si="171"/>
        <v>311</v>
      </c>
      <c r="L3413" s="111"/>
    </row>
    <row r="3414" spans="7:12" ht="15" customHeight="1" x14ac:dyDescent="0.25">
      <c r="G3414" s="87">
        <f t="shared" si="170"/>
        <v>0</v>
      </c>
      <c r="H3414" s="87">
        <v>3414</v>
      </c>
      <c r="I3414" s="119">
        <v>31129</v>
      </c>
      <c r="J3414" s="121" t="s">
        <v>10106</v>
      </c>
      <c r="K3414" s="87" t="str">
        <f t="shared" si="171"/>
        <v>311</v>
      </c>
      <c r="L3414" s="111"/>
    </row>
    <row r="3415" spans="7:12" ht="15" customHeight="1" x14ac:dyDescent="0.25">
      <c r="G3415" s="87">
        <f t="shared" si="170"/>
        <v>0</v>
      </c>
      <c r="H3415" s="87">
        <v>3415</v>
      </c>
      <c r="I3415" s="119">
        <v>31221</v>
      </c>
      <c r="J3415" s="122" t="s">
        <v>10107</v>
      </c>
      <c r="K3415" s="87" t="str">
        <f t="shared" si="171"/>
        <v>312</v>
      </c>
      <c r="L3415" s="111"/>
    </row>
    <row r="3416" spans="7:12" ht="15" customHeight="1" x14ac:dyDescent="0.25">
      <c r="G3416" s="87">
        <f t="shared" si="170"/>
        <v>0</v>
      </c>
      <c r="H3416" s="87">
        <v>3416</v>
      </c>
      <c r="I3416" s="119">
        <v>31137</v>
      </c>
      <c r="J3416" s="122" t="s">
        <v>10108</v>
      </c>
      <c r="K3416" s="87" t="str">
        <f t="shared" si="171"/>
        <v>311</v>
      </c>
      <c r="L3416" s="111"/>
    </row>
    <row r="3417" spans="7:12" ht="15" customHeight="1" x14ac:dyDescent="0.25">
      <c r="G3417" s="87">
        <f t="shared" si="170"/>
        <v>0</v>
      </c>
      <c r="H3417" s="87">
        <v>3417</v>
      </c>
      <c r="I3417" s="119">
        <v>31131</v>
      </c>
      <c r="J3417" s="122" t="s">
        <v>10109</v>
      </c>
      <c r="K3417" s="87" t="str">
        <f t="shared" si="171"/>
        <v>311</v>
      </c>
      <c r="L3417" s="111"/>
    </row>
    <row r="3418" spans="7:12" ht="15" customHeight="1" x14ac:dyDescent="0.25">
      <c r="G3418" s="87">
        <f t="shared" si="170"/>
        <v>0</v>
      </c>
      <c r="H3418" s="87">
        <v>3418</v>
      </c>
      <c r="I3418" s="119">
        <v>31311</v>
      </c>
      <c r="J3418" s="122" t="s">
        <v>10110</v>
      </c>
      <c r="K3418" s="87" t="str">
        <f t="shared" si="171"/>
        <v>313</v>
      </c>
      <c r="L3418" s="111"/>
    </row>
    <row r="3419" spans="7:12" ht="15" customHeight="1" x14ac:dyDescent="0.25">
      <c r="G3419" s="87">
        <f t="shared" si="170"/>
        <v>0</v>
      </c>
      <c r="H3419" s="87">
        <v>3419</v>
      </c>
      <c r="I3419" s="119">
        <v>31136</v>
      </c>
      <c r="J3419" s="122" t="s">
        <v>10110</v>
      </c>
      <c r="K3419" s="87" t="str">
        <f t="shared" si="171"/>
        <v>311</v>
      </c>
      <c r="L3419" s="111"/>
    </row>
    <row r="3420" spans="7:12" ht="15" customHeight="1" x14ac:dyDescent="0.25">
      <c r="G3420" s="87">
        <f t="shared" si="170"/>
        <v>0</v>
      </c>
      <c r="H3420" s="87">
        <v>3420</v>
      </c>
      <c r="I3420" s="119">
        <v>31135</v>
      </c>
      <c r="J3420" s="122" t="s">
        <v>10111</v>
      </c>
      <c r="K3420" s="87" t="str">
        <f t="shared" si="171"/>
        <v>311</v>
      </c>
      <c r="L3420" s="111"/>
    </row>
    <row r="3421" spans="7:12" ht="15" customHeight="1" x14ac:dyDescent="0.25">
      <c r="G3421" s="87">
        <f t="shared" si="170"/>
        <v>0</v>
      </c>
      <c r="H3421" s="87">
        <v>3421</v>
      </c>
      <c r="I3421" s="119">
        <v>31136</v>
      </c>
      <c r="J3421" s="122" t="s">
        <v>10112</v>
      </c>
      <c r="K3421" s="87" t="str">
        <f t="shared" si="171"/>
        <v>311</v>
      </c>
      <c r="L3421" s="111"/>
    </row>
    <row r="3422" spans="7:12" ht="15" customHeight="1" x14ac:dyDescent="0.25">
      <c r="G3422" s="87">
        <f t="shared" si="170"/>
        <v>0</v>
      </c>
      <c r="H3422" s="87">
        <v>3422</v>
      </c>
      <c r="I3422" s="119">
        <v>31133</v>
      </c>
      <c r="J3422" s="122" t="s">
        <v>10113</v>
      </c>
      <c r="K3422" s="87" t="str">
        <f t="shared" si="171"/>
        <v>311</v>
      </c>
      <c r="L3422" s="111"/>
    </row>
    <row r="3423" spans="7:12" ht="15" customHeight="1" x14ac:dyDescent="0.25">
      <c r="G3423" s="87">
        <f t="shared" si="170"/>
        <v>0</v>
      </c>
      <c r="H3423" s="87">
        <v>3423</v>
      </c>
      <c r="I3423" s="119">
        <v>31133</v>
      </c>
      <c r="J3423" s="122" t="s">
        <v>10114</v>
      </c>
      <c r="K3423" s="87" t="str">
        <f t="shared" si="171"/>
        <v>311</v>
      </c>
      <c r="L3423" s="111"/>
    </row>
    <row r="3424" spans="7:12" ht="15" customHeight="1" x14ac:dyDescent="0.25">
      <c r="G3424" s="87">
        <f t="shared" si="170"/>
        <v>0</v>
      </c>
      <c r="H3424" s="87">
        <v>3424</v>
      </c>
      <c r="I3424" s="119">
        <v>31137</v>
      </c>
      <c r="J3424" s="121" t="s">
        <v>10115</v>
      </c>
      <c r="K3424" s="87" t="str">
        <f t="shared" si="171"/>
        <v>311</v>
      </c>
      <c r="L3424" s="111"/>
    </row>
    <row r="3425" spans="7:12" ht="15" customHeight="1" x14ac:dyDescent="0.25">
      <c r="G3425" s="87">
        <f t="shared" si="170"/>
        <v>0</v>
      </c>
      <c r="H3425" s="87">
        <v>3425</v>
      </c>
      <c r="I3425" s="119">
        <v>31134</v>
      </c>
      <c r="J3425" s="121" t="s">
        <v>10115</v>
      </c>
      <c r="K3425" s="87" t="str">
        <f t="shared" si="171"/>
        <v>311</v>
      </c>
      <c r="L3425" s="111"/>
    </row>
    <row r="3426" spans="7:12" ht="15" customHeight="1" x14ac:dyDescent="0.25">
      <c r="G3426" s="87">
        <f t="shared" si="170"/>
        <v>0</v>
      </c>
      <c r="H3426" s="87">
        <v>3426</v>
      </c>
      <c r="I3426" s="119">
        <v>31139</v>
      </c>
      <c r="J3426" s="121" t="s">
        <v>10115</v>
      </c>
      <c r="K3426" s="87" t="str">
        <f t="shared" si="171"/>
        <v>311</v>
      </c>
      <c r="L3426" s="111"/>
    </row>
    <row r="3427" spans="7:12" ht="15" customHeight="1" x14ac:dyDescent="0.25">
      <c r="G3427" s="87">
        <f t="shared" si="170"/>
        <v>0</v>
      </c>
      <c r="H3427" s="87">
        <v>3427</v>
      </c>
      <c r="I3427" s="119">
        <v>31222</v>
      </c>
      <c r="J3427" s="122" t="s">
        <v>10116</v>
      </c>
      <c r="K3427" s="87" t="str">
        <f t="shared" si="171"/>
        <v>312</v>
      </c>
      <c r="L3427" s="111"/>
    </row>
    <row r="3428" spans="7:12" ht="15" customHeight="1" x14ac:dyDescent="0.25">
      <c r="G3428" s="87">
        <f t="shared" si="170"/>
        <v>0</v>
      </c>
      <c r="H3428" s="87">
        <v>3428</v>
      </c>
      <c r="I3428" s="119">
        <v>31147</v>
      </c>
      <c r="J3428" s="121" t="s">
        <v>10117</v>
      </c>
      <c r="K3428" s="87" t="str">
        <f t="shared" si="171"/>
        <v>311</v>
      </c>
      <c r="L3428" s="111"/>
    </row>
    <row r="3429" spans="7:12" ht="15" customHeight="1" x14ac:dyDescent="0.25">
      <c r="G3429" s="87">
        <f t="shared" si="170"/>
        <v>0</v>
      </c>
      <c r="H3429" s="87">
        <v>3429</v>
      </c>
      <c r="I3429" s="119">
        <v>35227</v>
      </c>
      <c r="J3429" s="121" t="s">
        <v>10117</v>
      </c>
      <c r="K3429" s="87" t="str">
        <f t="shared" si="171"/>
        <v>352</v>
      </c>
      <c r="L3429" s="111"/>
    </row>
    <row r="3430" spans="7:12" ht="15" customHeight="1" x14ac:dyDescent="0.25">
      <c r="G3430" s="87">
        <f t="shared" si="170"/>
        <v>0</v>
      </c>
      <c r="H3430" s="87">
        <v>3430</v>
      </c>
      <c r="I3430" s="119">
        <v>31141</v>
      </c>
      <c r="J3430" s="122" t="s">
        <v>10118</v>
      </c>
      <c r="K3430" s="87" t="str">
        <f t="shared" si="171"/>
        <v>311</v>
      </c>
      <c r="L3430" s="111"/>
    </row>
    <row r="3431" spans="7:12" ht="15" customHeight="1" x14ac:dyDescent="0.25">
      <c r="G3431" s="87">
        <f t="shared" si="170"/>
        <v>0</v>
      </c>
      <c r="H3431" s="87">
        <v>3431</v>
      </c>
      <c r="I3431" s="119">
        <v>35221</v>
      </c>
      <c r="J3431" s="122" t="s">
        <v>10118</v>
      </c>
      <c r="K3431" s="87" t="str">
        <f t="shared" si="171"/>
        <v>352</v>
      </c>
      <c r="L3431" s="111"/>
    </row>
    <row r="3432" spans="7:12" ht="15" customHeight="1" x14ac:dyDescent="0.25">
      <c r="G3432" s="87">
        <f t="shared" si="170"/>
        <v>0</v>
      </c>
      <c r="H3432" s="87">
        <v>3432</v>
      </c>
      <c r="I3432" s="119">
        <v>31146</v>
      </c>
      <c r="J3432" s="122" t="s">
        <v>10119</v>
      </c>
      <c r="K3432" s="87" t="str">
        <f t="shared" si="171"/>
        <v>311</v>
      </c>
      <c r="L3432" s="111"/>
    </row>
    <row r="3433" spans="7:12" ht="15" customHeight="1" x14ac:dyDescent="0.25">
      <c r="G3433" s="87">
        <f t="shared" si="170"/>
        <v>0</v>
      </c>
      <c r="H3433" s="87">
        <v>3433</v>
      </c>
      <c r="I3433" s="119">
        <v>31145</v>
      </c>
      <c r="J3433" s="122" t="s">
        <v>10120</v>
      </c>
      <c r="K3433" s="87" t="str">
        <f t="shared" si="171"/>
        <v>311</v>
      </c>
      <c r="L3433" s="111"/>
    </row>
    <row r="3434" spans="7:12" ht="15" customHeight="1" x14ac:dyDescent="0.25">
      <c r="G3434" s="87">
        <f t="shared" si="170"/>
        <v>0</v>
      </c>
      <c r="H3434" s="87">
        <v>3434</v>
      </c>
      <c r="I3434" s="119">
        <v>35225</v>
      </c>
      <c r="J3434" s="122" t="s">
        <v>10120</v>
      </c>
      <c r="K3434" s="87" t="str">
        <f t="shared" si="171"/>
        <v>352</v>
      </c>
      <c r="L3434" s="111"/>
    </row>
    <row r="3435" spans="7:12" ht="15" customHeight="1" x14ac:dyDescent="0.25">
      <c r="G3435" s="87">
        <f t="shared" si="170"/>
        <v>0</v>
      </c>
      <c r="H3435" s="87">
        <v>3435</v>
      </c>
      <c r="I3435" s="119">
        <v>35228</v>
      </c>
      <c r="J3435" s="122" t="s">
        <v>10121</v>
      </c>
      <c r="K3435" s="87" t="str">
        <f t="shared" si="171"/>
        <v>352</v>
      </c>
      <c r="L3435" s="111"/>
    </row>
    <row r="3436" spans="7:12" ht="15" customHeight="1" x14ac:dyDescent="0.25">
      <c r="G3436" s="87">
        <f t="shared" si="170"/>
        <v>0</v>
      </c>
      <c r="H3436" s="87">
        <v>3436</v>
      </c>
      <c r="I3436" s="119">
        <v>31143</v>
      </c>
      <c r="J3436" s="122" t="s">
        <v>10122</v>
      </c>
      <c r="K3436" s="87" t="str">
        <f t="shared" si="171"/>
        <v>311</v>
      </c>
      <c r="L3436" s="111"/>
    </row>
    <row r="3437" spans="7:12" ht="15" customHeight="1" x14ac:dyDescent="0.25">
      <c r="G3437" s="87">
        <f t="shared" si="170"/>
        <v>0</v>
      </c>
      <c r="H3437" s="87">
        <v>3437</v>
      </c>
      <c r="I3437" s="119">
        <v>35223</v>
      </c>
      <c r="J3437" s="122" t="s">
        <v>10122</v>
      </c>
      <c r="K3437" s="87" t="str">
        <f t="shared" si="171"/>
        <v>352</v>
      </c>
      <c r="L3437" s="111"/>
    </row>
    <row r="3438" spans="7:12" ht="15" customHeight="1" x14ac:dyDescent="0.25">
      <c r="G3438" s="87">
        <f t="shared" si="170"/>
        <v>0</v>
      </c>
      <c r="H3438" s="87">
        <v>3438</v>
      </c>
      <c r="I3438" s="119">
        <v>31143</v>
      </c>
      <c r="J3438" s="122" t="s">
        <v>10123</v>
      </c>
      <c r="K3438" s="87" t="str">
        <f t="shared" si="171"/>
        <v>311</v>
      </c>
      <c r="L3438" s="111"/>
    </row>
    <row r="3439" spans="7:12" ht="15" customHeight="1" x14ac:dyDescent="0.25">
      <c r="G3439" s="87">
        <f t="shared" si="170"/>
        <v>0</v>
      </c>
      <c r="H3439" s="87">
        <v>3439</v>
      </c>
      <c r="I3439" s="119">
        <v>31147</v>
      </c>
      <c r="J3439" s="121" t="s">
        <v>10124</v>
      </c>
      <c r="K3439" s="87" t="str">
        <f t="shared" si="171"/>
        <v>311</v>
      </c>
      <c r="L3439" s="111"/>
    </row>
    <row r="3440" spans="7:12" ht="15" customHeight="1" x14ac:dyDescent="0.25">
      <c r="G3440" s="87">
        <f t="shared" si="170"/>
        <v>0</v>
      </c>
      <c r="H3440" s="87">
        <v>3440</v>
      </c>
      <c r="I3440" s="119">
        <v>31144</v>
      </c>
      <c r="J3440" s="121" t="s">
        <v>10124</v>
      </c>
      <c r="K3440" s="87" t="str">
        <f t="shared" si="171"/>
        <v>311</v>
      </c>
      <c r="L3440" s="111"/>
    </row>
    <row r="3441" spans="7:12" ht="15" customHeight="1" x14ac:dyDescent="0.25">
      <c r="G3441" s="87">
        <f t="shared" si="170"/>
        <v>0</v>
      </c>
      <c r="H3441" s="87">
        <v>3441</v>
      </c>
      <c r="I3441" s="119">
        <v>31149</v>
      </c>
      <c r="J3441" s="121" t="s">
        <v>10124</v>
      </c>
      <c r="K3441" s="87" t="str">
        <f t="shared" si="171"/>
        <v>311</v>
      </c>
      <c r="L3441" s="111"/>
    </row>
    <row r="3442" spans="7:12" ht="15" customHeight="1" x14ac:dyDescent="0.25">
      <c r="G3442" s="87">
        <f t="shared" si="170"/>
        <v>0</v>
      </c>
      <c r="H3442" s="87">
        <v>3442</v>
      </c>
      <c r="I3442" s="119">
        <v>35224</v>
      </c>
      <c r="J3442" s="121" t="s">
        <v>10124</v>
      </c>
      <c r="K3442" s="87" t="str">
        <f t="shared" si="171"/>
        <v>352</v>
      </c>
      <c r="L3442" s="111"/>
    </row>
    <row r="3443" spans="7:12" ht="15" customHeight="1" x14ac:dyDescent="0.25">
      <c r="G3443" s="87">
        <f t="shared" si="170"/>
        <v>0</v>
      </c>
      <c r="H3443" s="87">
        <v>3443</v>
      </c>
      <c r="I3443" s="119">
        <v>31223</v>
      </c>
      <c r="J3443" s="122" t="s">
        <v>10125</v>
      </c>
      <c r="K3443" s="87" t="str">
        <f t="shared" si="171"/>
        <v>312</v>
      </c>
      <c r="L3443" s="111"/>
    </row>
    <row r="3444" spans="7:12" ht="15" customHeight="1" x14ac:dyDescent="0.25">
      <c r="G3444" s="87">
        <f t="shared" si="170"/>
        <v>0</v>
      </c>
      <c r="H3444" s="87">
        <v>3444</v>
      </c>
      <c r="I3444" s="119">
        <v>31157</v>
      </c>
      <c r="J3444" s="122" t="s">
        <v>10126</v>
      </c>
      <c r="K3444" s="87" t="str">
        <f t="shared" si="171"/>
        <v>311</v>
      </c>
      <c r="L3444" s="111"/>
    </row>
    <row r="3445" spans="7:12" ht="15" customHeight="1" x14ac:dyDescent="0.25">
      <c r="G3445" s="87">
        <f t="shared" si="170"/>
        <v>0</v>
      </c>
      <c r="H3445" s="87">
        <v>3445</v>
      </c>
      <c r="I3445" s="119">
        <v>31151</v>
      </c>
      <c r="J3445" s="122" t="s">
        <v>10127</v>
      </c>
      <c r="K3445" s="87" t="str">
        <f t="shared" si="171"/>
        <v>311</v>
      </c>
      <c r="L3445" s="111"/>
    </row>
    <row r="3446" spans="7:12" ht="15" customHeight="1" x14ac:dyDescent="0.25">
      <c r="G3446" s="87">
        <f t="shared" si="170"/>
        <v>0</v>
      </c>
      <c r="H3446" s="87">
        <v>3446</v>
      </c>
      <c r="I3446" s="119">
        <v>31156</v>
      </c>
      <c r="J3446" s="122" t="s">
        <v>10128</v>
      </c>
      <c r="K3446" s="87" t="str">
        <f t="shared" si="171"/>
        <v>311</v>
      </c>
      <c r="L3446" s="111"/>
    </row>
    <row r="3447" spans="7:12" ht="15" customHeight="1" x14ac:dyDescent="0.25">
      <c r="G3447" s="87">
        <f t="shared" si="170"/>
        <v>0</v>
      </c>
      <c r="H3447" s="87">
        <v>3447</v>
      </c>
      <c r="I3447" s="119">
        <v>31155</v>
      </c>
      <c r="J3447" s="122" t="s">
        <v>10129</v>
      </c>
      <c r="K3447" s="87" t="str">
        <f t="shared" si="171"/>
        <v>311</v>
      </c>
      <c r="L3447" s="111"/>
    </row>
    <row r="3448" spans="7:12" ht="15" customHeight="1" x14ac:dyDescent="0.25">
      <c r="G3448" s="87">
        <f t="shared" si="170"/>
        <v>0</v>
      </c>
      <c r="H3448" s="87">
        <v>3448</v>
      </c>
      <c r="I3448" s="119">
        <v>31159</v>
      </c>
      <c r="J3448" s="122" t="s">
        <v>10130</v>
      </c>
      <c r="K3448" s="87" t="str">
        <f t="shared" si="171"/>
        <v>311</v>
      </c>
      <c r="L3448" s="111"/>
    </row>
    <row r="3449" spans="7:12" ht="15" customHeight="1" x14ac:dyDescent="0.25">
      <c r="G3449" s="87">
        <f t="shared" si="170"/>
        <v>0</v>
      </c>
      <c r="H3449" s="87">
        <v>3449</v>
      </c>
      <c r="I3449" s="119">
        <v>31156</v>
      </c>
      <c r="J3449" s="122" t="s">
        <v>10130</v>
      </c>
      <c r="K3449" s="87" t="str">
        <f t="shared" si="171"/>
        <v>311</v>
      </c>
      <c r="L3449" s="111"/>
    </row>
    <row r="3450" spans="7:12" ht="15" customHeight="1" x14ac:dyDescent="0.25">
      <c r="G3450" s="87">
        <f t="shared" si="170"/>
        <v>0</v>
      </c>
      <c r="H3450" s="87">
        <v>3450</v>
      </c>
      <c r="I3450" s="119">
        <v>31153</v>
      </c>
      <c r="J3450" s="122" t="s">
        <v>10131</v>
      </c>
      <c r="K3450" s="87" t="str">
        <f t="shared" si="171"/>
        <v>311</v>
      </c>
      <c r="L3450" s="111"/>
    </row>
    <row r="3451" spans="7:12" ht="15" customHeight="1" x14ac:dyDescent="0.25">
      <c r="G3451" s="87">
        <f t="shared" si="170"/>
        <v>0</v>
      </c>
      <c r="H3451" s="87">
        <v>3451</v>
      </c>
      <c r="I3451" s="119">
        <v>31153</v>
      </c>
      <c r="J3451" s="122" t="s">
        <v>10132</v>
      </c>
      <c r="K3451" s="87" t="str">
        <f t="shared" si="171"/>
        <v>311</v>
      </c>
      <c r="L3451" s="111"/>
    </row>
    <row r="3452" spans="7:12" ht="15" customHeight="1" x14ac:dyDescent="0.25">
      <c r="G3452" s="87">
        <f t="shared" si="170"/>
        <v>0</v>
      </c>
      <c r="H3452" s="87">
        <v>3452</v>
      </c>
      <c r="I3452" s="119">
        <v>31154</v>
      </c>
      <c r="J3452" s="121" t="s">
        <v>10133</v>
      </c>
      <c r="K3452" s="87" t="str">
        <f t="shared" si="171"/>
        <v>311</v>
      </c>
      <c r="L3452" s="111"/>
    </row>
    <row r="3453" spans="7:12" ht="15" customHeight="1" x14ac:dyDescent="0.25">
      <c r="G3453" s="87">
        <f t="shared" si="170"/>
        <v>0</v>
      </c>
      <c r="H3453" s="87">
        <v>3453</v>
      </c>
      <c r="I3453" s="119">
        <v>31159</v>
      </c>
      <c r="J3453" s="121" t="s">
        <v>10133</v>
      </c>
      <c r="K3453" s="87" t="str">
        <f t="shared" si="171"/>
        <v>311</v>
      </c>
      <c r="L3453" s="111"/>
    </row>
    <row r="3454" spans="7:12" ht="15" customHeight="1" x14ac:dyDescent="0.25">
      <c r="G3454" s="87">
        <f t="shared" si="170"/>
        <v>0</v>
      </c>
      <c r="H3454" s="87">
        <v>3454</v>
      </c>
      <c r="I3454" s="119">
        <v>31157</v>
      </c>
      <c r="J3454" s="121" t="s">
        <v>10133</v>
      </c>
      <c r="K3454" s="87" t="str">
        <f t="shared" si="171"/>
        <v>311</v>
      </c>
      <c r="L3454" s="111"/>
    </row>
    <row r="3455" spans="7:12" ht="15" customHeight="1" x14ac:dyDescent="0.25">
      <c r="G3455" s="87">
        <f t="shared" si="170"/>
        <v>0</v>
      </c>
      <c r="H3455" s="87">
        <v>3455</v>
      </c>
      <c r="I3455" s="119">
        <v>31224</v>
      </c>
      <c r="J3455" s="122" t="s">
        <v>10134</v>
      </c>
      <c r="K3455" s="87" t="str">
        <f t="shared" si="171"/>
        <v>312</v>
      </c>
      <c r="L3455" s="111"/>
    </row>
    <row r="3456" spans="7:12" ht="15" customHeight="1" x14ac:dyDescent="0.25">
      <c r="G3456" s="87">
        <f t="shared" si="170"/>
        <v>0</v>
      </c>
      <c r="H3456" s="87">
        <v>3456</v>
      </c>
      <c r="I3456" s="119">
        <v>31227</v>
      </c>
      <c r="J3456" s="122" t="s">
        <v>10134</v>
      </c>
      <c r="K3456" s="87" t="str">
        <f t="shared" si="171"/>
        <v>312</v>
      </c>
      <c r="L3456" s="111"/>
    </row>
    <row r="3457" spans="7:12" ht="15" customHeight="1" x14ac:dyDescent="0.25">
      <c r="G3457" s="87">
        <f t="shared" si="170"/>
        <v>0</v>
      </c>
      <c r="H3457" s="87">
        <v>3457</v>
      </c>
      <c r="I3457" s="119">
        <v>31228</v>
      </c>
      <c r="J3457" s="122" t="s">
        <v>10134</v>
      </c>
      <c r="K3457" s="87" t="str">
        <f t="shared" si="171"/>
        <v>312</v>
      </c>
      <c r="L3457" s="111"/>
    </row>
    <row r="3458" spans="7:12" ht="15" customHeight="1" x14ac:dyDescent="0.25">
      <c r="G3458" s="87">
        <f t="shared" ref="G3458:G3521" si="172">IF(ISERR(SEARCH($G$1,J3458)),0,1)</f>
        <v>0</v>
      </c>
      <c r="H3458" s="87">
        <v>3458</v>
      </c>
      <c r="I3458" s="119">
        <v>31167</v>
      </c>
      <c r="J3458" s="122" t="s">
        <v>10135</v>
      </c>
      <c r="K3458" s="87" t="str">
        <f t="shared" si="171"/>
        <v>311</v>
      </c>
      <c r="L3458" s="111"/>
    </row>
    <row r="3459" spans="7:12" ht="15" customHeight="1" x14ac:dyDescent="0.25">
      <c r="G3459" s="87">
        <f t="shared" si="172"/>
        <v>0</v>
      </c>
      <c r="H3459" s="87">
        <v>3459</v>
      </c>
      <c r="I3459" s="119">
        <v>31161</v>
      </c>
      <c r="J3459" s="122" t="s">
        <v>10136</v>
      </c>
      <c r="K3459" s="87" t="str">
        <f t="shared" ref="K3459:K3522" si="173">IF(LEN(LEFT(I3459,3))&lt;3,"Prosím, zvolte podrobnější úroveň.",LEFT(I3459,3))</f>
        <v>311</v>
      </c>
      <c r="L3459" s="111"/>
    </row>
    <row r="3460" spans="7:12" ht="15" customHeight="1" x14ac:dyDescent="0.25">
      <c r="G3460" s="87">
        <f t="shared" si="172"/>
        <v>0</v>
      </c>
      <c r="H3460" s="87">
        <v>3460</v>
      </c>
      <c r="I3460" s="119">
        <v>31169</v>
      </c>
      <c r="J3460" s="122" t="s">
        <v>10137</v>
      </c>
      <c r="K3460" s="87" t="str">
        <f t="shared" si="173"/>
        <v>311</v>
      </c>
      <c r="L3460" s="111"/>
    </row>
    <row r="3461" spans="7:12" ht="15" customHeight="1" x14ac:dyDescent="0.25">
      <c r="G3461" s="87">
        <f t="shared" si="172"/>
        <v>0</v>
      </c>
      <c r="H3461" s="87">
        <v>3461</v>
      </c>
      <c r="I3461" s="119">
        <v>31165</v>
      </c>
      <c r="J3461" s="122" t="s">
        <v>10138</v>
      </c>
      <c r="K3461" s="87" t="str">
        <f t="shared" si="173"/>
        <v>311</v>
      </c>
      <c r="L3461" s="111"/>
    </row>
    <row r="3462" spans="7:12" ht="15" customHeight="1" x14ac:dyDescent="0.25">
      <c r="G3462" s="87">
        <f t="shared" si="172"/>
        <v>0</v>
      </c>
      <c r="H3462" s="87">
        <v>3462</v>
      </c>
      <c r="I3462" s="119">
        <v>31163</v>
      </c>
      <c r="J3462" s="122" t="s">
        <v>10139</v>
      </c>
      <c r="K3462" s="87" t="str">
        <f t="shared" si="173"/>
        <v>311</v>
      </c>
      <c r="L3462" s="111"/>
    </row>
    <row r="3463" spans="7:12" ht="15" customHeight="1" x14ac:dyDescent="0.25">
      <c r="G3463" s="87">
        <f t="shared" si="172"/>
        <v>0</v>
      </c>
      <c r="H3463" s="87">
        <v>3463</v>
      </c>
      <c r="I3463" s="119">
        <v>31163</v>
      </c>
      <c r="J3463" s="122" t="s">
        <v>10140</v>
      </c>
      <c r="K3463" s="87" t="str">
        <f t="shared" si="173"/>
        <v>311</v>
      </c>
      <c r="L3463" s="111"/>
    </row>
    <row r="3464" spans="7:12" ht="15" customHeight="1" x14ac:dyDescent="0.25">
      <c r="G3464" s="87">
        <f t="shared" si="172"/>
        <v>0</v>
      </c>
      <c r="H3464" s="87">
        <v>3464</v>
      </c>
      <c r="I3464" s="119">
        <v>31163</v>
      </c>
      <c r="J3464" s="122" t="s">
        <v>10141</v>
      </c>
      <c r="K3464" s="87" t="str">
        <f t="shared" si="173"/>
        <v>311</v>
      </c>
      <c r="L3464" s="111"/>
    </row>
    <row r="3465" spans="7:12" ht="15" customHeight="1" x14ac:dyDescent="0.25">
      <c r="G3465" s="87">
        <f t="shared" si="172"/>
        <v>0</v>
      </c>
      <c r="H3465" s="87">
        <v>3465</v>
      </c>
      <c r="I3465" s="119">
        <v>31169</v>
      </c>
      <c r="J3465" s="121" t="s">
        <v>10142</v>
      </c>
      <c r="K3465" s="87" t="str">
        <f t="shared" si="173"/>
        <v>311</v>
      </c>
      <c r="L3465" s="111"/>
    </row>
    <row r="3466" spans="7:12" ht="15" customHeight="1" x14ac:dyDescent="0.25">
      <c r="G3466" s="87">
        <f t="shared" si="172"/>
        <v>0</v>
      </c>
      <c r="H3466" s="87">
        <v>3466</v>
      </c>
      <c r="I3466" s="119">
        <v>31164</v>
      </c>
      <c r="J3466" s="121" t="s">
        <v>10142</v>
      </c>
      <c r="K3466" s="87" t="str">
        <f t="shared" si="173"/>
        <v>311</v>
      </c>
      <c r="L3466" s="111"/>
    </row>
    <row r="3467" spans="7:12" ht="15" customHeight="1" x14ac:dyDescent="0.25">
      <c r="G3467" s="87">
        <f t="shared" si="172"/>
        <v>0</v>
      </c>
      <c r="H3467" s="87">
        <v>3467</v>
      </c>
      <c r="I3467" s="119">
        <v>31166</v>
      </c>
      <c r="J3467" s="121" t="s">
        <v>10142</v>
      </c>
      <c r="K3467" s="87" t="str">
        <f t="shared" si="173"/>
        <v>311</v>
      </c>
      <c r="L3467" s="111"/>
    </row>
    <row r="3468" spans="7:12" ht="15" customHeight="1" x14ac:dyDescent="0.25">
      <c r="G3468" s="87">
        <f t="shared" si="172"/>
        <v>0</v>
      </c>
      <c r="H3468" s="87">
        <v>3468</v>
      </c>
      <c r="I3468" s="119">
        <v>31167</v>
      </c>
      <c r="J3468" s="121" t="s">
        <v>10142</v>
      </c>
      <c r="K3468" s="87" t="str">
        <f t="shared" si="173"/>
        <v>311</v>
      </c>
      <c r="L3468" s="111"/>
    </row>
    <row r="3469" spans="7:12" ht="15" customHeight="1" x14ac:dyDescent="0.25">
      <c r="G3469" s="87">
        <f t="shared" si="172"/>
        <v>0</v>
      </c>
      <c r="H3469" s="87">
        <v>3469</v>
      </c>
      <c r="I3469" s="119">
        <v>31211</v>
      </c>
      <c r="J3469" s="121" t="s">
        <v>10143</v>
      </c>
      <c r="K3469" s="87" t="str">
        <f t="shared" si="173"/>
        <v>312</v>
      </c>
      <c r="L3469" s="111"/>
    </row>
    <row r="3470" spans="7:12" ht="15" customHeight="1" x14ac:dyDescent="0.25">
      <c r="G3470" s="87">
        <f t="shared" si="172"/>
        <v>0</v>
      </c>
      <c r="H3470" s="87">
        <v>3470</v>
      </c>
      <c r="I3470" s="119">
        <v>31212</v>
      </c>
      <c r="J3470" s="121" t="s">
        <v>10143</v>
      </c>
      <c r="K3470" s="87" t="str">
        <f t="shared" si="173"/>
        <v>312</v>
      </c>
      <c r="L3470" s="111"/>
    </row>
    <row r="3471" spans="7:12" ht="15" customHeight="1" x14ac:dyDescent="0.25">
      <c r="G3471" s="87">
        <f t="shared" si="172"/>
        <v>0</v>
      </c>
      <c r="H3471" s="87">
        <v>3471</v>
      </c>
      <c r="I3471" s="119">
        <v>31213</v>
      </c>
      <c r="J3471" s="121" t="s">
        <v>10143</v>
      </c>
      <c r="K3471" s="87" t="str">
        <f t="shared" si="173"/>
        <v>312</v>
      </c>
      <c r="L3471" s="111"/>
    </row>
    <row r="3472" spans="7:12" ht="15" customHeight="1" x14ac:dyDescent="0.25">
      <c r="G3472" s="87">
        <f t="shared" si="172"/>
        <v>0</v>
      </c>
      <c r="H3472" s="87">
        <v>3472</v>
      </c>
      <c r="I3472" s="119">
        <v>31177</v>
      </c>
      <c r="J3472" s="122" t="s">
        <v>10144</v>
      </c>
      <c r="K3472" s="87" t="str">
        <f t="shared" si="173"/>
        <v>311</v>
      </c>
      <c r="L3472" s="111"/>
    </row>
    <row r="3473" spans="7:12" ht="15" customHeight="1" x14ac:dyDescent="0.25">
      <c r="G3473" s="87">
        <f t="shared" si="172"/>
        <v>0</v>
      </c>
      <c r="H3473" s="87">
        <v>3473</v>
      </c>
      <c r="I3473" s="119">
        <v>31171</v>
      </c>
      <c r="J3473" s="122" t="s">
        <v>10145</v>
      </c>
      <c r="K3473" s="87" t="str">
        <f t="shared" si="173"/>
        <v>311</v>
      </c>
      <c r="L3473" s="111"/>
    </row>
    <row r="3474" spans="7:12" ht="15" customHeight="1" x14ac:dyDescent="0.25">
      <c r="G3474" s="87">
        <f t="shared" si="172"/>
        <v>0</v>
      </c>
      <c r="H3474" s="87">
        <v>3474</v>
      </c>
      <c r="I3474" s="119">
        <v>31176</v>
      </c>
      <c r="J3474" s="122" t="s">
        <v>10146</v>
      </c>
      <c r="K3474" s="87" t="str">
        <f t="shared" si="173"/>
        <v>311</v>
      </c>
      <c r="L3474" s="111"/>
    </row>
    <row r="3475" spans="7:12" ht="15" customHeight="1" x14ac:dyDescent="0.25">
      <c r="G3475" s="87">
        <f t="shared" si="172"/>
        <v>0</v>
      </c>
      <c r="H3475" s="87">
        <v>3475</v>
      </c>
      <c r="I3475" s="119">
        <v>31175</v>
      </c>
      <c r="J3475" s="122" t="s">
        <v>10147</v>
      </c>
      <c r="K3475" s="87" t="str">
        <f t="shared" si="173"/>
        <v>311</v>
      </c>
      <c r="L3475" s="111"/>
    </row>
    <row r="3476" spans="7:12" ht="15" customHeight="1" x14ac:dyDescent="0.25">
      <c r="G3476" s="87">
        <f t="shared" si="172"/>
        <v>0</v>
      </c>
      <c r="H3476" s="87">
        <v>3476</v>
      </c>
      <c r="I3476" s="119">
        <v>31179</v>
      </c>
      <c r="J3476" s="122" t="s">
        <v>10148</v>
      </c>
      <c r="K3476" s="87" t="str">
        <f t="shared" si="173"/>
        <v>311</v>
      </c>
      <c r="L3476" s="111"/>
    </row>
    <row r="3477" spans="7:12" ht="15" customHeight="1" x14ac:dyDescent="0.25">
      <c r="G3477" s="87">
        <f t="shared" si="172"/>
        <v>0</v>
      </c>
      <c r="H3477" s="87">
        <v>3477</v>
      </c>
      <c r="I3477" s="119">
        <v>31173</v>
      </c>
      <c r="J3477" s="122" t="s">
        <v>10148</v>
      </c>
      <c r="K3477" s="87" t="str">
        <f t="shared" si="173"/>
        <v>311</v>
      </c>
      <c r="L3477" s="111"/>
    </row>
    <row r="3478" spans="7:12" ht="15" customHeight="1" x14ac:dyDescent="0.25">
      <c r="G3478" s="87">
        <f t="shared" si="172"/>
        <v>0</v>
      </c>
      <c r="H3478" s="87">
        <v>3478</v>
      </c>
      <c r="I3478" s="119">
        <v>31176</v>
      </c>
      <c r="J3478" s="122" t="s">
        <v>10148</v>
      </c>
      <c r="K3478" s="87" t="str">
        <f t="shared" si="173"/>
        <v>311</v>
      </c>
      <c r="L3478" s="111"/>
    </row>
    <row r="3479" spans="7:12" ht="15" customHeight="1" x14ac:dyDescent="0.25">
      <c r="G3479" s="87">
        <f t="shared" si="172"/>
        <v>0</v>
      </c>
      <c r="H3479" s="87">
        <v>3479</v>
      </c>
      <c r="I3479" s="119">
        <v>31173</v>
      </c>
      <c r="J3479" s="122" t="s">
        <v>10149</v>
      </c>
      <c r="K3479" s="87" t="str">
        <f t="shared" si="173"/>
        <v>311</v>
      </c>
      <c r="L3479" s="111"/>
    </row>
    <row r="3480" spans="7:12" ht="15" customHeight="1" x14ac:dyDescent="0.25">
      <c r="G3480" s="87">
        <f t="shared" si="172"/>
        <v>0</v>
      </c>
      <c r="H3480" s="87">
        <v>3480</v>
      </c>
      <c r="I3480" s="119">
        <v>31179</v>
      </c>
      <c r="J3480" s="122" t="s">
        <v>10150</v>
      </c>
      <c r="K3480" s="87" t="str">
        <f t="shared" si="173"/>
        <v>311</v>
      </c>
      <c r="L3480" s="111"/>
    </row>
    <row r="3481" spans="7:12" ht="15" customHeight="1" x14ac:dyDescent="0.25">
      <c r="G3481" s="87">
        <f t="shared" si="172"/>
        <v>0</v>
      </c>
      <c r="H3481" s="87">
        <v>3481</v>
      </c>
      <c r="I3481" s="119">
        <v>31176</v>
      </c>
      <c r="J3481" s="122" t="s">
        <v>10150</v>
      </c>
      <c r="K3481" s="87" t="str">
        <f t="shared" si="173"/>
        <v>311</v>
      </c>
      <c r="L3481" s="111"/>
    </row>
    <row r="3482" spans="7:12" ht="15" customHeight="1" x14ac:dyDescent="0.25">
      <c r="G3482" s="87">
        <f t="shared" si="172"/>
        <v>0</v>
      </c>
      <c r="H3482" s="87">
        <v>3482</v>
      </c>
      <c r="I3482" s="119">
        <v>31174</v>
      </c>
      <c r="J3482" s="121" t="s">
        <v>10151</v>
      </c>
      <c r="K3482" s="87" t="str">
        <f t="shared" si="173"/>
        <v>311</v>
      </c>
      <c r="L3482" s="111"/>
    </row>
    <row r="3483" spans="7:12" ht="15" customHeight="1" x14ac:dyDescent="0.25">
      <c r="G3483" s="87">
        <f t="shared" si="172"/>
        <v>0</v>
      </c>
      <c r="H3483" s="87">
        <v>3483</v>
      </c>
      <c r="I3483" s="119">
        <v>31179</v>
      </c>
      <c r="J3483" s="121" t="s">
        <v>10151</v>
      </c>
      <c r="K3483" s="87" t="str">
        <f t="shared" si="173"/>
        <v>311</v>
      </c>
      <c r="L3483" s="111"/>
    </row>
    <row r="3484" spans="7:12" ht="15" customHeight="1" x14ac:dyDescent="0.25">
      <c r="G3484" s="87">
        <f t="shared" si="172"/>
        <v>0</v>
      </c>
      <c r="H3484" s="87">
        <v>3484</v>
      </c>
      <c r="I3484" s="119">
        <v>31177</v>
      </c>
      <c r="J3484" s="121" t="s">
        <v>10151</v>
      </c>
      <c r="K3484" s="87" t="str">
        <f t="shared" si="173"/>
        <v>311</v>
      </c>
      <c r="L3484" s="111"/>
    </row>
    <row r="3485" spans="7:12" ht="15" customHeight="1" x14ac:dyDescent="0.25">
      <c r="G3485" s="87">
        <f t="shared" si="172"/>
        <v>0</v>
      </c>
      <c r="H3485" s="87">
        <v>3485</v>
      </c>
      <c r="I3485" s="119">
        <v>31181</v>
      </c>
      <c r="J3485" s="122" t="s">
        <v>10152</v>
      </c>
      <c r="K3485" s="87" t="str">
        <f t="shared" si="173"/>
        <v>311</v>
      </c>
      <c r="L3485" s="111"/>
    </row>
    <row r="3486" spans="7:12" ht="15" customHeight="1" x14ac:dyDescent="0.25">
      <c r="G3486" s="87">
        <f t="shared" si="172"/>
        <v>0</v>
      </c>
      <c r="H3486" s="87">
        <v>3486</v>
      </c>
      <c r="I3486" s="119">
        <v>31182</v>
      </c>
      <c r="J3486" s="122" t="s">
        <v>10152</v>
      </c>
      <c r="K3486" s="87" t="str">
        <f t="shared" si="173"/>
        <v>311</v>
      </c>
      <c r="L3486" s="111"/>
    </row>
    <row r="3487" spans="7:12" ht="15" customHeight="1" x14ac:dyDescent="0.25">
      <c r="G3487" s="87">
        <f t="shared" si="172"/>
        <v>0</v>
      </c>
      <c r="H3487" s="87">
        <v>3487</v>
      </c>
      <c r="I3487" s="119">
        <v>31189</v>
      </c>
      <c r="J3487" s="122" t="s">
        <v>10153</v>
      </c>
      <c r="K3487" s="87" t="str">
        <f t="shared" si="173"/>
        <v>311</v>
      </c>
      <c r="L3487" s="111"/>
    </row>
    <row r="3488" spans="7:12" ht="15" customHeight="1" x14ac:dyDescent="0.25">
      <c r="G3488" s="87">
        <f t="shared" si="172"/>
        <v>0</v>
      </c>
      <c r="H3488" s="87">
        <v>3488</v>
      </c>
      <c r="I3488" s="119">
        <v>31181</v>
      </c>
      <c r="J3488" s="122" t="s">
        <v>10153</v>
      </c>
      <c r="K3488" s="87" t="str">
        <f t="shared" si="173"/>
        <v>311</v>
      </c>
      <c r="L3488" s="111"/>
    </row>
    <row r="3489" spans="7:12" ht="15" customHeight="1" x14ac:dyDescent="0.25">
      <c r="G3489" s="87">
        <f t="shared" si="172"/>
        <v>0</v>
      </c>
      <c r="H3489" s="87">
        <v>3489</v>
      </c>
      <c r="I3489" s="119">
        <v>31182</v>
      </c>
      <c r="J3489" s="122" t="s">
        <v>10153</v>
      </c>
      <c r="K3489" s="87" t="str">
        <f t="shared" si="173"/>
        <v>311</v>
      </c>
      <c r="L3489" s="111"/>
    </row>
    <row r="3490" spans="7:12" ht="15" customHeight="1" x14ac:dyDescent="0.25">
      <c r="G3490" s="87">
        <f t="shared" si="172"/>
        <v>0</v>
      </c>
      <c r="H3490" s="87">
        <v>3490</v>
      </c>
      <c r="I3490" s="119">
        <v>31183</v>
      </c>
      <c r="J3490" s="122" t="s">
        <v>10153</v>
      </c>
      <c r="K3490" s="87" t="str">
        <f t="shared" si="173"/>
        <v>311</v>
      </c>
      <c r="L3490" s="111"/>
    </row>
    <row r="3491" spans="7:12" ht="15" customHeight="1" x14ac:dyDescent="0.25">
      <c r="G3491" s="87">
        <f t="shared" si="172"/>
        <v>0</v>
      </c>
      <c r="H3491" s="87">
        <v>3491</v>
      </c>
      <c r="I3491" s="119">
        <v>31189</v>
      </c>
      <c r="J3491" s="122" t="s">
        <v>10154</v>
      </c>
      <c r="K3491" s="87" t="str">
        <f t="shared" si="173"/>
        <v>311</v>
      </c>
      <c r="L3491" s="111"/>
    </row>
    <row r="3492" spans="7:12" ht="15" customHeight="1" x14ac:dyDescent="0.25">
      <c r="G3492" s="87">
        <f t="shared" si="172"/>
        <v>0</v>
      </c>
      <c r="H3492" s="87">
        <v>3492</v>
      </c>
      <c r="I3492" s="119">
        <v>31182</v>
      </c>
      <c r="J3492" s="122" t="s">
        <v>10154</v>
      </c>
      <c r="K3492" s="87" t="str">
        <f t="shared" si="173"/>
        <v>311</v>
      </c>
      <c r="L3492" s="111"/>
    </row>
    <row r="3493" spans="7:12" ht="15" customHeight="1" x14ac:dyDescent="0.25">
      <c r="G3493" s="87">
        <f t="shared" si="172"/>
        <v>0</v>
      </c>
      <c r="H3493" s="87">
        <v>3493</v>
      </c>
      <c r="I3493" s="119">
        <v>31113</v>
      </c>
      <c r="J3493" s="122" t="s">
        <v>10155</v>
      </c>
      <c r="K3493" s="87" t="str">
        <f t="shared" si="173"/>
        <v>311</v>
      </c>
      <c r="L3493" s="111"/>
    </row>
    <row r="3494" spans="7:12" ht="15" customHeight="1" x14ac:dyDescent="0.25">
      <c r="G3494" s="87">
        <f t="shared" si="172"/>
        <v>0</v>
      </c>
      <c r="H3494" s="87">
        <v>3494</v>
      </c>
      <c r="I3494" s="119">
        <v>31181</v>
      </c>
      <c r="J3494" s="121" t="s">
        <v>10156</v>
      </c>
      <c r="K3494" s="87" t="str">
        <f t="shared" si="173"/>
        <v>311</v>
      </c>
      <c r="L3494" s="111"/>
    </row>
    <row r="3495" spans="7:12" ht="15" customHeight="1" x14ac:dyDescent="0.25">
      <c r="G3495" s="87">
        <f t="shared" si="172"/>
        <v>0</v>
      </c>
      <c r="H3495" s="87">
        <v>3495</v>
      </c>
      <c r="I3495" s="119">
        <v>31182</v>
      </c>
      <c r="J3495" s="121" t="s">
        <v>10156</v>
      </c>
      <c r="K3495" s="87" t="str">
        <f t="shared" si="173"/>
        <v>311</v>
      </c>
      <c r="L3495" s="111"/>
    </row>
    <row r="3496" spans="7:12" ht="15" customHeight="1" x14ac:dyDescent="0.25">
      <c r="G3496" s="87">
        <f t="shared" si="172"/>
        <v>0</v>
      </c>
      <c r="H3496" s="87">
        <v>3496</v>
      </c>
      <c r="I3496" s="119">
        <v>31181</v>
      </c>
      <c r="J3496" s="122" t="s">
        <v>10157</v>
      </c>
      <c r="K3496" s="87" t="str">
        <f t="shared" si="173"/>
        <v>311</v>
      </c>
      <c r="L3496" s="111"/>
    </row>
    <row r="3497" spans="7:12" ht="15" customHeight="1" x14ac:dyDescent="0.25">
      <c r="G3497" s="87">
        <f t="shared" si="172"/>
        <v>0</v>
      </c>
      <c r="H3497" s="87">
        <v>3497</v>
      </c>
      <c r="I3497" s="119">
        <v>31132</v>
      </c>
      <c r="J3497" s="122" t="s">
        <v>10158</v>
      </c>
      <c r="K3497" s="87" t="str">
        <f t="shared" si="173"/>
        <v>311</v>
      </c>
      <c r="L3497" s="111"/>
    </row>
    <row r="3498" spans="7:12" ht="15" customHeight="1" x14ac:dyDescent="0.25">
      <c r="G3498" s="87">
        <f t="shared" si="172"/>
        <v>0</v>
      </c>
      <c r="H3498" s="87">
        <v>3498</v>
      </c>
      <c r="I3498" s="119">
        <v>31142</v>
      </c>
      <c r="J3498" s="122" t="s">
        <v>10158</v>
      </c>
      <c r="K3498" s="87" t="str">
        <f t="shared" si="173"/>
        <v>311</v>
      </c>
      <c r="L3498" s="111"/>
    </row>
    <row r="3499" spans="7:12" ht="15" customHeight="1" x14ac:dyDescent="0.25">
      <c r="G3499" s="87">
        <f t="shared" si="172"/>
        <v>0</v>
      </c>
      <c r="H3499" s="87">
        <v>3499</v>
      </c>
      <c r="I3499" s="119">
        <v>31152</v>
      </c>
      <c r="J3499" s="122" t="s">
        <v>10158</v>
      </c>
      <c r="K3499" s="87" t="str">
        <f t="shared" si="173"/>
        <v>311</v>
      </c>
      <c r="L3499" s="111"/>
    </row>
    <row r="3500" spans="7:12" ht="15" customHeight="1" x14ac:dyDescent="0.25">
      <c r="G3500" s="87">
        <f t="shared" si="172"/>
        <v>0</v>
      </c>
      <c r="H3500" s="87">
        <v>3500</v>
      </c>
      <c r="I3500" s="119">
        <v>31162</v>
      </c>
      <c r="J3500" s="122" t="s">
        <v>10158</v>
      </c>
      <c r="K3500" s="87" t="str">
        <f t="shared" si="173"/>
        <v>311</v>
      </c>
      <c r="L3500" s="111"/>
    </row>
    <row r="3501" spans="7:12" ht="15" customHeight="1" x14ac:dyDescent="0.25">
      <c r="G3501" s="87">
        <f t="shared" si="172"/>
        <v>0</v>
      </c>
      <c r="H3501" s="87">
        <v>3501</v>
      </c>
      <c r="I3501" s="119">
        <v>31172</v>
      </c>
      <c r="J3501" s="122" t="s">
        <v>10158</v>
      </c>
      <c r="K3501" s="87" t="str">
        <f t="shared" si="173"/>
        <v>311</v>
      </c>
      <c r="L3501" s="111"/>
    </row>
    <row r="3502" spans="7:12" ht="15" customHeight="1" x14ac:dyDescent="0.25">
      <c r="G3502" s="87">
        <f t="shared" si="172"/>
        <v>0</v>
      </c>
      <c r="H3502" s="87">
        <v>3502</v>
      </c>
      <c r="I3502" s="119">
        <v>31192</v>
      </c>
      <c r="J3502" s="122" t="s">
        <v>10158</v>
      </c>
      <c r="K3502" s="87" t="str">
        <f t="shared" si="173"/>
        <v>311</v>
      </c>
      <c r="L3502" s="111"/>
    </row>
    <row r="3503" spans="7:12" ht="15" customHeight="1" x14ac:dyDescent="0.25">
      <c r="G3503" s="87">
        <f t="shared" si="172"/>
        <v>0</v>
      </c>
      <c r="H3503" s="87">
        <v>3503</v>
      </c>
      <c r="I3503" s="119">
        <v>35222</v>
      </c>
      <c r="J3503" s="122" t="s">
        <v>10158</v>
      </c>
      <c r="K3503" s="87" t="str">
        <f t="shared" si="173"/>
        <v>352</v>
      </c>
      <c r="L3503" s="111"/>
    </row>
    <row r="3504" spans="7:12" ht="15" customHeight="1" x14ac:dyDescent="0.25">
      <c r="G3504" s="87">
        <f t="shared" si="172"/>
        <v>0</v>
      </c>
      <c r="H3504" s="87">
        <v>3504</v>
      </c>
      <c r="I3504" s="119">
        <v>31122</v>
      </c>
      <c r="J3504" s="122" t="s">
        <v>10159</v>
      </c>
      <c r="K3504" s="87" t="str">
        <f t="shared" si="173"/>
        <v>311</v>
      </c>
      <c r="L3504" s="111"/>
    </row>
    <row r="3505" spans="7:12" ht="15" customHeight="1" x14ac:dyDescent="0.25">
      <c r="G3505" s="87">
        <f t="shared" si="172"/>
        <v>0</v>
      </c>
      <c r="H3505" s="87">
        <v>3505</v>
      </c>
      <c r="I3505" s="119">
        <v>31132</v>
      </c>
      <c r="J3505" s="122" t="s">
        <v>10159</v>
      </c>
      <c r="K3505" s="87" t="str">
        <f t="shared" si="173"/>
        <v>311</v>
      </c>
      <c r="L3505" s="111"/>
    </row>
    <row r="3506" spans="7:12" ht="15" customHeight="1" x14ac:dyDescent="0.25">
      <c r="G3506" s="87">
        <f t="shared" si="172"/>
        <v>0</v>
      </c>
      <c r="H3506" s="87">
        <v>3506</v>
      </c>
      <c r="I3506" s="119">
        <v>31142</v>
      </c>
      <c r="J3506" s="122" t="s">
        <v>10159</v>
      </c>
      <c r="K3506" s="87" t="str">
        <f t="shared" si="173"/>
        <v>311</v>
      </c>
      <c r="L3506" s="111"/>
    </row>
    <row r="3507" spans="7:12" ht="15" customHeight="1" x14ac:dyDescent="0.25">
      <c r="G3507" s="87">
        <f t="shared" si="172"/>
        <v>0</v>
      </c>
      <c r="H3507" s="87">
        <v>3507</v>
      </c>
      <c r="I3507" s="119">
        <v>31152</v>
      </c>
      <c r="J3507" s="122" t="s">
        <v>10159</v>
      </c>
      <c r="K3507" s="87" t="str">
        <f t="shared" si="173"/>
        <v>311</v>
      </c>
      <c r="L3507" s="111"/>
    </row>
    <row r="3508" spans="7:12" ht="15" customHeight="1" x14ac:dyDescent="0.25">
      <c r="G3508" s="87">
        <f t="shared" si="172"/>
        <v>0</v>
      </c>
      <c r="H3508" s="87">
        <v>3508</v>
      </c>
      <c r="I3508" s="119">
        <v>31162</v>
      </c>
      <c r="J3508" s="122" t="s">
        <v>10159</v>
      </c>
      <c r="K3508" s="87" t="str">
        <f t="shared" si="173"/>
        <v>311</v>
      </c>
      <c r="L3508" s="111"/>
    </row>
    <row r="3509" spans="7:12" ht="15" customHeight="1" x14ac:dyDescent="0.25">
      <c r="G3509" s="87">
        <f t="shared" si="172"/>
        <v>0</v>
      </c>
      <c r="H3509" s="87">
        <v>3509</v>
      </c>
      <c r="I3509" s="119">
        <v>31172</v>
      </c>
      <c r="J3509" s="122" t="s">
        <v>10159</v>
      </c>
      <c r="K3509" s="87" t="str">
        <f t="shared" si="173"/>
        <v>311</v>
      </c>
      <c r="L3509" s="111"/>
    </row>
    <row r="3510" spans="7:12" ht="15" customHeight="1" x14ac:dyDescent="0.25">
      <c r="G3510" s="87">
        <f t="shared" si="172"/>
        <v>0</v>
      </c>
      <c r="H3510" s="87">
        <v>3510</v>
      </c>
      <c r="I3510" s="119">
        <v>31192</v>
      </c>
      <c r="J3510" s="122" t="s">
        <v>10159</v>
      </c>
      <c r="K3510" s="87" t="str">
        <f t="shared" si="173"/>
        <v>311</v>
      </c>
      <c r="L3510" s="111"/>
    </row>
    <row r="3511" spans="7:12" ht="15" customHeight="1" x14ac:dyDescent="0.25">
      <c r="G3511" s="87">
        <f t="shared" si="172"/>
        <v>0</v>
      </c>
      <c r="H3511" s="87">
        <v>3511</v>
      </c>
      <c r="I3511" s="119">
        <v>31122</v>
      </c>
      <c r="J3511" s="121" t="s">
        <v>10160</v>
      </c>
      <c r="K3511" s="87" t="str">
        <f t="shared" si="173"/>
        <v>311</v>
      </c>
      <c r="L3511" s="111"/>
    </row>
    <row r="3512" spans="7:12" ht="15" customHeight="1" x14ac:dyDescent="0.25">
      <c r="G3512" s="87">
        <f t="shared" si="172"/>
        <v>0</v>
      </c>
      <c r="H3512" s="87">
        <v>3512</v>
      </c>
      <c r="I3512" s="119">
        <v>31132</v>
      </c>
      <c r="J3512" s="121" t="s">
        <v>10160</v>
      </c>
      <c r="K3512" s="87" t="str">
        <f t="shared" si="173"/>
        <v>311</v>
      </c>
      <c r="L3512" s="111"/>
    </row>
    <row r="3513" spans="7:12" ht="15" customHeight="1" x14ac:dyDescent="0.25">
      <c r="G3513" s="87">
        <f t="shared" si="172"/>
        <v>0</v>
      </c>
      <c r="H3513" s="87">
        <v>3513</v>
      </c>
      <c r="I3513" s="119">
        <v>31142</v>
      </c>
      <c r="J3513" s="121" t="s">
        <v>10160</v>
      </c>
      <c r="K3513" s="87" t="str">
        <f t="shared" si="173"/>
        <v>311</v>
      </c>
      <c r="L3513" s="111"/>
    </row>
    <row r="3514" spans="7:12" ht="15" customHeight="1" x14ac:dyDescent="0.25">
      <c r="G3514" s="87">
        <f t="shared" si="172"/>
        <v>0</v>
      </c>
      <c r="H3514" s="87">
        <v>3514</v>
      </c>
      <c r="I3514" s="119">
        <v>31152</v>
      </c>
      <c r="J3514" s="121" t="s">
        <v>10160</v>
      </c>
      <c r="K3514" s="87" t="str">
        <f t="shared" si="173"/>
        <v>311</v>
      </c>
      <c r="L3514" s="111"/>
    </row>
    <row r="3515" spans="7:12" ht="15" customHeight="1" x14ac:dyDescent="0.25">
      <c r="G3515" s="87">
        <f t="shared" si="172"/>
        <v>0</v>
      </c>
      <c r="H3515" s="87">
        <v>3515</v>
      </c>
      <c r="I3515" s="119">
        <v>31162</v>
      </c>
      <c r="J3515" s="121" t="s">
        <v>10160</v>
      </c>
      <c r="K3515" s="87" t="str">
        <f t="shared" si="173"/>
        <v>311</v>
      </c>
      <c r="L3515" s="111"/>
    </row>
    <row r="3516" spans="7:12" ht="15" customHeight="1" x14ac:dyDescent="0.25">
      <c r="G3516" s="87">
        <f t="shared" si="172"/>
        <v>0</v>
      </c>
      <c r="H3516" s="87">
        <v>3516</v>
      </c>
      <c r="I3516" s="119">
        <v>31172</v>
      </c>
      <c r="J3516" s="121" t="s">
        <v>10160</v>
      </c>
      <c r="K3516" s="87" t="str">
        <f t="shared" si="173"/>
        <v>311</v>
      </c>
      <c r="L3516" s="111"/>
    </row>
    <row r="3517" spans="7:12" ht="15" customHeight="1" x14ac:dyDescent="0.25">
      <c r="G3517" s="87">
        <f t="shared" si="172"/>
        <v>0</v>
      </c>
      <c r="H3517" s="87">
        <v>3517</v>
      </c>
      <c r="I3517" s="119">
        <v>31192</v>
      </c>
      <c r="J3517" s="121" t="s">
        <v>10160</v>
      </c>
      <c r="K3517" s="87" t="str">
        <f t="shared" si="173"/>
        <v>311</v>
      </c>
      <c r="L3517" s="111"/>
    </row>
    <row r="3518" spans="7:12" ht="15" customHeight="1" x14ac:dyDescent="0.25">
      <c r="G3518" s="87">
        <f t="shared" si="172"/>
        <v>0</v>
      </c>
      <c r="H3518" s="87">
        <v>3518</v>
      </c>
      <c r="I3518" s="119">
        <v>31227</v>
      </c>
      <c r="J3518" s="121" t="s">
        <v>10161</v>
      </c>
      <c r="K3518" s="87" t="str">
        <f t="shared" si="173"/>
        <v>312</v>
      </c>
      <c r="L3518" s="111"/>
    </row>
    <row r="3519" spans="7:12" ht="15" customHeight="1" x14ac:dyDescent="0.25">
      <c r="G3519" s="87">
        <f t="shared" si="172"/>
        <v>0</v>
      </c>
      <c r="H3519" s="87">
        <v>3519</v>
      </c>
      <c r="I3519" s="119">
        <v>31225</v>
      </c>
      <c r="J3519" s="121" t="s">
        <v>10161</v>
      </c>
      <c r="K3519" s="87" t="str">
        <f t="shared" si="173"/>
        <v>312</v>
      </c>
      <c r="L3519" s="111"/>
    </row>
    <row r="3520" spans="7:12" ht="15" customHeight="1" x14ac:dyDescent="0.25">
      <c r="G3520" s="87">
        <f t="shared" si="172"/>
        <v>0</v>
      </c>
      <c r="H3520" s="87">
        <v>3520</v>
      </c>
      <c r="I3520" s="119">
        <v>31226</v>
      </c>
      <c r="J3520" s="121" t="s">
        <v>10161</v>
      </c>
      <c r="K3520" s="87" t="str">
        <f t="shared" si="173"/>
        <v>312</v>
      </c>
      <c r="L3520" s="111"/>
    </row>
    <row r="3521" spans="7:12" ht="15" customHeight="1" x14ac:dyDescent="0.25">
      <c r="G3521" s="87">
        <f t="shared" si="172"/>
        <v>0</v>
      </c>
      <c r="H3521" s="87">
        <v>3521</v>
      </c>
      <c r="I3521" s="119">
        <v>31228</v>
      </c>
      <c r="J3521" s="121" t="s">
        <v>10161</v>
      </c>
      <c r="K3521" s="87" t="str">
        <f t="shared" si="173"/>
        <v>312</v>
      </c>
      <c r="L3521" s="111"/>
    </row>
    <row r="3522" spans="7:12" ht="15" customHeight="1" x14ac:dyDescent="0.25">
      <c r="G3522" s="87">
        <f t="shared" ref="G3522:G3585" si="174">IF(ISERR(SEARCH($G$1,J3522)),0,1)</f>
        <v>0</v>
      </c>
      <c r="H3522" s="87">
        <v>3522</v>
      </c>
      <c r="I3522" s="119">
        <v>31229</v>
      </c>
      <c r="J3522" s="121" t="s">
        <v>10161</v>
      </c>
      <c r="K3522" s="87" t="str">
        <f t="shared" si="173"/>
        <v>312</v>
      </c>
      <c r="L3522" s="111"/>
    </row>
    <row r="3523" spans="7:12" ht="15" customHeight="1" x14ac:dyDescent="0.25">
      <c r="G3523" s="87">
        <f t="shared" si="174"/>
        <v>0</v>
      </c>
      <c r="H3523" s="87">
        <v>3523</v>
      </c>
      <c r="I3523" s="119">
        <v>31197</v>
      </c>
      <c r="J3523" s="122" t="s">
        <v>10162</v>
      </c>
      <c r="K3523" s="87" t="str">
        <f t="shared" ref="K3523:K3586" si="175">IF(LEN(LEFT(I3523,3))&lt;3,"Prosím, zvolte podrobnější úroveň.",LEFT(I3523,3))</f>
        <v>311</v>
      </c>
      <c r="L3523" s="111"/>
    </row>
    <row r="3524" spans="7:12" ht="15" customHeight="1" x14ac:dyDescent="0.25">
      <c r="G3524" s="87">
        <f t="shared" si="174"/>
        <v>0</v>
      </c>
      <c r="H3524" s="87">
        <v>3524</v>
      </c>
      <c r="I3524" s="119">
        <v>31191</v>
      </c>
      <c r="J3524" s="122" t="s">
        <v>10163</v>
      </c>
      <c r="K3524" s="87" t="str">
        <f t="shared" si="175"/>
        <v>311</v>
      </c>
      <c r="L3524" s="111"/>
    </row>
    <row r="3525" spans="7:12" ht="15" customHeight="1" x14ac:dyDescent="0.25">
      <c r="G3525" s="87">
        <f t="shared" si="174"/>
        <v>0</v>
      </c>
      <c r="H3525" s="87">
        <v>3525</v>
      </c>
      <c r="I3525" s="119">
        <v>43233</v>
      </c>
      <c r="J3525" s="122" t="s">
        <v>10164</v>
      </c>
      <c r="K3525" s="87" t="str">
        <f t="shared" si="175"/>
        <v>432</v>
      </c>
      <c r="L3525" s="111"/>
    </row>
    <row r="3526" spans="7:12" ht="15" customHeight="1" x14ac:dyDescent="0.25">
      <c r="G3526" s="87">
        <f t="shared" si="174"/>
        <v>0</v>
      </c>
      <c r="H3526" s="87">
        <v>3526</v>
      </c>
      <c r="I3526" s="119">
        <v>43234</v>
      </c>
      <c r="J3526" s="122" t="s">
        <v>10164</v>
      </c>
      <c r="K3526" s="87" t="str">
        <f t="shared" si="175"/>
        <v>432</v>
      </c>
      <c r="L3526" s="111"/>
    </row>
    <row r="3527" spans="7:12" ht="15" customHeight="1" x14ac:dyDescent="0.25">
      <c r="G3527" s="87">
        <f t="shared" si="174"/>
        <v>0</v>
      </c>
      <c r="H3527" s="87">
        <v>3527</v>
      </c>
      <c r="I3527" s="119">
        <v>43239</v>
      </c>
      <c r="J3527" s="122" t="s">
        <v>10164</v>
      </c>
      <c r="K3527" s="87" t="str">
        <f t="shared" si="175"/>
        <v>432</v>
      </c>
      <c r="L3527" s="111"/>
    </row>
    <row r="3528" spans="7:12" ht="15" customHeight="1" x14ac:dyDescent="0.25">
      <c r="G3528" s="87">
        <f t="shared" si="174"/>
        <v>0</v>
      </c>
      <c r="H3528" s="87">
        <v>3528</v>
      </c>
      <c r="I3528" s="119">
        <v>31195</v>
      </c>
      <c r="J3528" s="122" t="s">
        <v>10165</v>
      </c>
      <c r="K3528" s="87" t="str">
        <f t="shared" si="175"/>
        <v>311</v>
      </c>
      <c r="L3528" s="111"/>
    </row>
    <row r="3529" spans="7:12" ht="15" customHeight="1" x14ac:dyDescent="0.25">
      <c r="G3529" s="87">
        <f t="shared" si="174"/>
        <v>0</v>
      </c>
      <c r="H3529" s="87">
        <v>3529</v>
      </c>
      <c r="I3529" s="119">
        <v>31198</v>
      </c>
      <c r="J3529" s="122" t="s">
        <v>10166</v>
      </c>
      <c r="K3529" s="87" t="str">
        <f t="shared" si="175"/>
        <v>311</v>
      </c>
      <c r="L3529" s="111"/>
    </row>
    <row r="3530" spans="7:12" ht="15" customHeight="1" x14ac:dyDescent="0.25">
      <c r="G3530" s="87">
        <f t="shared" si="174"/>
        <v>0</v>
      </c>
      <c r="H3530" s="87">
        <v>3530</v>
      </c>
      <c r="I3530" s="119">
        <v>31193</v>
      </c>
      <c r="J3530" s="122" t="s">
        <v>10167</v>
      </c>
      <c r="K3530" s="87" t="str">
        <f t="shared" si="175"/>
        <v>311</v>
      </c>
      <c r="L3530" s="111"/>
    </row>
    <row r="3531" spans="7:12" ht="15" customHeight="1" x14ac:dyDescent="0.25">
      <c r="G3531" s="87">
        <f t="shared" si="174"/>
        <v>0</v>
      </c>
      <c r="H3531" s="87">
        <v>3531</v>
      </c>
      <c r="I3531" s="119">
        <v>31163</v>
      </c>
      <c r="J3531" s="122" t="s">
        <v>10167</v>
      </c>
      <c r="K3531" s="87" t="str">
        <f t="shared" si="175"/>
        <v>311</v>
      </c>
      <c r="L3531" s="111"/>
    </row>
    <row r="3532" spans="7:12" ht="15" customHeight="1" x14ac:dyDescent="0.25">
      <c r="G3532" s="87">
        <f t="shared" si="174"/>
        <v>0</v>
      </c>
      <c r="H3532" s="87">
        <v>3532</v>
      </c>
      <c r="I3532" s="119">
        <v>31198</v>
      </c>
      <c r="J3532" s="122" t="s">
        <v>10168</v>
      </c>
      <c r="K3532" s="87" t="str">
        <f t="shared" si="175"/>
        <v>311</v>
      </c>
      <c r="L3532" s="111"/>
    </row>
    <row r="3533" spans="7:12" ht="15" customHeight="1" x14ac:dyDescent="0.25">
      <c r="G3533" s="87">
        <f t="shared" si="174"/>
        <v>0</v>
      </c>
      <c r="H3533" s="87">
        <v>3533</v>
      </c>
      <c r="I3533" s="119">
        <v>31194</v>
      </c>
      <c r="J3533" s="121" t="s">
        <v>10169</v>
      </c>
      <c r="K3533" s="87" t="str">
        <f t="shared" si="175"/>
        <v>311</v>
      </c>
      <c r="L3533" s="111"/>
    </row>
    <row r="3534" spans="7:12" ht="15" customHeight="1" x14ac:dyDescent="0.25">
      <c r="G3534" s="87">
        <f t="shared" si="174"/>
        <v>0</v>
      </c>
      <c r="H3534" s="87">
        <v>3534</v>
      </c>
      <c r="I3534" s="119">
        <v>31196</v>
      </c>
      <c r="J3534" s="121" t="s">
        <v>10169</v>
      </c>
      <c r="K3534" s="87" t="str">
        <f t="shared" si="175"/>
        <v>311</v>
      </c>
      <c r="L3534" s="111"/>
    </row>
    <row r="3535" spans="7:12" ht="15" customHeight="1" x14ac:dyDescent="0.25">
      <c r="G3535" s="87">
        <f t="shared" si="174"/>
        <v>0</v>
      </c>
      <c r="H3535" s="87">
        <v>3535</v>
      </c>
      <c r="I3535" s="119">
        <v>31199</v>
      </c>
      <c r="J3535" s="121" t="s">
        <v>10169</v>
      </c>
      <c r="K3535" s="87" t="str">
        <f t="shared" si="175"/>
        <v>311</v>
      </c>
      <c r="L3535" s="111"/>
    </row>
    <row r="3536" spans="7:12" ht="15" customHeight="1" x14ac:dyDescent="0.25">
      <c r="G3536" s="87">
        <f t="shared" si="174"/>
        <v>0</v>
      </c>
      <c r="H3536" s="87">
        <v>3536</v>
      </c>
      <c r="I3536" s="119">
        <v>35130</v>
      </c>
      <c r="J3536" s="122" t="s">
        <v>10170</v>
      </c>
      <c r="K3536" s="87" t="str">
        <f t="shared" si="175"/>
        <v>351</v>
      </c>
      <c r="L3536" s="111"/>
    </row>
    <row r="3537" spans="7:12" ht="15" customHeight="1" x14ac:dyDescent="0.25">
      <c r="G3537" s="87">
        <f t="shared" si="174"/>
        <v>0</v>
      </c>
      <c r="H3537" s="87">
        <v>3537</v>
      </c>
      <c r="I3537" s="119">
        <v>35120</v>
      </c>
      <c r="J3537" s="122" t="s">
        <v>10171</v>
      </c>
      <c r="K3537" s="87" t="str">
        <f t="shared" si="175"/>
        <v>351</v>
      </c>
      <c r="L3537" s="111"/>
    </row>
    <row r="3538" spans="7:12" ht="15" customHeight="1" x14ac:dyDescent="0.25">
      <c r="G3538" s="87">
        <f t="shared" si="174"/>
        <v>0</v>
      </c>
      <c r="H3538" s="87">
        <v>3538</v>
      </c>
      <c r="I3538" s="119">
        <v>35120</v>
      </c>
      <c r="J3538" s="122" t="s">
        <v>10172</v>
      </c>
      <c r="K3538" s="87" t="str">
        <f t="shared" si="175"/>
        <v>351</v>
      </c>
      <c r="L3538" s="111"/>
    </row>
    <row r="3539" spans="7:12" ht="15" customHeight="1" x14ac:dyDescent="0.25">
      <c r="G3539" s="87">
        <f t="shared" si="174"/>
        <v>0</v>
      </c>
      <c r="H3539" s="87">
        <v>3539</v>
      </c>
      <c r="I3539" s="119">
        <v>35120</v>
      </c>
      <c r="J3539" s="122" t="s">
        <v>10173</v>
      </c>
      <c r="K3539" s="87" t="str">
        <f t="shared" si="175"/>
        <v>351</v>
      </c>
      <c r="L3539" s="111"/>
    </row>
    <row r="3540" spans="7:12" ht="15" customHeight="1" x14ac:dyDescent="0.25">
      <c r="G3540" s="87">
        <f t="shared" si="174"/>
        <v>0</v>
      </c>
      <c r="H3540" s="87">
        <v>3540</v>
      </c>
      <c r="I3540" s="119">
        <v>35120</v>
      </c>
      <c r="J3540" s="122" t="s">
        <v>10174</v>
      </c>
      <c r="K3540" s="87" t="str">
        <f t="shared" si="175"/>
        <v>351</v>
      </c>
      <c r="L3540" s="111"/>
    </row>
    <row r="3541" spans="7:12" ht="15" customHeight="1" x14ac:dyDescent="0.25">
      <c r="G3541" s="87">
        <f t="shared" si="174"/>
        <v>0</v>
      </c>
      <c r="H3541" s="87">
        <v>3541</v>
      </c>
      <c r="I3541" s="119">
        <v>35120</v>
      </c>
      <c r="J3541" s="122" t="s">
        <v>10175</v>
      </c>
      <c r="K3541" s="87" t="str">
        <f t="shared" si="175"/>
        <v>351</v>
      </c>
      <c r="L3541" s="111"/>
    </row>
    <row r="3542" spans="7:12" ht="15" customHeight="1" x14ac:dyDescent="0.25">
      <c r="G3542" s="87">
        <f t="shared" si="174"/>
        <v>0</v>
      </c>
      <c r="H3542" s="87">
        <v>3542</v>
      </c>
      <c r="I3542" s="119">
        <v>35130</v>
      </c>
      <c r="J3542" s="122" t="s">
        <v>10176</v>
      </c>
      <c r="K3542" s="87" t="str">
        <f t="shared" si="175"/>
        <v>351</v>
      </c>
      <c r="L3542" s="111"/>
    </row>
    <row r="3543" spans="7:12" ht="15" customHeight="1" x14ac:dyDescent="0.25">
      <c r="G3543" s="87">
        <f t="shared" si="174"/>
        <v>0</v>
      </c>
      <c r="H3543" s="87">
        <v>3543</v>
      </c>
      <c r="I3543" s="119">
        <v>35110</v>
      </c>
      <c r="J3543" s="122" t="s">
        <v>10177</v>
      </c>
      <c r="K3543" s="87" t="str">
        <f t="shared" si="175"/>
        <v>351</v>
      </c>
      <c r="L3543" s="111"/>
    </row>
    <row r="3544" spans="7:12" ht="15" customHeight="1" x14ac:dyDescent="0.25">
      <c r="G3544" s="87">
        <f t="shared" si="174"/>
        <v>0</v>
      </c>
      <c r="H3544" s="87">
        <v>3544</v>
      </c>
      <c r="I3544" s="119">
        <v>35120</v>
      </c>
      <c r="J3544" s="121" t="s">
        <v>10178</v>
      </c>
      <c r="K3544" s="87" t="str">
        <f t="shared" si="175"/>
        <v>351</v>
      </c>
      <c r="L3544" s="111"/>
    </row>
    <row r="3545" spans="7:12" ht="15" customHeight="1" x14ac:dyDescent="0.25">
      <c r="G3545" s="87">
        <f t="shared" si="174"/>
        <v>0</v>
      </c>
      <c r="H3545" s="87">
        <v>3545</v>
      </c>
      <c r="I3545" s="119">
        <v>35130</v>
      </c>
      <c r="J3545" s="122" t="s">
        <v>10179</v>
      </c>
      <c r="K3545" s="87" t="str">
        <f t="shared" si="175"/>
        <v>351</v>
      </c>
      <c r="L3545" s="111"/>
    </row>
    <row r="3546" spans="7:12" ht="15" customHeight="1" x14ac:dyDescent="0.25">
      <c r="G3546" s="87">
        <f t="shared" si="174"/>
        <v>0</v>
      </c>
      <c r="H3546" s="87">
        <v>3546</v>
      </c>
      <c r="I3546" s="119">
        <v>35110</v>
      </c>
      <c r="J3546" s="122" t="s">
        <v>10179</v>
      </c>
      <c r="K3546" s="87" t="str">
        <f t="shared" si="175"/>
        <v>351</v>
      </c>
      <c r="L3546" s="111"/>
    </row>
    <row r="3547" spans="7:12" ht="15" customHeight="1" x14ac:dyDescent="0.25">
      <c r="G3547" s="87">
        <f t="shared" si="174"/>
        <v>0</v>
      </c>
      <c r="H3547" s="87">
        <v>3547</v>
      </c>
      <c r="I3547" s="119">
        <v>35110</v>
      </c>
      <c r="J3547" s="122" t="s">
        <v>10180</v>
      </c>
      <c r="K3547" s="87" t="str">
        <f t="shared" si="175"/>
        <v>351</v>
      </c>
      <c r="L3547" s="111"/>
    </row>
    <row r="3548" spans="7:12" ht="15" customHeight="1" x14ac:dyDescent="0.25">
      <c r="G3548" s="87">
        <f t="shared" si="174"/>
        <v>0</v>
      </c>
      <c r="H3548" s="87">
        <v>3548</v>
      </c>
      <c r="I3548" s="119">
        <v>35110</v>
      </c>
      <c r="J3548" s="122" t="s">
        <v>10181</v>
      </c>
      <c r="K3548" s="87" t="str">
        <f t="shared" si="175"/>
        <v>351</v>
      </c>
      <c r="L3548" s="111"/>
    </row>
    <row r="3549" spans="7:12" ht="15" customHeight="1" x14ac:dyDescent="0.25">
      <c r="G3549" s="87">
        <f t="shared" si="174"/>
        <v>0</v>
      </c>
      <c r="H3549" s="87">
        <v>3549</v>
      </c>
      <c r="I3549" s="119">
        <v>35120</v>
      </c>
      <c r="J3549" s="122" t="s">
        <v>10181</v>
      </c>
      <c r="K3549" s="87" t="str">
        <f t="shared" si="175"/>
        <v>351</v>
      </c>
      <c r="L3549" s="111"/>
    </row>
    <row r="3550" spans="7:12" ht="15" customHeight="1" x14ac:dyDescent="0.25">
      <c r="G3550" s="87">
        <f t="shared" si="174"/>
        <v>0</v>
      </c>
      <c r="H3550" s="87">
        <v>3550</v>
      </c>
      <c r="I3550" s="119">
        <v>35130</v>
      </c>
      <c r="J3550" s="122" t="s">
        <v>10181</v>
      </c>
      <c r="K3550" s="87" t="str">
        <f t="shared" si="175"/>
        <v>351</v>
      </c>
      <c r="L3550" s="111"/>
    </row>
    <row r="3551" spans="7:12" ht="15" customHeight="1" x14ac:dyDescent="0.25">
      <c r="G3551" s="87">
        <f t="shared" si="174"/>
        <v>0</v>
      </c>
      <c r="H3551" s="87">
        <v>3551</v>
      </c>
      <c r="I3551" s="119">
        <v>35110</v>
      </c>
      <c r="J3551" s="122" t="s">
        <v>10182</v>
      </c>
      <c r="K3551" s="87" t="str">
        <f t="shared" si="175"/>
        <v>351</v>
      </c>
      <c r="L3551" s="111"/>
    </row>
    <row r="3552" spans="7:12" ht="15" customHeight="1" x14ac:dyDescent="0.25">
      <c r="G3552" s="87">
        <f t="shared" si="174"/>
        <v>0</v>
      </c>
      <c r="H3552" s="87">
        <v>3552</v>
      </c>
      <c r="I3552" s="119">
        <v>35120</v>
      </c>
      <c r="J3552" s="122" t="s">
        <v>10182</v>
      </c>
      <c r="K3552" s="87" t="str">
        <f t="shared" si="175"/>
        <v>351</v>
      </c>
      <c r="L3552" s="111"/>
    </row>
    <row r="3553" spans="7:12" ht="15" customHeight="1" x14ac:dyDescent="0.25">
      <c r="G3553" s="87">
        <f t="shared" si="174"/>
        <v>0</v>
      </c>
      <c r="H3553" s="87">
        <v>3553</v>
      </c>
      <c r="I3553" s="119">
        <v>35130</v>
      </c>
      <c r="J3553" s="122" t="s">
        <v>10182</v>
      </c>
      <c r="K3553" s="87" t="str">
        <f t="shared" si="175"/>
        <v>351</v>
      </c>
      <c r="L3553" s="111"/>
    </row>
    <row r="3554" spans="7:12" ht="15" customHeight="1" x14ac:dyDescent="0.25">
      <c r="G3554" s="87">
        <f t="shared" si="174"/>
        <v>0</v>
      </c>
      <c r="H3554" s="87">
        <v>3554</v>
      </c>
      <c r="I3554" s="119">
        <v>35130</v>
      </c>
      <c r="J3554" s="122" t="s">
        <v>10183</v>
      </c>
      <c r="K3554" s="87" t="str">
        <f t="shared" si="175"/>
        <v>351</v>
      </c>
      <c r="L3554" s="111"/>
    </row>
    <row r="3555" spans="7:12" ht="15" customHeight="1" x14ac:dyDescent="0.25">
      <c r="G3555" s="87">
        <f t="shared" si="174"/>
        <v>0</v>
      </c>
      <c r="H3555" s="87">
        <v>3555</v>
      </c>
      <c r="I3555" s="119">
        <v>35130</v>
      </c>
      <c r="J3555" s="122" t="s">
        <v>10184</v>
      </c>
      <c r="K3555" s="87" t="str">
        <f t="shared" si="175"/>
        <v>351</v>
      </c>
      <c r="L3555" s="111"/>
    </row>
    <row r="3556" spans="7:12" ht="15" customHeight="1" x14ac:dyDescent="0.25">
      <c r="G3556" s="87">
        <f t="shared" si="174"/>
        <v>0</v>
      </c>
      <c r="H3556" s="87">
        <v>3556</v>
      </c>
      <c r="I3556" s="119">
        <v>81897</v>
      </c>
      <c r="J3556" s="122" t="s">
        <v>10185</v>
      </c>
      <c r="K3556" s="87" t="str">
        <f t="shared" si="175"/>
        <v>818</v>
      </c>
      <c r="L3556" s="111"/>
    </row>
    <row r="3557" spans="7:12" ht="15" customHeight="1" x14ac:dyDescent="0.25">
      <c r="G3557" s="87">
        <f t="shared" si="174"/>
        <v>0</v>
      </c>
      <c r="H3557" s="87">
        <v>3557</v>
      </c>
      <c r="I3557" s="119">
        <v>72237</v>
      </c>
      <c r="J3557" s="122" t="s">
        <v>10186</v>
      </c>
      <c r="K3557" s="87" t="str">
        <f t="shared" si="175"/>
        <v>722</v>
      </c>
      <c r="L3557" s="111"/>
    </row>
    <row r="3558" spans="7:12" ht="15" customHeight="1" x14ac:dyDescent="0.25">
      <c r="G3558" s="87">
        <f t="shared" si="174"/>
        <v>0</v>
      </c>
      <c r="H3558" s="87">
        <v>3558</v>
      </c>
      <c r="I3558" s="119">
        <v>75232</v>
      </c>
      <c r="J3558" s="122" t="s">
        <v>10186</v>
      </c>
      <c r="K3558" s="87" t="str">
        <f t="shared" si="175"/>
        <v>752</v>
      </c>
      <c r="L3558" s="111"/>
    </row>
    <row r="3559" spans="7:12" ht="15" customHeight="1" x14ac:dyDescent="0.25">
      <c r="G3559" s="87">
        <f t="shared" si="174"/>
        <v>0</v>
      </c>
      <c r="H3559" s="87">
        <v>3559</v>
      </c>
      <c r="I3559" s="119">
        <v>72237</v>
      </c>
      <c r="J3559" s="122" t="s">
        <v>10187</v>
      </c>
      <c r="K3559" s="87" t="str">
        <f t="shared" si="175"/>
        <v>722</v>
      </c>
      <c r="L3559" s="111"/>
    </row>
    <row r="3560" spans="7:12" ht="15" customHeight="1" x14ac:dyDescent="0.25">
      <c r="G3560" s="87">
        <f t="shared" si="174"/>
        <v>0</v>
      </c>
      <c r="H3560" s="87">
        <v>3560</v>
      </c>
      <c r="I3560" s="119">
        <v>75232</v>
      </c>
      <c r="J3560" s="122" t="s">
        <v>10187</v>
      </c>
      <c r="K3560" s="87" t="str">
        <f t="shared" si="175"/>
        <v>752</v>
      </c>
      <c r="L3560" s="111"/>
    </row>
    <row r="3561" spans="7:12" ht="15" customHeight="1" x14ac:dyDescent="0.25">
      <c r="G3561" s="87">
        <f t="shared" si="174"/>
        <v>0</v>
      </c>
      <c r="H3561" s="87">
        <v>3561</v>
      </c>
      <c r="I3561" s="119">
        <v>72237</v>
      </c>
      <c r="J3561" s="122" t="s">
        <v>10188</v>
      </c>
      <c r="K3561" s="87" t="str">
        <f t="shared" si="175"/>
        <v>722</v>
      </c>
      <c r="L3561" s="111"/>
    </row>
    <row r="3562" spans="7:12" ht="15" customHeight="1" x14ac:dyDescent="0.25">
      <c r="G3562" s="87">
        <f t="shared" si="174"/>
        <v>0</v>
      </c>
      <c r="H3562" s="87">
        <v>3562</v>
      </c>
      <c r="I3562" s="119">
        <v>75232</v>
      </c>
      <c r="J3562" s="122" t="s">
        <v>10188</v>
      </c>
      <c r="K3562" s="87" t="str">
        <f t="shared" si="175"/>
        <v>752</v>
      </c>
      <c r="L3562" s="111"/>
    </row>
    <row r="3563" spans="7:12" ht="15" customHeight="1" x14ac:dyDescent="0.25">
      <c r="G3563" s="87">
        <f t="shared" si="174"/>
        <v>0</v>
      </c>
      <c r="H3563" s="87">
        <v>3563</v>
      </c>
      <c r="I3563" s="119">
        <v>35110</v>
      </c>
      <c r="J3563" s="122" t="s">
        <v>10189</v>
      </c>
      <c r="K3563" s="87" t="str">
        <f t="shared" si="175"/>
        <v>351</v>
      </c>
      <c r="L3563" s="111"/>
    </row>
    <row r="3564" spans="7:12" ht="15" customHeight="1" x14ac:dyDescent="0.25">
      <c r="G3564" s="87">
        <f t="shared" si="174"/>
        <v>0</v>
      </c>
      <c r="H3564" s="87">
        <v>3564</v>
      </c>
      <c r="I3564" s="119">
        <v>35110</v>
      </c>
      <c r="J3564" s="122" t="s">
        <v>10190</v>
      </c>
      <c r="K3564" s="87" t="str">
        <f t="shared" si="175"/>
        <v>351</v>
      </c>
      <c r="L3564" s="111"/>
    </row>
    <row r="3565" spans="7:12" ht="15" customHeight="1" x14ac:dyDescent="0.25">
      <c r="G3565" s="87">
        <f t="shared" si="174"/>
        <v>0</v>
      </c>
      <c r="H3565" s="87">
        <v>3565</v>
      </c>
      <c r="I3565" s="119">
        <v>35120</v>
      </c>
      <c r="J3565" s="122" t="s">
        <v>10190</v>
      </c>
      <c r="K3565" s="87" t="str">
        <f t="shared" si="175"/>
        <v>351</v>
      </c>
      <c r="L3565" s="111"/>
    </row>
    <row r="3566" spans="7:12" ht="15" customHeight="1" x14ac:dyDescent="0.25">
      <c r="G3566" s="87">
        <f t="shared" si="174"/>
        <v>0</v>
      </c>
      <c r="H3566" s="87">
        <v>3566</v>
      </c>
      <c r="I3566" s="119">
        <v>35130</v>
      </c>
      <c r="J3566" s="122" t="s">
        <v>10190</v>
      </c>
      <c r="K3566" s="87" t="str">
        <f t="shared" si="175"/>
        <v>351</v>
      </c>
      <c r="L3566" s="111"/>
    </row>
    <row r="3567" spans="7:12" ht="15" customHeight="1" x14ac:dyDescent="0.25">
      <c r="G3567" s="87">
        <f t="shared" si="174"/>
        <v>0</v>
      </c>
      <c r="H3567" s="87">
        <v>3567</v>
      </c>
      <c r="I3567" s="119">
        <v>35130</v>
      </c>
      <c r="J3567" s="122" t="s">
        <v>10191</v>
      </c>
      <c r="K3567" s="87" t="str">
        <f t="shared" si="175"/>
        <v>351</v>
      </c>
      <c r="L3567" s="111"/>
    </row>
    <row r="3568" spans="7:12" ht="15" customHeight="1" x14ac:dyDescent="0.25">
      <c r="G3568" s="87">
        <f t="shared" si="174"/>
        <v>0</v>
      </c>
      <c r="H3568" s="87">
        <v>3568</v>
      </c>
      <c r="I3568" s="119">
        <v>35130</v>
      </c>
      <c r="J3568" s="122" t="s">
        <v>10192</v>
      </c>
      <c r="K3568" s="87" t="str">
        <f t="shared" si="175"/>
        <v>351</v>
      </c>
      <c r="L3568" s="111"/>
    </row>
    <row r="3569" spans="7:12" ht="15" customHeight="1" x14ac:dyDescent="0.25">
      <c r="G3569" s="87">
        <f t="shared" si="174"/>
        <v>0</v>
      </c>
      <c r="H3569" s="87">
        <v>3569</v>
      </c>
      <c r="I3569" s="119">
        <v>35140</v>
      </c>
      <c r="J3569" s="121" t="s">
        <v>10193</v>
      </c>
      <c r="K3569" s="87" t="str">
        <f t="shared" si="175"/>
        <v>351</v>
      </c>
      <c r="L3569" s="111"/>
    </row>
    <row r="3570" spans="7:12" ht="15" customHeight="1" x14ac:dyDescent="0.25">
      <c r="G3570" s="87">
        <f t="shared" si="174"/>
        <v>0</v>
      </c>
      <c r="H3570" s="87">
        <v>3570</v>
      </c>
      <c r="I3570" s="119">
        <v>34313</v>
      </c>
      <c r="J3570" s="122" t="s">
        <v>10194</v>
      </c>
      <c r="K3570" s="87" t="str">
        <f t="shared" si="175"/>
        <v>343</v>
      </c>
      <c r="L3570" s="111"/>
    </row>
    <row r="3571" spans="7:12" ht="15" customHeight="1" x14ac:dyDescent="0.25">
      <c r="G3571" s="87">
        <f t="shared" si="174"/>
        <v>0</v>
      </c>
      <c r="H3571" s="87">
        <v>3571</v>
      </c>
      <c r="I3571" s="119">
        <v>34311</v>
      </c>
      <c r="J3571" s="122" t="s">
        <v>10195</v>
      </c>
      <c r="K3571" s="87" t="str">
        <f t="shared" si="175"/>
        <v>343</v>
      </c>
      <c r="L3571" s="111"/>
    </row>
    <row r="3572" spans="7:12" ht="15" customHeight="1" x14ac:dyDescent="0.25">
      <c r="G3572" s="87">
        <f t="shared" si="174"/>
        <v>0</v>
      </c>
      <c r="H3572" s="87">
        <v>3572</v>
      </c>
      <c r="I3572" s="119">
        <v>34319</v>
      </c>
      <c r="J3572" s="122" t="s">
        <v>10196</v>
      </c>
      <c r="K3572" s="87" t="str">
        <f t="shared" si="175"/>
        <v>343</v>
      </c>
      <c r="L3572" s="111"/>
    </row>
    <row r="3573" spans="7:12" ht="15" customHeight="1" x14ac:dyDescent="0.25">
      <c r="G3573" s="87">
        <f t="shared" si="174"/>
        <v>0</v>
      </c>
      <c r="H3573" s="87">
        <v>3573</v>
      </c>
      <c r="I3573" s="119">
        <v>34311</v>
      </c>
      <c r="J3573" s="122" t="s">
        <v>10196</v>
      </c>
      <c r="K3573" s="87" t="str">
        <f t="shared" si="175"/>
        <v>343</v>
      </c>
      <c r="L3573" s="111"/>
    </row>
    <row r="3574" spans="7:12" ht="15" customHeight="1" x14ac:dyDescent="0.25">
      <c r="G3574" s="87">
        <f t="shared" si="174"/>
        <v>0</v>
      </c>
      <c r="H3574" s="87">
        <v>3574</v>
      </c>
      <c r="I3574" s="119">
        <v>34312</v>
      </c>
      <c r="J3574" s="122" t="s">
        <v>10196</v>
      </c>
      <c r="K3574" s="87" t="str">
        <f t="shared" si="175"/>
        <v>343</v>
      </c>
      <c r="L3574" s="111"/>
    </row>
    <row r="3575" spans="7:12" ht="15" customHeight="1" x14ac:dyDescent="0.25">
      <c r="G3575" s="87">
        <f t="shared" si="174"/>
        <v>0</v>
      </c>
      <c r="H3575" s="87">
        <v>3575</v>
      </c>
      <c r="I3575" s="119">
        <v>34312</v>
      </c>
      <c r="J3575" s="122" t="s">
        <v>10197</v>
      </c>
      <c r="K3575" s="87" t="str">
        <f t="shared" si="175"/>
        <v>343</v>
      </c>
      <c r="L3575" s="111"/>
    </row>
    <row r="3576" spans="7:12" ht="15" customHeight="1" x14ac:dyDescent="0.25">
      <c r="G3576" s="87">
        <f t="shared" si="174"/>
        <v>0</v>
      </c>
      <c r="H3576" s="87">
        <v>3576</v>
      </c>
      <c r="I3576" s="119">
        <v>34313</v>
      </c>
      <c r="J3576" s="122" t="s">
        <v>10198</v>
      </c>
      <c r="K3576" s="87" t="str">
        <f t="shared" si="175"/>
        <v>343</v>
      </c>
      <c r="L3576" s="111"/>
    </row>
    <row r="3577" spans="7:12" ht="15" customHeight="1" x14ac:dyDescent="0.25">
      <c r="G3577" s="87">
        <f t="shared" si="174"/>
        <v>0</v>
      </c>
      <c r="H3577" s="87">
        <v>3577</v>
      </c>
      <c r="I3577" s="119">
        <v>34319</v>
      </c>
      <c r="J3577" s="122" t="s">
        <v>10199</v>
      </c>
      <c r="K3577" s="87" t="str">
        <f t="shared" si="175"/>
        <v>343</v>
      </c>
      <c r="L3577" s="111"/>
    </row>
    <row r="3578" spans="7:12" ht="15" customHeight="1" x14ac:dyDescent="0.25">
      <c r="G3578" s="87">
        <f t="shared" si="174"/>
        <v>0</v>
      </c>
      <c r="H3578" s="87">
        <v>3578</v>
      </c>
      <c r="I3578" s="119">
        <v>34311</v>
      </c>
      <c r="J3578" s="122" t="s">
        <v>10199</v>
      </c>
      <c r="K3578" s="87" t="str">
        <f t="shared" si="175"/>
        <v>343</v>
      </c>
      <c r="L3578" s="111"/>
    </row>
    <row r="3579" spans="7:12" ht="15" customHeight="1" x14ac:dyDescent="0.25">
      <c r="G3579" s="87">
        <f t="shared" si="174"/>
        <v>0</v>
      </c>
      <c r="H3579" s="87">
        <v>3579</v>
      </c>
      <c r="I3579" s="119">
        <v>34313</v>
      </c>
      <c r="J3579" s="122" t="s">
        <v>10200</v>
      </c>
      <c r="K3579" s="87" t="str">
        <f t="shared" si="175"/>
        <v>343</v>
      </c>
      <c r="L3579" s="111"/>
    </row>
    <row r="3580" spans="7:12" ht="15" customHeight="1" x14ac:dyDescent="0.25">
      <c r="G3580" s="87">
        <f t="shared" si="174"/>
        <v>0</v>
      </c>
      <c r="H3580" s="87">
        <v>3580</v>
      </c>
      <c r="I3580" s="119">
        <v>34313</v>
      </c>
      <c r="J3580" s="122" t="s">
        <v>10201</v>
      </c>
      <c r="K3580" s="87" t="str">
        <f t="shared" si="175"/>
        <v>343</v>
      </c>
      <c r="L3580" s="111"/>
    </row>
    <row r="3581" spans="7:12" ht="15" customHeight="1" x14ac:dyDescent="0.25">
      <c r="G3581" s="87">
        <f t="shared" si="174"/>
        <v>0</v>
      </c>
      <c r="H3581" s="87">
        <v>3581</v>
      </c>
      <c r="I3581" s="119">
        <v>34319</v>
      </c>
      <c r="J3581" s="121" t="s">
        <v>10202</v>
      </c>
      <c r="K3581" s="87" t="str">
        <f t="shared" si="175"/>
        <v>343</v>
      </c>
      <c r="L3581" s="111"/>
    </row>
    <row r="3582" spans="7:12" ht="15" customHeight="1" x14ac:dyDescent="0.25">
      <c r="G3582" s="87">
        <f t="shared" si="174"/>
        <v>0</v>
      </c>
      <c r="H3582" s="87">
        <v>3582</v>
      </c>
      <c r="I3582" s="119">
        <v>35211</v>
      </c>
      <c r="J3582" s="122" t="s">
        <v>10203</v>
      </c>
      <c r="K3582" s="87" t="str">
        <f t="shared" si="175"/>
        <v>352</v>
      </c>
      <c r="L3582" s="111"/>
    </row>
    <row r="3583" spans="7:12" ht="15" customHeight="1" x14ac:dyDescent="0.25">
      <c r="G3583" s="87">
        <f t="shared" si="174"/>
        <v>0</v>
      </c>
      <c r="H3583" s="87">
        <v>3583</v>
      </c>
      <c r="I3583" s="119">
        <v>35211</v>
      </c>
      <c r="J3583" s="122" t="s">
        <v>10204</v>
      </c>
      <c r="K3583" s="87" t="str">
        <f t="shared" si="175"/>
        <v>352</v>
      </c>
      <c r="L3583" s="111"/>
    </row>
    <row r="3584" spans="7:12" ht="15" customHeight="1" x14ac:dyDescent="0.25">
      <c r="G3584" s="87">
        <f t="shared" si="174"/>
        <v>0</v>
      </c>
      <c r="H3584" s="87">
        <v>3584</v>
      </c>
      <c r="I3584" s="119">
        <v>35211</v>
      </c>
      <c r="J3584" s="122" t="s">
        <v>10205</v>
      </c>
      <c r="K3584" s="87" t="str">
        <f t="shared" si="175"/>
        <v>352</v>
      </c>
      <c r="L3584" s="111"/>
    </row>
    <row r="3585" spans="7:12" ht="15" customHeight="1" x14ac:dyDescent="0.25">
      <c r="G3585" s="87">
        <f t="shared" si="174"/>
        <v>0</v>
      </c>
      <c r="H3585" s="87">
        <v>3585</v>
      </c>
      <c r="I3585" s="119">
        <v>35212</v>
      </c>
      <c r="J3585" s="121" t="s">
        <v>10206</v>
      </c>
      <c r="K3585" s="87" t="str">
        <f t="shared" si="175"/>
        <v>352</v>
      </c>
      <c r="L3585" s="111"/>
    </row>
    <row r="3586" spans="7:12" ht="15" customHeight="1" x14ac:dyDescent="0.25">
      <c r="G3586" s="87">
        <f t="shared" ref="G3586:G3649" si="176">IF(ISERR(SEARCH($G$1,J3586)),0,1)</f>
        <v>0</v>
      </c>
      <c r="H3586" s="87">
        <v>3586</v>
      </c>
      <c r="I3586" s="119">
        <v>26544</v>
      </c>
      <c r="J3586" s="121" t="s">
        <v>10206</v>
      </c>
      <c r="K3586" s="87" t="str">
        <f t="shared" si="175"/>
        <v>265</v>
      </c>
      <c r="L3586" s="111"/>
    </row>
    <row r="3587" spans="7:12" ht="15" customHeight="1" x14ac:dyDescent="0.25">
      <c r="G3587" s="87">
        <f t="shared" si="176"/>
        <v>0</v>
      </c>
      <c r="H3587" s="87">
        <v>3587</v>
      </c>
      <c r="I3587" s="119">
        <v>35212</v>
      </c>
      <c r="J3587" s="121" t="s">
        <v>10207</v>
      </c>
      <c r="K3587" s="87" t="str">
        <f t="shared" ref="K3587:K3650" si="177">IF(LEN(LEFT(I3587,3))&lt;3,"Prosím, zvolte podrobnější úroveň.",LEFT(I3587,3))</f>
        <v>352</v>
      </c>
      <c r="L3587" s="111"/>
    </row>
    <row r="3588" spans="7:12" ht="15" customHeight="1" x14ac:dyDescent="0.25">
      <c r="G3588" s="87">
        <f t="shared" si="176"/>
        <v>0</v>
      </c>
      <c r="H3588" s="87">
        <v>3588</v>
      </c>
      <c r="I3588" s="119">
        <v>26544</v>
      </c>
      <c r="J3588" s="121" t="s">
        <v>10207</v>
      </c>
      <c r="K3588" s="87" t="str">
        <f t="shared" si="177"/>
        <v>265</v>
      </c>
      <c r="L3588" s="111"/>
    </row>
    <row r="3589" spans="7:12" ht="15" customHeight="1" x14ac:dyDescent="0.25">
      <c r="G3589" s="87">
        <f t="shared" si="176"/>
        <v>0</v>
      </c>
      <c r="H3589" s="87">
        <v>3589</v>
      </c>
      <c r="I3589" s="119">
        <v>35212</v>
      </c>
      <c r="J3589" s="121" t="s">
        <v>10208</v>
      </c>
      <c r="K3589" s="87" t="str">
        <f t="shared" si="177"/>
        <v>352</v>
      </c>
      <c r="L3589" s="111"/>
    </row>
    <row r="3590" spans="7:12" ht="15" customHeight="1" x14ac:dyDescent="0.25">
      <c r="G3590" s="87">
        <f t="shared" si="176"/>
        <v>0</v>
      </c>
      <c r="H3590" s="87">
        <v>3590</v>
      </c>
      <c r="I3590" s="119">
        <v>26544</v>
      </c>
      <c r="J3590" s="121" t="s">
        <v>10208</v>
      </c>
      <c r="K3590" s="87" t="str">
        <f t="shared" si="177"/>
        <v>265</v>
      </c>
      <c r="L3590" s="111"/>
    </row>
    <row r="3591" spans="7:12" ht="15" customHeight="1" x14ac:dyDescent="0.25">
      <c r="G3591" s="87">
        <f t="shared" si="176"/>
        <v>0</v>
      </c>
      <c r="H3591" s="87">
        <v>3591</v>
      </c>
      <c r="I3591" s="119">
        <v>35213</v>
      </c>
      <c r="J3591" s="122" t="s">
        <v>10209</v>
      </c>
      <c r="K3591" s="87" t="str">
        <f t="shared" si="177"/>
        <v>352</v>
      </c>
      <c r="L3591" s="111"/>
    </row>
    <row r="3592" spans="7:12" ht="15" customHeight="1" x14ac:dyDescent="0.25">
      <c r="G3592" s="87">
        <f t="shared" si="176"/>
        <v>0</v>
      </c>
      <c r="H3592" s="87">
        <v>3592</v>
      </c>
      <c r="I3592" s="119">
        <v>35212</v>
      </c>
      <c r="J3592" s="122" t="s">
        <v>10210</v>
      </c>
      <c r="K3592" s="87" t="str">
        <f t="shared" si="177"/>
        <v>352</v>
      </c>
      <c r="L3592" s="111"/>
    </row>
    <row r="3593" spans="7:12" ht="15" customHeight="1" x14ac:dyDescent="0.25">
      <c r="G3593" s="87">
        <f t="shared" si="176"/>
        <v>0</v>
      </c>
      <c r="H3593" s="87">
        <v>3593</v>
      </c>
      <c r="I3593" s="119">
        <v>26549</v>
      </c>
      <c r="J3593" s="122" t="s">
        <v>10211</v>
      </c>
      <c r="K3593" s="87" t="str">
        <f t="shared" si="177"/>
        <v>265</v>
      </c>
      <c r="L3593" s="111"/>
    </row>
    <row r="3594" spans="7:12" ht="15" customHeight="1" x14ac:dyDescent="0.25">
      <c r="G3594" s="87">
        <f t="shared" si="176"/>
        <v>0</v>
      </c>
      <c r="H3594" s="87">
        <v>3594</v>
      </c>
      <c r="I3594" s="119">
        <v>35229</v>
      </c>
      <c r="J3594" s="130" t="s">
        <v>10212</v>
      </c>
      <c r="K3594" s="87" t="str">
        <f t="shared" si="177"/>
        <v>352</v>
      </c>
      <c r="L3594" s="111"/>
    </row>
    <row r="3595" spans="7:12" ht="15" customHeight="1" x14ac:dyDescent="0.25">
      <c r="G3595" s="87">
        <f t="shared" si="176"/>
        <v>0</v>
      </c>
      <c r="H3595" s="87">
        <v>3595</v>
      </c>
      <c r="I3595" s="119">
        <v>35219</v>
      </c>
      <c r="J3595" s="130" t="s">
        <v>10212</v>
      </c>
      <c r="K3595" s="87" t="str">
        <f t="shared" si="177"/>
        <v>352</v>
      </c>
      <c r="L3595" s="111"/>
    </row>
    <row r="3596" spans="7:12" ht="15" customHeight="1" x14ac:dyDescent="0.25">
      <c r="G3596" s="87">
        <f t="shared" si="176"/>
        <v>0</v>
      </c>
      <c r="H3596" s="87">
        <v>3596</v>
      </c>
      <c r="I3596" s="119">
        <v>35214</v>
      </c>
      <c r="J3596" s="130" t="s">
        <v>10213</v>
      </c>
      <c r="K3596" s="87" t="str">
        <f t="shared" si="177"/>
        <v>352</v>
      </c>
      <c r="L3596" s="111"/>
    </row>
    <row r="3597" spans="7:12" ht="15" customHeight="1" x14ac:dyDescent="0.25">
      <c r="G3597" s="87">
        <f t="shared" si="176"/>
        <v>0</v>
      </c>
      <c r="H3597" s="87">
        <v>3597</v>
      </c>
      <c r="I3597" s="119">
        <v>35213</v>
      </c>
      <c r="J3597" s="130" t="s">
        <v>10213</v>
      </c>
      <c r="K3597" s="87" t="str">
        <f t="shared" si="177"/>
        <v>352</v>
      </c>
      <c r="L3597" s="111"/>
    </row>
    <row r="3598" spans="7:12" ht="15" customHeight="1" x14ac:dyDescent="0.25">
      <c r="G3598" s="87">
        <f t="shared" si="176"/>
        <v>0</v>
      </c>
      <c r="H3598" s="87">
        <v>3598</v>
      </c>
      <c r="I3598" s="119">
        <v>35226</v>
      </c>
      <c r="J3598" s="130" t="s">
        <v>10213</v>
      </c>
      <c r="K3598" s="87" t="str">
        <f t="shared" si="177"/>
        <v>352</v>
      </c>
      <c r="L3598" s="111"/>
    </row>
    <row r="3599" spans="7:12" ht="15" customHeight="1" x14ac:dyDescent="0.25">
      <c r="G3599" s="87">
        <f t="shared" si="176"/>
        <v>0</v>
      </c>
      <c r="H3599" s="87">
        <v>3599</v>
      </c>
      <c r="I3599" s="119">
        <v>35226</v>
      </c>
      <c r="J3599" s="130" t="s">
        <v>10214</v>
      </c>
      <c r="K3599" s="87" t="str">
        <f t="shared" si="177"/>
        <v>352</v>
      </c>
      <c r="L3599" s="111"/>
    </row>
    <row r="3600" spans="7:12" ht="15" customHeight="1" x14ac:dyDescent="0.25">
      <c r="G3600" s="87">
        <f t="shared" si="176"/>
        <v>0</v>
      </c>
      <c r="H3600" s="87">
        <v>3600</v>
      </c>
      <c r="I3600" s="119">
        <v>35226</v>
      </c>
      <c r="J3600" s="130" t="s">
        <v>10215</v>
      </c>
      <c r="K3600" s="87" t="str">
        <f t="shared" si="177"/>
        <v>352</v>
      </c>
      <c r="L3600" s="111"/>
    </row>
    <row r="3601" spans="7:12" ht="15" customHeight="1" x14ac:dyDescent="0.25">
      <c r="G3601" s="87">
        <f t="shared" si="176"/>
        <v>0</v>
      </c>
      <c r="H3601" s="87">
        <v>3601</v>
      </c>
      <c r="I3601" s="119">
        <v>35226</v>
      </c>
      <c r="J3601" s="130" t="s">
        <v>10216</v>
      </c>
      <c r="K3601" s="87" t="str">
        <f t="shared" si="177"/>
        <v>352</v>
      </c>
      <c r="L3601" s="111"/>
    </row>
    <row r="3602" spans="7:12" ht="15" customHeight="1" x14ac:dyDescent="0.25">
      <c r="G3602" s="87">
        <f t="shared" si="176"/>
        <v>0</v>
      </c>
      <c r="H3602" s="87">
        <v>3602</v>
      </c>
      <c r="I3602" s="119">
        <v>35226</v>
      </c>
      <c r="J3602" s="130" t="s">
        <v>10217</v>
      </c>
      <c r="K3602" s="87" t="str">
        <f t="shared" si="177"/>
        <v>352</v>
      </c>
      <c r="L3602" s="111"/>
    </row>
    <row r="3603" spans="7:12" ht="15" customHeight="1" x14ac:dyDescent="0.25">
      <c r="G3603" s="87">
        <f t="shared" si="176"/>
        <v>0</v>
      </c>
      <c r="H3603" s="87">
        <v>3603</v>
      </c>
      <c r="I3603" s="119">
        <v>35226</v>
      </c>
      <c r="J3603" s="130" t="s">
        <v>10218</v>
      </c>
      <c r="K3603" s="87" t="str">
        <f t="shared" si="177"/>
        <v>352</v>
      </c>
      <c r="L3603" s="111"/>
    </row>
    <row r="3604" spans="7:12" ht="15" customHeight="1" x14ac:dyDescent="0.25">
      <c r="G3604" s="87">
        <f t="shared" si="176"/>
        <v>0</v>
      </c>
      <c r="H3604" s="87">
        <v>3604</v>
      </c>
      <c r="I3604" s="119">
        <v>35226</v>
      </c>
      <c r="J3604" s="130" t="s">
        <v>10219</v>
      </c>
      <c r="K3604" s="87" t="str">
        <f t="shared" si="177"/>
        <v>352</v>
      </c>
      <c r="L3604" s="111"/>
    </row>
    <row r="3605" spans="7:12" ht="15" customHeight="1" x14ac:dyDescent="0.25">
      <c r="G3605" s="87">
        <f t="shared" si="176"/>
        <v>0</v>
      </c>
      <c r="H3605" s="87">
        <v>3605</v>
      </c>
      <c r="I3605" s="119">
        <v>35229</v>
      </c>
      <c r="J3605" s="130" t="s">
        <v>10220</v>
      </c>
      <c r="K3605" s="87" t="str">
        <f t="shared" si="177"/>
        <v>352</v>
      </c>
      <c r="L3605" s="111"/>
    </row>
    <row r="3606" spans="7:12" ht="15" customHeight="1" x14ac:dyDescent="0.25">
      <c r="G3606" s="87">
        <f t="shared" si="176"/>
        <v>0</v>
      </c>
      <c r="H3606" s="87">
        <v>3606</v>
      </c>
      <c r="I3606" s="119">
        <v>35219</v>
      </c>
      <c r="J3606" s="130" t="s">
        <v>10220</v>
      </c>
      <c r="K3606" s="87" t="str">
        <f t="shared" si="177"/>
        <v>352</v>
      </c>
      <c r="L3606" s="111"/>
    </row>
    <row r="3607" spans="7:12" ht="15" customHeight="1" x14ac:dyDescent="0.25">
      <c r="G3607" s="87">
        <f t="shared" si="176"/>
        <v>0</v>
      </c>
      <c r="H3607" s="87">
        <v>3607</v>
      </c>
      <c r="I3607" s="119">
        <v>32111</v>
      </c>
      <c r="J3607" s="127" t="s">
        <v>10221</v>
      </c>
      <c r="K3607" s="87" t="str">
        <f t="shared" si="177"/>
        <v>321</v>
      </c>
      <c r="L3607" s="111"/>
    </row>
    <row r="3608" spans="7:12" ht="15" customHeight="1" x14ac:dyDescent="0.25">
      <c r="G3608" s="87">
        <f t="shared" si="176"/>
        <v>0</v>
      </c>
      <c r="H3608" s="87">
        <v>3608</v>
      </c>
      <c r="I3608" s="119">
        <v>32112</v>
      </c>
      <c r="J3608" s="120" t="s">
        <v>10222</v>
      </c>
      <c r="K3608" s="87" t="str">
        <f t="shared" si="177"/>
        <v>321</v>
      </c>
      <c r="L3608" s="111"/>
    </row>
    <row r="3609" spans="7:12" ht="15" customHeight="1" x14ac:dyDescent="0.25">
      <c r="G3609" s="87">
        <f t="shared" si="176"/>
        <v>0</v>
      </c>
      <c r="H3609" s="87">
        <v>3609</v>
      </c>
      <c r="I3609" s="119">
        <v>32111</v>
      </c>
      <c r="J3609" s="120" t="s">
        <v>10222</v>
      </c>
      <c r="K3609" s="87" t="str">
        <f t="shared" si="177"/>
        <v>321</v>
      </c>
      <c r="L3609" s="111"/>
    </row>
    <row r="3610" spans="7:12" ht="15" customHeight="1" x14ac:dyDescent="0.25">
      <c r="G3610" s="87">
        <f t="shared" si="176"/>
        <v>0</v>
      </c>
      <c r="H3610" s="87">
        <v>3610</v>
      </c>
      <c r="I3610" s="119">
        <v>32119</v>
      </c>
      <c r="J3610" s="120" t="s">
        <v>10223</v>
      </c>
      <c r="K3610" s="87" t="str">
        <f t="shared" si="177"/>
        <v>321</v>
      </c>
      <c r="L3610" s="111"/>
    </row>
    <row r="3611" spans="7:12" ht="15" customHeight="1" x14ac:dyDescent="0.25">
      <c r="G3611" s="87">
        <f t="shared" si="176"/>
        <v>0</v>
      </c>
      <c r="H3611" s="87">
        <v>3611</v>
      </c>
      <c r="I3611" s="119">
        <v>32111</v>
      </c>
      <c r="J3611" s="120" t="s">
        <v>10223</v>
      </c>
      <c r="K3611" s="87" t="str">
        <f t="shared" si="177"/>
        <v>321</v>
      </c>
      <c r="L3611" s="111"/>
    </row>
    <row r="3612" spans="7:12" ht="15" customHeight="1" x14ac:dyDescent="0.25">
      <c r="G3612" s="87">
        <f t="shared" si="176"/>
        <v>0</v>
      </c>
      <c r="H3612" s="87">
        <v>3612</v>
      </c>
      <c r="I3612" s="119">
        <v>32119</v>
      </c>
      <c r="J3612" s="120" t="s">
        <v>10224</v>
      </c>
      <c r="K3612" s="87" t="str">
        <f t="shared" si="177"/>
        <v>321</v>
      </c>
      <c r="L3612" s="111"/>
    </row>
    <row r="3613" spans="7:12" ht="15" customHeight="1" x14ac:dyDescent="0.25">
      <c r="G3613" s="87">
        <f t="shared" si="176"/>
        <v>0</v>
      </c>
      <c r="H3613" s="87">
        <v>3613</v>
      </c>
      <c r="I3613" s="119">
        <v>32111</v>
      </c>
      <c r="J3613" s="120" t="s">
        <v>10224</v>
      </c>
      <c r="K3613" s="87" t="str">
        <f t="shared" si="177"/>
        <v>321</v>
      </c>
      <c r="L3613" s="111"/>
    </row>
    <row r="3614" spans="7:12" ht="15" customHeight="1" x14ac:dyDescent="0.25">
      <c r="G3614" s="87">
        <f t="shared" si="176"/>
        <v>0</v>
      </c>
      <c r="H3614" s="87">
        <v>3614</v>
      </c>
      <c r="I3614" s="119">
        <v>32112</v>
      </c>
      <c r="J3614" s="120" t="s">
        <v>10225</v>
      </c>
      <c r="K3614" s="87" t="str">
        <f t="shared" si="177"/>
        <v>321</v>
      </c>
      <c r="L3614" s="111"/>
    </row>
    <row r="3615" spans="7:12" ht="15" customHeight="1" x14ac:dyDescent="0.25">
      <c r="G3615" s="87">
        <f t="shared" si="176"/>
        <v>0</v>
      </c>
      <c r="H3615" s="87">
        <v>3615</v>
      </c>
      <c r="I3615" s="119">
        <v>32119</v>
      </c>
      <c r="J3615" s="120" t="s">
        <v>10226</v>
      </c>
      <c r="K3615" s="87" t="str">
        <f t="shared" si="177"/>
        <v>321</v>
      </c>
      <c r="L3615" s="111"/>
    </row>
    <row r="3616" spans="7:12" ht="15" customHeight="1" x14ac:dyDescent="0.25">
      <c r="G3616" s="87">
        <f t="shared" si="176"/>
        <v>0</v>
      </c>
      <c r="H3616" s="87">
        <v>3616</v>
      </c>
      <c r="I3616" s="119">
        <v>32119</v>
      </c>
      <c r="J3616" s="120" t="s">
        <v>10227</v>
      </c>
      <c r="K3616" s="87" t="str">
        <f t="shared" si="177"/>
        <v>321</v>
      </c>
      <c r="L3616" s="111"/>
    </row>
    <row r="3617" spans="7:12" ht="15" customHeight="1" x14ac:dyDescent="0.25">
      <c r="G3617" s="87">
        <f t="shared" si="176"/>
        <v>0</v>
      </c>
      <c r="H3617" s="87">
        <v>3617</v>
      </c>
      <c r="I3617" s="119">
        <v>32119</v>
      </c>
      <c r="J3617" s="120" t="s">
        <v>10228</v>
      </c>
      <c r="K3617" s="87" t="str">
        <f t="shared" si="177"/>
        <v>321</v>
      </c>
      <c r="L3617" s="111"/>
    </row>
    <row r="3618" spans="7:12" ht="15" customHeight="1" x14ac:dyDescent="0.25">
      <c r="G3618" s="87">
        <f t="shared" si="176"/>
        <v>0</v>
      </c>
      <c r="H3618" s="87">
        <v>3618</v>
      </c>
      <c r="I3618" s="119">
        <v>32119</v>
      </c>
      <c r="J3618" s="127" t="s">
        <v>10229</v>
      </c>
      <c r="K3618" s="87" t="str">
        <f t="shared" si="177"/>
        <v>321</v>
      </c>
      <c r="L3618" s="111"/>
    </row>
    <row r="3619" spans="7:12" ht="15" customHeight="1" x14ac:dyDescent="0.25">
      <c r="G3619" s="87">
        <f t="shared" si="176"/>
        <v>0</v>
      </c>
      <c r="H3619" s="87">
        <v>3619</v>
      </c>
      <c r="I3619" s="119">
        <v>32113</v>
      </c>
      <c r="J3619" s="127" t="s">
        <v>10229</v>
      </c>
      <c r="K3619" s="87" t="str">
        <f t="shared" si="177"/>
        <v>321</v>
      </c>
      <c r="L3619" s="111"/>
    </row>
    <row r="3620" spans="7:12" ht="15" customHeight="1" x14ac:dyDescent="0.25">
      <c r="G3620" s="87">
        <f t="shared" si="176"/>
        <v>0</v>
      </c>
      <c r="H3620" s="87">
        <v>3620</v>
      </c>
      <c r="I3620" s="119">
        <v>32114</v>
      </c>
      <c r="J3620" s="127" t="s">
        <v>10229</v>
      </c>
      <c r="K3620" s="87" t="str">
        <f t="shared" si="177"/>
        <v>321</v>
      </c>
      <c r="L3620" s="111"/>
    </row>
    <row r="3621" spans="7:12" ht="15" customHeight="1" x14ac:dyDescent="0.25">
      <c r="G3621" s="87">
        <f t="shared" si="176"/>
        <v>0</v>
      </c>
      <c r="H3621" s="87">
        <v>3621</v>
      </c>
      <c r="I3621" s="119">
        <v>35211</v>
      </c>
      <c r="J3621" s="122" t="s">
        <v>10230</v>
      </c>
      <c r="K3621" s="87" t="str">
        <f t="shared" si="177"/>
        <v>352</v>
      </c>
      <c r="L3621" s="111"/>
    </row>
    <row r="3622" spans="7:12" ht="15" customHeight="1" x14ac:dyDescent="0.25">
      <c r="G3622" s="87">
        <f t="shared" si="176"/>
        <v>0</v>
      </c>
      <c r="H3622" s="87">
        <v>3622</v>
      </c>
      <c r="I3622" s="119">
        <v>31146</v>
      </c>
      <c r="J3622" s="122" t="s">
        <v>10231</v>
      </c>
      <c r="K3622" s="87" t="str">
        <f t="shared" si="177"/>
        <v>311</v>
      </c>
      <c r="L3622" s="111"/>
    </row>
    <row r="3623" spans="7:12" ht="15" customHeight="1" x14ac:dyDescent="0.25">
      <c r="G3623" s="87">
        <f t="shared" si="176"/>
        <v>0</v>
      </c>
      <c r="H3623" s="87">
        <v>3623</v>
      </c>
      <c r="I3623" s="119">
        <v>32119</v>
      </c>
      <c r="J3623" s="122" t="s">
        <v>10231</v>
      </c>
      <c r="K3623" s="87" t="str">
        <f t="shared" si="177"/>
        <v>321</v>
      </c>
      <c r="L3623" s="111"/>
    </row>
    <row r="3624" spans="7:12" ht="15" customHeight="1" x14ac:dyDescent="0.25">
      <c r="G3624" s="87">
        <f t="shared" si="176"/>
        <v>0</v>
      </c>
      <c r="H3624" s="87">
        <v>3624</v>
      </c>
      <c r="I3624" s="119">
        <v>31510</v>
      </c>
      <c r="J3624" s="122" t="s">
        <v>10232</v>
      </c>
      <c r="K3624" s="87" t="str">
        <f t="shared" si="177"/>
        <v>315</v>
      </c>
      <c r="L3624" s="111"/>
    </row>
    <row r="3625" spans="7:12" ht="15" customHeight="1" x14ac:dyDescent="0.25">
      <c r="G3625" s="87">
        <f t="shared" si="176"/>
        <v>0</v>
      </c>
      <c r="H3625" s="87">
        <v>3625</v>
      </c>
      <c r="I3625" s="119">
        <v>31520</v>
      </c>
      <c r="J3625" s="122" t="s">
        <v>10233</v>
      </c>
      <c r="K3625" s="87" t="str">
        <f t="shared" si="177"/>
        <v>315</v>
      </c>
      <c r="L3625" s="111"/>
    </row>
    <row r="3626" spans="7:12" ht="15" customHeight="1" x14ac:dyDescent="0.25">
      <c r="G3626" s="87">
        <f t="shared" si="176"/>
        <v>0</v>
      </c>
      <c r="H3626" s="87">
        <v>3626</v>
      </c>
      <c r="I3626" s="119">
        <v>31510</v>
      </c>
      <c r="J3626" s="122" t="s">
        <v>10234</v>
      </c>
      <c r="K3626" s="87" t="str">
        <f t="shared" si="177"/>
        <v>315</v>
      </c>
      <c r="L3626" s="111"/>
    </row>
    <row r="3627" spans="7:12" ht="15" customHeight="1" x14ac:dyDescent="0.25">
      <c r="G3627" s="87">
        <f t="shared" si="176"/>
        <v>0</v>
      </c>
      <c r="H3627" s="87">
        <v>3627</v>
      </c>
      <c r="I3627" s="119">
        <v>31510</v>
      </c>
      <c r="J3627" s="122" t="s">
        <v>10235</v>
      </c>
      <c r="K3627" s="87" t="str">
        <f t="shared" si="177"/>
        <v>315</v>
      </c>
      <c r="L3627" s="111"/>
    </row>
    <row r="3628" spans="7:12" ht="15" customHeight="1" x14ac:dyDescent="0.25">
      <c r="G3628" s="87">
        <f t="shared" si="176"/>
        <v>0</v>
      </c>
      <c r="H3628" s="87">
        <v>3628</v>
      </c>
      <c r="I3628" s="119">
        <v>31510</v>
      </c>
      <c r="J3628" s="122" t="s">
        <v>10236</v>
      </c>
      <c r="K3628" s="87" t="str">
        <f t="shared" si="177"/>
        <v>315</v>
      </c>
      <c r="L3628" s="111"/>
    </row>
    <row r="3629" spans="7:12" ht="15" customHeight="1" x14ac:dyDescent="0.25">
      <c r="G3629" s="87">
        <f t="shared" si="176"/>
        <v>0</v>
      </c>
      <c r="H3629" s="87">
        <v>3629</v>
      </c>
      <c r="I3629" s="119">
        <v>31510</v>
      </c>
      <c r="J3629" s="122" t="s">
        <v>10237</v>
      </c>
      <c r="K3629" s="87" t="str">
        <f t="shared" si="177"/>
        <v>315</v>
      </c>
      <c r="L3629" s="111"/>
    </row>
    <row r="3630" spans="7:12" ht="15" customHeight="1" x14ac:dyDescent="0.25">
      <c r="G3630" s="87">
        <f t="shared" si="176"/>
        <v>0</v>
      </c>
      <c r="H3630" s="87">
        <v>3630</v>
      </c>
      <c r="I3630" s="119">
        <v>31510</v>
      </c>
      <c r="J3630" s="122" t="s">
        <v>10238</v>
      </c>
      <c r="K3630" s="87" t="str">
        <f t="shared" si="177"/>
        <v>315</v>
      </c>
      <c r="L3630" s="111"/>
    </row>
    <row r="3631" spans="7:12" ht="15" customHeight="1" x14ac:dyDescent="0.25">
      <c r="G3631" s="87">
        <f t="shared" si="176"/>
        <v>0</v>
      </c>
      <c r="H3631" s="87">
        <v>3631</v>
      </c>
      <c r="I3631" s="119">
        <v>31510</v>
      </c>
      <c r="J3631" s="122" t="s">
        <v>10239</v>
      </c>
      <c r="K3631" s="87" t="str">
        <f t="shared" si="177"/>
        <v>315</v>
      </c>
      <c r="L3631" s="111"/>
    </row>
    <row r="3632" spans="7:12" ht="15" customHeight="1" x14ac:dyDescent="0.25">
      <c r="G3632" s="87">
        <f t="shared" si="176"/>
        <v>0</v>
      </c>
      <c r="H3632" s="87">
        <v>3632</v>
      </c>
      <c r="I3632" s="119">
        <v>31520</v>
      </c>
      <c r="J3632" s="122" t="s">
        <v>10240</v>
      </c>
      <c r="K3632" s="87" t="str">
        <f t="shared" si="177"/>
        <v>315</v>
      </c>
      <c r="L3632" s="111"/>
    </row>
    <row r="3633" spans="7:12" ht="15" customHeight="1" x14ac:dyDescent="0.25">
      <c r="G3633" s="87">
        <f t="shared" si="176"/>
        <v>0</v>
      </c>
      <c r="H3633" s="87">
        <v>3633</v>
      </c>
      <c r="I3633" s="119">
        <v>31520</v>
      </c>
      <c r="J3633" s="122" t="s">
        <v>10241</v>
      </c>
      <c r="K3633" s="87" t="str">
        <f t="shared" si="177"/>
        <v>315</v>
      </c>
      <c r="L3633" s="111"/>
    </row>
    <row r="3634" spans="7:12" ht="15" customHeight="1" x14ac:dyDescent="0.25">
      <c r="G3634" s="87">
        <f t="shared" si="176"/>
        <v>0</v>
      </c>
      <c r="H3634" s="87">
        <v>3634</v>
      </c>
      <c r="I3634" s="119">
        <v>31520</v>
      </c>
      <c r="J3634" s="122" t="s">
        <v>10242</v>
      </c>
      <c r="K3634" s="87" t="str">
        <f t="shared" si="177"/>
        <v>315</v>
      </c>
      <c r="L3634" s="111"/>
    </row>
    <row r="3635" spans="7:12" ht="15" customHeight="1" x14ac:dyDescent="0.25">
      <c r="G3635" s="87">
        <f t="shared" si="176"/>
        <v>0</v>
      </c>
      <c r="H3635" s="87">
        <v>3635</v>
      </c>
      <c r="I3635" s="119">
        <v>31520</v>
      </c>
      <c r="J3635" s="122" t="s">
        <v>10243</v>
      </c>
      <c r="K3635" s="87" t="str">
        <f t="shared" si="177"/>
        <v>315</v>
      </c>
      <c r="L3635" s="111"/>
    </row>
    <row r="3636" spans="7:12" ht="15" customHeight="1" x14ac:dyDescent="0.25">
      <c r="G3636" s="87">
        <f t="shared" si="176"/>
        <v>0</v>
      </c>
      <c r="H3636" s="87">
        <v>3636</v>
      </c>
      <c r="I3636" s="119">
        <v>31520</v>
      </c>
      <c r="J3636" s="122" t="s">
        <v>10244</v>
      </c>
      <c r="K3636" s="87" t="str">
        <f t="shared" si="177"/>
        <v>315</v>
      </c>
      <c r="L3636" s="111"/>
    </row>
    <row r="3637" spans="7:12" ht="15" customHeight="1" x14ac:dyDescent="0.25">
      <c r="G3637" s="87">
        <f t="shared" si="176"/>
        <v>0</v>
      </c>
      <c r="H3637" s="87">
        <v>3637</v>
      </c>
      <c r="I3637" s="119">
        <v>31520</v>
      </c>
      <c r="J3637" s="122" t="s">
        <v>10245</v>
      </c>
      <c r="K3637" s="87" t="str">
        <f t="shared" si="177"/>
        <v>315</v>
      </c>
      <c r="L3637" s="111"/>
    </row>
    <row r="3638" spans="7:12" ht="15" customHeight="1" x14ac:dyDescent="0.25">
      <c r="G3638" s="87">
        <f t="shared" si="176"/>
        <v>0</v>
      </c>
      <c r="H3638" s="87">
        <v>3638</v>
      </c>
      <c r="I3638" s="119">
        <v>31520</v>
      </c>
      <c r="J3638" s="122" t="s">
        <v>10246</v>
      </c>
      <c r="K3638" s="87" t="str">
        <f t="shared" si="177"/>
        <v>315</v>
      </c>
      <c r="L3638" s="111"/>
    </row>
    <row r="3639" spans="7:12" ht="15" customHeight="1" x14ac:dyDescent="0.25">
      <c r="G3639" s="87">
        <f t="shared" si="176"/>
        <v>0</v>
      </c>
      <c r="H3639" s="87">
        <v>3639</v>
      </c>
      <c r="I3639" s="119">
        <v>31520</v>
      </c>
      <c r="J3639" s="122" t="s">
        <v>10247</v>
      </c>
      <c r="K3639" s="87" t="str">
        <f t="shared" si="177"/>
        <v>315</v>
      </c>
      <c r="L3639" s="111"/>
    </row>
    <row r="3640" spans="7:12" ht="15" customHeight="1" x14ac:dyDescent="0.25">
      <c r="G3640" s="87">
        <f t="shared" si="176"/>
        <v>0</v>
      </c>
      <c r="H3640" s="87">
        <v>3640</v>
      </c>
      <c r="I3640" s="119">
        <v>31520</v>
      </c>
      <c r="J3640" s="122" t="s">
        <v>10248</v>
      </c>
      <c r="K3640" s="87" t="str">
        <f t="shared" si="177"/>
        <v>315</v>
      </c>
      <c r="L3640" s="111"/>
    </row>
    <row r="3641" spans="7:12" ht="15" customHeight="1" x14ac:dyDescent="0.25">
      <c r="G3641" s="87">
        <f t="shared" si="176"/>
        <v>0</v>
      </c>
      <c r="H3641" s="87">
        <v>3641</v>
      </c>
      <c r="I3641" s="119">
        <v>31531</v>
      </c>
      <c r="J3641" s="122" t="s">
        <v>10249</v>
      </c>
      <c r="K3641" s="87" t="str">
        <f t="shared" si="177"/>
        <v>315</v>
      </c>
      <c r="L3641" s="111"/>
    </row>
    <row r="3642" spans="7:12" ht="15" customHeight="1" x14ac:dyDescent="0.25">
      <c r="G3642" s="87">
        <f t="shared" si="176"/>
        <v>0</v>
      </c>
      <c r="H3642" s="87">
        <v>3642</v>
      </c>
      <c r="I3642" s="119">
        <v>31531</v>
      </c>
      <c r="J3642" s="122" t="s">
        <v>10250</v>
      </c>
      <c r="K3642" s="87" t="str">
        <f t="shared" si="177"/>
        <v>315</v>
      </c>
      <c r="L3642" s="111"/>
    </row>
    <row r="3643" spans="7:12" ht="15" customHeight="1" x14ac:dyDescent="0.25">
      <c r="G3643" s="87">
        <f t="shared" si="176"/>
        <v>0</v>
      </c>
      <c r="H3643" s="87">
        <v>3643</v>
      </c>
      <c r="I3643" s="119">
        <v>31531</v>
      </c>
      <c r="J3643" s="122" t="s">
        <v>10251</v>
      </c>
      <c r="K3643" s="87" t="str">
        <f t="shared" si="177"/>
        <v>315</v>
      </c>
      <c r="L3643" s="111"/>
    </row>
    <row r="3644" spans="7:12" ht="15" customHeight="1" x14ac:dyDescent="0.25">
      <c r="G3644" s="87">
        <f t="shared" si="176"/>
        <v>0</v>
      </c>
      <c r="H3644" s="87">
        <v>3644</v>
      </c>
      <c r="I3644" s="119">
        <v>31534</v>
      </c>
      <c r="J3644" s="122" t="s">
        <v>10252</v>
      </c>
      <c r="K3644" s="87" t="str">
        <f t="shared" si="177"/>
        <v>315</v>
      </c>
      <c r="L3644" s="111"/>
    </row>
    <row r="3645" spans="7:12" ht="15" customHeight="1" x14ac:dyDescent="0.25">
      <c r="G3645" s="87">
        <f t="shared" si="176"/>
        <v>0</v>
      </c>
      <c r="H3645" s="87">
        <v>3645</v>
      </c>
      <c r="I3645" s="119">
        <v>31534</v>
      </c>
      <c r="J3645" s="122" t="s">
        <v>10253</v>
      </c>
      <c r="K3645" s="87" t="str">
        <f t="shared" si="177"/>
        <v>315</v>
      </c>
      <c r="L3645" s="111"/>
    </row>
    <row r="3646" spans="7:12" ht="15" customHeight="1" x14ac:dyDescent="0.25">
      <c r="G3646" s="87">
        <f t="shared" si="176"/>
        <v>0</v>
      </c>
      <c r="H3646" s="87">
        <v>3646</v>
      </c>
      <c r="I3646" s="119">
        <v>31532</v>
      </c>
      <c r="J3646" s="122" t="s">
        <v>10254</v>
      </c>
      <c r="K3646" s="87" t="str">
        <f t="shared" si="177"/>
        <v>315</v>
      </c>
      <c r="L3646" s="111"/>
    </row>
    <row r="3647" spans="7:12" ht="15" customHeight="1" x14ac:dyDescent="0.25">
      <c r="G3647" s="87">
        <f t="shared" si="176"/>
        <v>0</v>
      </c>
      <c r="H3647" s="87">
        <v>3647</v>
      </c>
      <c r="I3647" s="119">
        <v>31534</v>
      </c>
      <c r="J3647" s="122" t="s">
        <v>10255</v>
      </c>
      <c r="K3647" s="87" t="str">
        <f t="shared" si="177"/>
        <v>315</v>
      </c>
      <c r="L3647" s="111"/>
    </row>
    <row r="3648" spans="7:12" ht="15" customHeight="1" x14ac:dyDescent="0.25">
      <c r="G3648" s="87">
        <f t="shared" si="176"/>
        <v>0</v>
      </c>
      <c r="H3648" s="87">
        <v>3648</v>
      </c>
      <c r="I3648" s="119">
        <v>31531</v>
      </c>
      <c r="J3648" s="122" t="s">
        <v>10256</v>
      </c>
      <c r="K3648" s="87" t="str">
        <f t="shared" si="177"/>
        <v>315</v>
      </c>
      <c r="L3648" s="111"/>
    </row>
    <row r="3649" spans="7:12" ht="15" customHeight="1" x14ac:dyDescent="0.25">
      <c r="G3649" s="87">
        <f t="shared" si="176"/>
        <v>0</v>
      </c>
      <c r="H3649" s="87">
        <v>3649</v>
      </c>
      <c r="I3649" s="119">
        <v>31533</v>
      </c>
      <c r="J3649" s="121" t="s">
        <v>10257</v>
      </c>
      <c r="K3649" s="87" t="str">
        <f t="shared" si="177"/>
        <v>315</v>
      </c>
      <c r="L3649" s="111"/>
    </row>
    <row r="3650" spans="7:12" ht="15" customHeight="1" x14ac:dyDescent="0.25">
      <c r="G3650" s="87">
        <f t="shared" ref="G3650:G3713" si="178">IF(ISERR(SEARCH($G$1,J3650)),0,1)</f>
        <v>0</v>
      </c>
      <c r="H3650" s="87">
        <v>3650</v>
      </c>
      <c r="I3650" s="119">
        <v>31535</v>
      </c>
      <c r="J3650" s="121" t="s">
        <v>10257</v>
      </c>
      <c r="K3650" s="87" t="str">
        <f t="shared" si="177"/>
        <v>315</v>
      </c>
      <c r="L3650" s="111"/>
    </row>
    <row r="3651" spans="7:12" ht="15" customHeight="1" x14ac:dyDescent="0.25">
      <c r="G3651" s="87">
        <f t="shared" si="178"/>
        <v>0</v>
      </c>
      <c r="H3651" s="87">
        <v>3651</v>
      </c>
      <c r="I3651" s="119">
        <v>31540</v>
      </c>
      <c r="J3651" s="123" t="s">
        <v>10258</v>
      </c>
      <c r="K3651" s="87" t="str">
        <f t="shared" ref="K3651:K3714" si="179">IF(LEN(LEFT(I3651,3))&lt;3,"Prosím, zvolte podrobnější úroveň.",LEFT(I3651,3))</f>
        <v>315</v>
      </c>
      <c r="L3651" s="111"/>
    </row>
    <row r="3652" spans="7:12" ht="15" customHeight="1" x14ac:dyDescent="0.25">
      <c r="G3652" s="87">
        <f t="shared" si="178"/>
        <v>0</v>
      </c>
      <c r="H3652" s="87">
        <v>3652</v>
      </c>
      <c r="I3652" s="119">
        <v>31540</v>
      </c>
      <c r="J3652" s="123" t="s">
        <v>10259</v>
      </c>
      <c r="K3652" s="87" t="str">
        <f t="shared" si="179"/>
        <v>315</v>
      </c>
      <c r="L3652" s="111"/>
    </row>
    <row r="3653" spans="7:12" ht="15" customHeight="1" x14ac:dyDescent="0.25">
      <c r="G3653" s="87">
        <f t="shared" si="178"/>
        <v>0</v>
      </c>
      <c r="H3653" s="87">
        <v>3653</v>
      </c>
      <c r="I3653" s="119">
        <v>31540</v>
      </c>
      <c r="J3653" s="123" t="s">
        <v>10260</v>
      </c>
      <c r="K3653" s="87" t="str">
        <f t="shared" si="179"/>
        <v>315</v>
      </c>
      <c r="L3653" s="111"/>
    </row>
    <row r="3654" spans="7:12" ht="15" customHeight="1" x14ac:dyDescent="0.25">
      <c r="G3654" s="87">
        <f t="shared" si="178"/>
        <v>0</v>
      </c>
      <c r="H3654" s="87">
        <v>3654</v>
      </c>
      <c r="I3654" s="119">
        <v>31540</v>
      </c>
      <c r="J3654" s="123" t="s">
        <v>10261</v>
      </c>
      <c r="K3654" s="87" t="str">
        <f t="shared" si="179"/>
        <v>315</v>
      </c>
      <c r="L3654" s="111"/>
    </row>
    <row r="3655" spans="7:12" ht="15" customHeight="1" x14ac:dyDescent="0.25">
      <c r="G3655" s="87">
        <f t="shared" si="178"/>
        <v>0</v>
      </c>
      <c r="H3655" s="87">
        <v>3655</v>
      </c>
      <c r="I3655" s="119">
        <v>31540</v>
      </c>
      <c r="J3655" s="123" t="s">
        <v>10262</v>
      </c>
      <c r="K3655" s="87" t="str">
        <f t="shared" si="179"/>
        <v>315</v>
      </c>
      <c r="L3655" s="111"/>
    </row>
    <row r="3656" spans="7:12" ht="15" customHeight="1" x14ac:dyDescent="0.25">
      <c r="G3656" s="87">
        <f t="shared" si="178"/>
        <v>0</v>
      </c>
      <c r="H3656" s="87">
        <v>3656</v>
      </c>
      <c r="I3656" s="119">
        <v>31540</v>
      </c>
      <c r="J3656" s="122" t="s">
        <v>10263</v>
      </c>
      <c r="K3656" s="87" t="str">
        <f t="shared" si="179"/>
        <v>315</v>
      </c>
      <c r="L3656" s="111"/>
    </row>
    <row r="3657" spans="7:12" ht="15" customHeight="1" x14ac:dyDescent="0.25">
      <c r="G3657" s="87">
        <f t="shared" si="178"/>
        <v>0</v>
      </c>
      <c r="H3657" s="87">
        <v>3657</v>
      </c>
      <c r="I3657" s="119">
        <v>33417</v>
      </c>
      <c r="J3657" s="122" t="s">
        <v>10264</v>
      </c>
      <c r="K3657" s="87" t="str">
        <f t="shared" si="179"/>
        <v>334</v>
      </c>
      <c r="L3657" s="111"/>
    </row>
    <row r="3658" spans="7:12" ht="15" customHeight="1" x14ac:dyDescent="0.25">
      <c r="G3658" s="87">
        <f t="shared" si="178"/>
        <v>0</v>
      </c>
      <c r="H3658" s="87">
        <v>3658</v>
      </c>
      <c r="I3658" s="119">
        <v>31540</v>
      </c>
      <c r="J3658" s="122" t="s">
        <v>10265</v>
      </c>
      <c r="K3658" s="87" t="str">
        <f t="shared" si="179"/>
        <v>315</v>
      </c>
      <c r="L3658" s="111"/>
    </row>
    <row r="3659" spans="7:12" ht="15" customHeight="1" x14ac:dyDescent="0.25">
      <c r="G3659" s="87">
        <f t="shared" si="178"/>
        <v>0</v>
      </c>
      <c r="H3659" s="87">
        <v>3659</v>
      </c>
      <c r="I3659" s="119">
        <v>31540</v>
      </c>
      <c r="J3659" s="122" t="s">
        <v>10266</v>
      </c>
      <c r="K3659" s="87" t="str">
        <f t="shared" si="179"/>
        <v>315</v>
      </c>
      <c r="L3659" s="111"/>
    </row>
    <row r="3660" spans="7:12" ht="15" customHeight="1" x14ac:dyDescent="0.25">
      <c r="G3660" s="87">
        <f t="shared" si="178"/>
        <v>0</v>
      </c>
      <c r="H3660" s="87">
        <v>3660</v>
      </c>
      <c r="I3660" s="119">
        <v>31540</v>
      </c>
      <c r="J3660" s="122" t="s">
        <v>10267</v>
      </c>
      <c r="K3660" s="87" t="str">
        <f t="shared" si="179"/>
        <v>315</v>
      </c>
      <c r="L3660" s="111"/>
    </row>
    <row r="3661" spans="7:12" ht="15" customHeight="1" x14ac:dyDescent="0.25">
      <c r="G3661" s="87">
        <f t="shared" si="178"/>
        <v>0</v>
      </c>
      <c r="H3661" s="87">
        <v>3661</v>
      </c>
      <c r="I3661" s="119">
        <v>31540</v>
      </c>
      <c r="J3661" s="122" t="s">
        <v>10268</v>
      </c>
      <c r="K3661" s="87" t="str">
        <f t="shared" si="179"/>
        <v>315</v>
      </c>
      <c r="L3661" s="111"/>
    </row>
    <row r="3662" spans="7:12" ht="15" customHeight="1" x14ac:dyDescent="0.25">
      <c r="G3662" s="87">
        <f t="shared" si="178"/>
        <v>0</v>
      </c>
      <c r="H3662" s="87">
        <v>3662</v>
      </c>
      <c r="I3662" s="119">
        <v>31550</v>
      </c>
      <c r="J3662" s="122" t="s">
        <v>10269</v>
      </c>
      <c r="K3662" s="87" t="str">
        <f t="shared" si="179"/>
        <v>315</v>
      </c>
      <c r="L3662" s="111"/>
    </row>
    <row r="3663" spans="7:12" ht="15" customHeight="1" x14ac:dyDescent="0.25">
      <c r="G3663" s="87">
        <f t="shared" si="178"/>
        <v>0</v>
      </c>
      <c r="H3663" s="87">
        <v>3663</v>
      </c>
      <c r="I3663" s="119">
        <v>31550</v>
      </c>
      <c r="J3663" s="122" t="s">
        <v>10270</v>
      </c>
      <c r="K3663" s="87" t="str">
        <f t="shared" si="179"/>
        <v>315</v>
      </c>
      <c r="L3663" s="111"/>
    </row>
    <row r="3664" spans="7:12" ht="15" customHeight="1" x14ac:dyDescent="0.25">
      <c r="G3664" s="87">
        <f t="shared" si="178"/>
        <v>0</v>
      </c>
      <c r="H3664" s="87">
        <v>3664</v>
      </c>
      <c r="I3664" s="119">
        <v>33434</v>
      </c>
      <c r="J3664" s="122" t="s">
        <v>10271</v>
      </c>
      <c r="K3664" s="87" t="str">
        <f t="shared" si="179"/>
        <v>334</v>
      </c>
      <c r="L3664" s="111"/>
    </row>
    <row r="3665" spans="7:12" ht="15" customHeight="1" x14ac:dyDescent="0.25">
      <c r="G3665" s="87">
        <f t="shared" si="178"/>
        <v>0</v>
      </c>
      <c r="H3665" s="87">
        <v>3665</v>
      </c>
      <c r="I3665" s="119">
        <v>31198</v>
      </c>
      <c r="J3665" s="122" t="s">
        <v>10272</v>
      </c>
      <c r="K3665" s="87" t="str">
        <f t="shared" si="179"/>
        <v>311</v>
      </c>
      <c r="L3665" s="111"/>
    </row>
    <row r="3666" spans="7:12" ht="15" customHeight="1" x14ac:dyDescent="0.25">
      <c r="G3666" s="87">
        <f t="shared" si="178"/>
        <v>0</v>
      </c>
      <c r="H3666" s="87">
        <v>3666</v>
      </c>
      <c r="I3666" s="119">
        <v>54111</v>
      </c>
      <c r="J3666" s="122" t="s">
        <v>10273</v>
      </c>
      <c r="K3666" s="87" t="str">
        <f t="shared" si="179"/>
        <v>541</v>
      </c>
      <c r="L3666" s="111"/>
    </row>
    <row r="3667" spans="7:12" ht="15" customHeight="1" x14ac:dyDescent="0.25">
      <c r="G3667" s="87">
        <f t="shared" si="178"/>
        <v>0</v>
      </c>
      <c r="H3667" s="87">
        <v>3667</v>
      </c>
      <c r="I3667" s="119">
        <v>54112</v>
      </c>
      <c r="J3667" s="122" t="s">
        <v>10273</v>
      </c>
      <c r="K3667" s="87" t="str">
        <f t="shared" si="179"/>
        <v>541</v>
      </c>
      <c r="L3667" s="111"/>
    </row>
    <row r="3668" spans="7:12" ht="15" customHeight="1" x14ac:dyDescent="0.25">
      <c r="G3668" s="87">
        <f t="shared" si="178"/>
        <v>0</v>
      </c>
      <c r="H3668" s="87">
        <v>3668</v>
      </c>
      <c r="I3668" s="119">
        <v>54113</v>
      </c>
      <c r="J3668" s="122" t="s">
        <v>10273</v>
      </c>
      <c r="K3668" s="87" t="str">
        <f t="shared" si="179"/>
        <v>541</v>
      </c>
      <c r="L3668" s="111"/>
    </row>
    <row r="3669" spans="7:12" ht="15" customHeight="1" x14ac:dyDescent="0.25">
      <c r="G3669" s="87">
        <f t="shared" si="178"/>
        <v>0</v>
      </c>
      <c r="H3669" s="87">
        <v>3669</v>
      </c>
      <c r="I3669" s="119">
        <v>54114</v>
      </c>
      <c r="J3669" s="122" t="s">
        <v>10273</v>
      </c>
      <c r="K3669" s="87" t="str">
        <f t="shared" si="179"/>
        <v>541</v>
      </c>
      <c r="L3669" s="111"/>
    </row>
    <row r="3670" spans="7:12" ht="15" customHeight="1" x14ac:dyDescent="0.25">
      <c r="G3670" s="87">
        <f t="shared" si="178"/>
        <v>0</v>
      </c>
      <c r="H3670" s="87">
        <v>3670</v>
      </c>
      <c r="I3670" s="119">
        <v>54115</v>
      </c>
      <c r="J3670" s="122" t="s">
        <v>10273</v>
      </c>
      <c r="K3670" s="87" t="str">
        <f t="shared" si="179"/>
        <v>541</v>
      </c>
      <c r="L3670" s="111"/>
    </row>
    <row r="3671" spans="7:12" ht="15" customHeight="1" x14ac:dyDescent="0.25">
      <c r="G3671" s="87">
        <f t="shared" si="178"/>
        <v>0</v>
      </c>
      <c r="H3671" s="87">
        <v>3671</v>
      </c>
      <c r="I3671" s="119">
        <v>54116</v>
      </c>
      <c r="J3671" s="122" t="s">
        <v>10273</v>
      </c>
      <c r="K3671" s="87" t="str">
        <f t="shared" si="179"/>
        <v>541</v>
      </c>
      <c r="L3671" s="111"/>
    </row>
    <row r="3672" spans="7:12" ht="15" customHeight="1" x14ac:dyDescent="0.25">
      <c r="G3672" s="87">
        <f t="shared" si="178"/>
        <v>0</v>
      </c>
      <c r="H3672" s="87">
        <v>3672</v>
      </c>
      <c r="I3672" s="119">
        <v>54111</v>
      </c>
      <c r="J3672" s="122" t="s">
        <v>10274</v>
      </c>
      <c r="K3672" s="87" t="str">
        <f t="shared" si="179"/>
        <v>541</v>
      </c>
      <c r="L3672" s="111"/>
    </row>
    <row r="3673" spans="7:12" ht="15" customHeight="1" x14ac:dyDescent="0.25">
      <c r="G3673" s="87">
        <f t="shared" si="178"/>
        <v>0</v>
      </c>
      <c r="H3673" s="87">
        <v>3673</v>
      </c>
      <c r="I3673" s="119">
        <v>54112</v>
      </c>
      <c r="J3673" s="122" t="s">
        <v>10274</v>
      </c>
      <c r="K3673" s="87" t="str">
        <f t="shared" si="179"/>
        <v>541</v>
      </c>
      <c r="L3673" s="111"/>
    </row>
    <row r="3674" spans="7:12" ht="15" customHeight="1" x14ac:dyDescent="0.25">
      <c r="G3674" s="87">
        <f t="shared" si="178"/>
        <v>0</v>
      </c>
      <c r="H3674" s="87">
        <v>3674</v>
      </c>
      <c r="I3674" s="119">
        <v>54113</v>
      </c>
      <c r="J3674" s="122" t="s">
        <v>10274</v>
      </c>
      <c r="K3674" s="87" t="str">
        <f t="shared" si="179"/>
        <v>541</v>
      </c>
      <c r="L3674" s="111"/>
    </row>
    <row r="3675" spans="7:12" ht="15" customHeight="1" x14ac:dyDescent="0.25">
      <c r="G3675" s="87">
        <f t="shared" si="178"/>
        <v>0</v>
      </c>
      <c r="H3675" s="87">
        <v>3675</v>
      </c>
      <c r="I3675" s="119">
        <v>54114</v>
      </c>
      <c r="J3675" s="122" t="s">
        <v>10274</v>
      </c>
      <c r="K3675" s="87" t="str">
        <f t="shared" si="179"/>
        <v>541</v>
      </c>
      <c r="L3675" s="111"/>
    </row>
    <row r="3676" spans="7:12" ht="15" customHeight="1" x14ac:dyDescent="0.25">
      <c r="G3676" s="87">
        <f t="shared" si="178"/>
        <v>0</v>
      </c>
      <c r="H3676" s="87">
        <v>3676</v>
      </c>
      <c r="I3676" s="119">
        <v>54115</v>
      </c>
      <c r="J3676" s="122" t="s">
        <v>10274</v>
      </c>
      <c r="K3676" s="87" t="str">
        <f t="shared" si="179"/>
        <v>541</v>
      </c>
      <c r="L3676" s="111"/>
    </row>
    <row r="3677" spans="7:12" ht="15" customHeight="1" x14ac:dyDescent="0.25">
      <c r="G3677" s="87">
        <f t="shared" si="178"/>
        <v>0</v>
      </c>
      <c r="H3677" s="87">
        <v>3677</v>
      </c>
      <c r="I3677" s="119">
        <v>54116</v>
      </c>
      <c r="J3677" s="122" t="s">
        <v>10274</v>
      </c>
      <c r="K3677" s="87" t="str">
        <f t="shared" si="179"/>
        <v>541</v>
      </c>
      <c r="L3677" s="111"/>
    </row>
    <row r="3678" spans="7:12" ht="15" customHeight="1" x14ac:dyDescent="0.25">
      <c r="G3678" s="87">
        <f t="shared" si="178"/>
        <v>0</v>
      </c>
      <c r="H3678" s="87">
        <v>3678</v>
      </c>
      <c r="I3678" s="119">
        <v>54111</v>
      </c>
      <c r="J3678" s="122" t="s">
        <v>10275</v>
      </c>
      <c r="K3678" s="87" t="str">
        <f t="shared" si="179"/>
        <v>541</v>
      </c>
      <c r="L3678" s="111"/>
    </row>
    <row r="3679" spans="7:12" ht="15" customHeight="1" x14ac:dyDescent="0.25">
      <c r="G3679" s="87">
        <f t="shared" si="178"/>
        <v>0</v>
      </c>
      <c r="H3679" s="87">
        <v>3679</v>
      </c>
      <c r="I3679" s="119">
        <v>54112</v>
      </c>
      <c r="J3679" s="122" t="s">
        <v>10275</v>
      </c>
      <c r="K3679" s="87" t="str">
        <f t="shared" si="179"/>
        <v>541</v>
      </c>
      <c r="L3679" s="111"/>
    </row>
    <row r="3680" spans="7:12" ht="15" customHeight="1" x14ac:dyDescent="0.25">
      <c r="G3680" s="87">
        <f t="shared" si="178"/>
        <v>0</v>
      </c>
      <c r="H3680" s="87">
        <v>3680</v>
      </c>
      <c r="I3680" s="119">
        <v>54113</v>
      </c>
      <c r="J3680" s="122" t="s">
        <v>10275</v>
      </c>
      <c r="K3680" s="87" t="str">
        <f t="shared" si="179"/>
        <v>541</v>
      </c>
      <c r="L3680" s="111"/>
    </row>
    <row r="3681" spans="7:12" ht="15" customHeight="1" x14ac:dyDescent="0.25">
      <c r="G3681" s="87">
        <f t="shared" si="178"/>
        <v>0</v>
      </c>
      <c r="H3681" s="87">
        <v>3681</v>
      </c>
      <c r="I3681" s="119">
        <v>54114</v>
      </c>
      <c r="J3681" s="122" t="s">
        <v>10275</v>
      </c>
      <c r="K3681" s="87" t="str">
        <f t="shared" si="179"/>
        <v>541</v>
      </c>
      <c r="L3681" s="111"/>
    </row>
    <row r="3682" spans="7:12" ht="15" customHeight="1" x14ac:dyDescent="0.25">
      <c r="G3682" s="87">
        <f t="shared" si="178"/>
        <v>0</v>
      </c>
      <c r="H3682" s="87">
        <v>3682</v>
      </c>
      <c r="I3682" s="119">
        <v>54115</v>
      </c>
      <c r="J3682" s="122" t="s">
        <v>10275</v>
      </c>
      <c r="K3682" s="87" t="str">
        <f t="shared" si="179"/>
        <v>541</v>
      </c>
      <c r="L3682" s="111"/>
    </row>
    <row r="3683" spans="7:12" ht="15" customHeight="1" x14ac:dyDescent="0.25">
      <c r="G3683" s="87">
        <f t="shared" si="178"/>
        <v>0</v>
      </c>
      <c r="H3683" s="87">
        <v>3683</v>
      </c>
      <c r="I3683" s="119">
        <v>54116</v>
      </c>
      <c r="J3683" s="122" t="s">
        <v>10275</v>
      </c>
      <c r="K3683" s="87" t="str">
        <f t="shared" si="179"/>
        <v>541</v>
      </c>
      <c r="L3683" s="111"/>
    </row>
    <row r="3684" spans="7:12" ht="15" customHeight="1" x14ac:dyDescent="0.25">
      <c r="G3684" s="87">
        <f t="shared" si="178"/>
        <v>0</v>
      </c>
      <c r="H3684" s="87">
        <v>3684</v>
      </c>
      <c r="I3684" s="119">
        <v>33434</v>
      </c>
      <c r="J3684" s="122" t="s">
        <v>10275</v>
      </c>
      <c r="K3684" s="87" t="str">
        <f t="shared" si="179"/>
        <v>334</v>
      </c>
      <c r="L3684" s="111"/>
    </row>
    <row r="3685" spans="7:12" ht="15" customHeight="1" x14ac:dyDescent="0.25">
      <c r="G3685" s="87">
        <f t="shared" si="178"/>
        <v>0</v>
      </c>
      <c r="H3685" s="87">
        <v>3685</v>
      </c>
      <c r="I3685" s="119">
        <v>54112</v>
      </c>
      <c r="J3685" s="122" t="s">
        <v>10276</v>
      </c>
      <c r="K3685" s="87" t="str">
        <f t="shared" si="179"/>
        <v>541</v>
      </c>
      <c r="L3685" s="111"/>
    </row>
    <row r="3686" spans="7:12" ht="15" customHeight="1" x14ac:dyDescent="0.25">
      <c r="G3686" s="87">
        <f t="shared" si="178"/>
        <v>0</v>
      </c>
      <c r="H3686" s="87">
        <v>3686</v>
      </c>
      <c r="I3686" s="119">
        <v>54113</v>
      </c>
      <c r="J3686" s="122" t="s">
        <v>10276</v>
      </c>
      <c r="K3686" s="87" t="str">
        <f t="shared" si="179"/>
        <v>541</v>
      </c>
      <c r="L3686" s="111"/>
    </row>
    <row r="3687" spans="7:12" ht="15" customHeight="1" x14ac:dyDescent="0.25">
      <c r="G3687" s="87">
        <f t="shared" si="178"/>
        <v>0</v>
      </c>
      <c r="H3687" s="87">
        <v>3687</v>
      </c>
      <c r="I3687" s="119">
        <v>54114</v>
      </c>
      <c r="J3687" s="122" t="s">
        <v>10276</v>
      </c>
      <c r="K3687" s="87" t="str">
        <f t="shared" si="179"/>
        <v>541</v>
      </c>
      <c r="L3687" s="111"/>
    </row>
    <row r="3688" spans="7:12" ht="15" customHeight="1" x14ac:dyDescent="0.25">
      <c r="G3688" s="87">
        <f t="shared" si="178"/>
        <v>0</v>
      </c>
      <c r="H3688" s="87">
        <v>3688</v>
      </c>
      <c r="I3688" s="119">
        <v>54115</v>
      </c>
      <c r="J3688" s="122" t="s">
        <v>10276</v>
      </c>
      <c r="K3688" s="87" t="str">
        <f t="shared" si="179"/>
        <v>541</v>
      </c>
      <c r="L3688" s="111"/>
    </row>
    <row r="3689" spans="7:12" ht="15" customHeight="1" x14ac:dyDescent="0.25">
      <c r="G3689" s="87">
        <f t="shared" si="178"/>
        <v>0</v>
      </c>
      <c r="H3689" s="87">
        <v>3689</v>
      </c>
      <c r="I3689" s="119">
        <v>54116</v>
      </c>
      <c r="J3689" s="122" t="s">
        <v>10276</v>
      </c>
      <c r="K3689" s="87" t="str">
        <f t="shared" si="179"/>
        <v>541</v>
      </c>
      <c r="L3689" s="111"/>
    </row>
    <row r="3690" spans="7:12" ht="15" customHeight="1" x14ac:dyDescent="0.25">
      <c r="G3690" s="87">
        <f t="shared" si="178"/>
        <v>0</v>
      </c>
      <c r="H3690" s="87">
        <v>3690</v>
      </c>
      <c r="I3690" s="119">
        <v>54112</v>
      </c>
      <c r="J3690" s="122" t="s">
        <v>10277</v>
      </c>
      <c r="K3690" s="87" t="str">
        <f t="shared" si="179"/>
        <v>541</v>
      </c>
      <c r="L3690" s="111"/>
    </row>
    <row r="3691" spans="7:12" ht="15" customHeight="1" x14ac:dyDescent="0.25">
      <c r="G3691" s="87">
        <f t="shared" si="178"/>
        <v>0</v>
      </c>
      <c r="H3691" s="87">
        <v>3691</v>
      </c>
      <c r="I3691" s="119">
        <v>54113</v>
      </c>
      <c r="J3691" s="122" t="s">
        <v>10277</v>
      </c>
      <c r="K3691" s="87" t="str">
        <f t="shared" si="179"/>
        <v>541</v>
      </c>
      <c r="L3691" s="111"/>
    </row>
    <row r="3692" spans="7:12" ht="15" customHeight="1" x14ac:dyDescent="0.25">
      <c r="G3692" s="87">
        <f t="shared" si="178"/>
        <v>0</v>
      </c>
      <c r="H3692" s="87">
        <v>3692</v>
      </c>
      <c r="I3692" s="119">
        <v>54114</v>
      </c>
      <c r="J3692" s="122" t="s">
        <v>10277</v>
      </c>
      <c r="K3692" s="87" t="str">
        <f t="shared" si="179"/>
        <v>541</v>
      </c>
      <c r="L3692" s="111"/>
    </row>
    <row r="3693" spans="7:12" ht="15" customHeight="1" x14ac:dyDescent="0.25">
      <c r="G3693" s="87">
        <f t="shared" si="178"/>
        <v>0</v>
      </c>
      <c r="H3693" s="87">
        <v>3693</v>
      </c>
      <c r="I3693" s="119">
        <v>54115</v>
      </c>
      <c r="J3693" s="122" t="s">
        <v>10277</v>
      </c>
      <c r="K3693" s="87" t="str">
        <f t="shared" si="179"/>
        <v>541</v>
      </c>
      <c r="L3693" s="111"/>
    </row>
    <row r="3694" spans="7:12" ht="15" customHeight="1" x14ac:dyDescent="0.25">
      <c r="G3694" s="87">
        <f t="shared" si="178"/>
        <v>0</v>
      </c>
      <c r="H3694" s="87">
        <v>3694</v>
      </c>
      <c r="I3694" s="119">
        <v>54116</v>
      </c>
      <c r="J3694" s="122" t="s">
        <v>10277</v>
      </c>
      <c r="K3694" s="87" t="str">
        <f t="shared" si="179"/>
        <v>541</v>
      </c>
      <c r="L3694" s="111"/>
    </row>
    <row r="3695" spans="7:12" ht="15" customHeight="1" x14ac:dyDescent="0.25">
      <c r="G3695" s="87">
        <f t="shared" si="178"/>
        <v>0</v>
      </c>
      <c r="H3695" s="87">
        <v>3695</v>
      </c>
      <c r="I3695" s="119">
        <v>31128</v>
      </c>
      <c r="J3695" s="122" t="s">
        <v>10278</v>
      </c>
      <c r="K3695" s="87" t="str">
        <f t="shared" si="179"/>
        <v>311</v>
      </c>
      <c r="L3695" s="111"/>
    </row>
    <row r="3696" spans="7:12" ht="15" customHeight="1" x14ac:dyDescent="0.25">
      <c r="G3696" s="87">
        <f t="shared" si="178"/>
        <v>0</v>
      </c>
      <c r="H3696" s="87">
        <v>3696</v>
      </c>
      <c r="I3696" s="119">
        <v>54112</v>
      </c>
      <c r="J3696" s="122" t="s">
        <v>10279</v>
      </c>
      <c r="K3696" s="87" t="str">
        <f t="shared" si="179"/>
        <v>541</v>
      </c>
      <c r="L3696" s="111"/>
    </row>
    <row r="3697" spans="7:12" ht="15" customHeight="1" x14ac:dyDescent="0.25">
      <c r="G3697" s="87">
        <f t="shared" si="178"/>
        <v>0</v>
      </c>
      <c r="H3697" s="87">
        <v>3697</v>
      </c>
      <c r="I3697" s="119">
        <v>54113</v>
      </c>
      <c r="J3697" s="122" t="s">
        <v>10279</v>
      </c>
      <c r="K3697" s="87" t="str">
        <f t="shared" si="179"/>
        <v>541</v>
      </c>
      <c r="L3697" s="111"/>
    </row>
    <row r="3698" spans="7:12" ht="15" customHeight="1" x14ac:dyDescent="0.25">
      <c r="G3698" s="87">
        <f t="shared" si="178"/>
        <v>0</v>
      </c>
      <c r="H3698" s="87">
        <v>3698</v>
      </c>
      <c r="I3698" s="119">
        <v>54114</v>
      </c>
      <c r="J3698" s="122" t="s">
        <v>10279</v>
      </c>
      <c r="K3698" s="87" t="str">
        <f t="shared" si="179"/>
        <v>541</v>
      </c>
      <c r="L3698" s="111"/>
    </row>
    <row r="3699" spans="7:12" ht="15" customHeight="1" x14ac:dyDescent="0.25">
      <c r="G3699" s="87">
        <f t="shared" si="178"/>
        <v>0</v>
      </c>
      <c r="H3699" s="87">
        <v>3699</v>
      </c>
      <c r="I3699" s="119">
        <v>54115</v>
      </c>
      <c r="J3699" s="122" t="s">
        <v>10279</v>
      </c>
      <c r="K3699" s="87" t="str">
        <f t="shared" si="179"/>
        <v>541</v>
      </c>
      <c r="L3699" s="111"/>
    </row>
    <row r="3700" spans="7:12" ht="15" customHeight="1" x14ac:dyDescent="0.25">
      <c r="G3700" s="87">
        <f t="shared" si="178"/>
        <v>0</v>
      </c>
      <c r="H3700" s="87">
        <v>3700</v>
      </c>
      <c r="I3700" s="119">
        <v>54116</v>
      </c>
      <c r="J3700" s="122" t="s">
        <v>10279</v>
      </c>
      <c r="K3700" s="87" t="str">
        <f t="shared" si="179"/>
        <v>541</v>
      </c>
      <c r="L3700" s="111"/>
    </row>
    <row r="3701" spans="7:12" ht="15" customHeight="1" x14ac:dyDescent="0.25">
      <c r="G3701" s="87">
        <f t="shared" si="178"/>
        <v>0</v>
      </c>
      <c r="H3701" s="87">
        <v>3701</v>
      </c>
      <c r="I3701" s="119">
        <v>54112</v>
      </c>
      <c r="J3701" s="122" t="s">
        <v>10280</v>
      </c>
      <c r="K3701" s="87" t="str">
        <f t="shared" si="179"/>
        <v>541</v>
      </c>
      <c r="L3701" s="111"/>
    </row>
    <row r="3702" spans="7:12" ht="15" customHeight="1" x14ac:dyDescent="0.25">
      <c r="G3702" s="87">
        <f t="shared" si="178"/>
        <v>0</v>
      </c>
      <c r="H3702" s="87">
        <v>3702</v>
      </c>
      <c r="I3702" s="119">
        <v>54113</v>
      </c>
      <c r="J3702" s="122" t="s">
        <v>10280</v>
      </c>
      <c r="K3702" s="87" t="str">
        <f t="shared" si="179"/>
        <v>541</v>
      </c>
      <c r="L3702" s="111"/>
    </row>
    <row r="3703" spans="7:12" ht="15" customHeight="1" x14ac:dyDescent="0.25">
      <c r="G3703" s="87">
        <f t="shared" si="178"/>
        <v>0</v>
      </c>
      <c r="H3703" s="87">
        <v>3703</v>
      </c>
      <c r="I3703" s="119">
        <v>54114</v>
      </c>
      <c r="J3703" s="122" t="s">
        <v>10280</v>
      </c>
      <c r="K3703" s="87" t="str">
        <f t="shared" si="179"/>
        <v>541</v>
      </c>
      <c r="L3703" s="111"/>
    </row>
    <row r="3704" spans="7:12" ht="15" customHeight="1" x14ac:dyDescent="0.25">
      <c r="G3704" s="87">
        <f t="shared" si="178"/>
        <v>0</v>
      </c>
      <c r="H3704" s="87">
        <v>3704</v>
      </c>
      <c r="I3704" s="119">
        <v>54115</v>
      </c>
      <c r="J3704" s="122" t="s">
        <v>10280</v>
      </c>
      <c r="K3704" s="87" t="str">
        <f t="shared" si="179"/>
        <v>541</v>
      </c>
      <c r="L3704" s="111"/>
    </row>
    <row r="3705" spans="7:12" ht="15" customHeight="1" x14ac:dyDescent="0.25">
      <c r="G3705" s="87">
        <f t="shared" si="178"/>
        <v>0</v>
      </c>
      <c r="H3705" s="87">
        <v>3705</v>
      </c>
      <c r="I3705" s="119">
        <v>54116</v>
      </c>
      <c r="J3705" s="122" t="s">
        <v>10280</v>
      </c>
      <c r="K3705" s="87" t="str">
        <f t="shared" si="179"/>
        <v>541</v>
      </c>
      <c r="L3705" s="111"/>
    </row>
    <row r="3706" spans="7:12" ht="15" customHeight="1" x14ac:dyDescent="0.25">
      <c r="G3706" s="87">
        <f t="shared" si="178"/>
        <v>0</v>
      </c>
      <c r="H3706" s="87">
        <v>3706</v>
      </c>
      <c r="I3706" s="119">
        <v>31135</v>
      </c>
      <c r="J3706" s="121" t="s">
        <v>10281</v>
      </c>
      <c r="K3706" s="87" t="str">
        <f t="shared" si="179"/>
        <v>311</v>
      </c>
      <c r="L3706" s="111"/>
    </row>
    <row r="3707" spans="7:12" ht="15" customHeight="1" x14ac:dyDescent="0.25">
      <c r="G3707" s="87">
        <f t="shared" si="178"/>
        <v>0</v>
      </c>
      <c r="H3707" s="87">
        <v>3707</v>
      </c>
      <c r="I3707" s="119">
        <v>31145</v>
      </c>
      <c r="J3707" s="121" t="s">
        <v>10281</v>
      </c>
      <c r="K3707" s="87" t="str">
        <f t="shared" si="179"/>
        <v>311</v>
      </c>
      <c r="L3707" s="111"/>
    </row>
    <row r="3708" spans="7:12" ht="15" customHeight="1" x14ac:dyDescent="0.25">
      <c r="G3708" s="87">
        <f t="shared" si="178"/>
        <v>0</v>
      </c>
      <c r="H3708" s="87">
        <v>3708</v>
      </c>
      <c r="I3708" s="119">
        <v>31155</v>
      </c>
      <c r="J3708" s="121" t="s">
        <v>10281</v>
      </c>
      <c r="K3708" s="87" t="str">
        <f t="shared" si="179"/>
        <v>311</v>
      </c>
      <c r="L3708" s="111"/>
    </row>
    <row r="3709" spans="7:12" ht="15" customHeight="1" x14ac:dyDescent="0.25">
      <c r="G3709" s="87">
        <f t="shared" si="178"/>
        <v>0</v>
      </c>
      <c r="H3709" s="87">
        <v>3709</v>
      </c>
      <c r="I3709" s="119">
        <v>31175</v>
      </c>
      <c r="J3709" s="121" t="s">
        <v>10281</v>
      </c>
      <c r="K3709" s="87" t="str">
        <f t="shared" si="179"/>
        <v>311</v>
      </c>
      <c r="L3709" s="111"/>
    </row>
    <row r="3710" spans="7:12" ht="15" customHeight="1" x14ac:dyDescent="0.25">
      <c r="G3710" s="87">
        <f t="shared" si="178"/>
        <v>0</v>
      </c>
      <c r="H3710" s="87">
        <v>3710</v>
      </c>
      <c r="I3710" s="119">
        <v>31165</v>
      </c>
      <c r="J3710" s="122" t="s">
        <v>10281</v>
      </c>
      <c r="K3710" s="87" t="str">
        <f t="shared" si="179"/>
        <v>311</v>
      </c>
      <c r="L3710" s="111"/>
    </row>
    <row r="3711" spans="7:12" ht="15" customHeight="1" x14ac:dyDescent="0.25">
      <c r="G3711" s="87">
        <f t="shared" si="178"/>
        <v>0</v>
      </c>
      <c r="H3711" s="87">
        <v>3711</v>
      </c>
      <c r="I3711" s="119">
        <v>31195</v>
      </c>
      <c r="J3711" s="122" t="s">
        <v>10281</v>
      </c>
      <c r="K3711" s="87" t="str">
        <f t="shared" si="179"/>
        <v>311</v>
      </c>
      <c r="L3711" s="111"/>
    </row>
    <row r="3712" spans="7:12" ht="15" customHeight="1" x14ac:dyDescent="0.25">
      <c r="G3712" s="87">
        <f t="shared" si="178"/>
        <v>0</v>
      </c>
      <c r="H3712" s="87">
        <v>3712</v>
      </c>
      <c r="I3712" s="119">
        <v>31125</v>
      </c>
      <c r="J3712" s="122" t="s">
        <v>10281</v>
      </c>
      <c r="K3712" s="87" t="str">
        <f t="shared" si="179"/>
        <v>311</v>
      </c>
      <c r="L3712" s="111"/>
    </row>
    <row r="3713" spans="7:12" ht="15" customHeight="1" x14ac:dyDescent="0.25">
      <c r="G3713" s="87">
        <f t="shared" si="178"/>
        <v>0</v>
      </c>
      <c r="H3713" s="87">
        <v>3713</v>
      </c>
      <c r="I3713" s="119">
        <v>31198</v>
      </c>
      <c r="J3713" s="121" t="s">
        <v>10282</v>
      </c>
      <c r="K3713" s="87" t="str">
        <f t="shared" si="179"/>
        <v>311</v>
      </c>
      <c r="L3713" s="111"/>
    </row>
    <row r="3714" spans="7:12" ht="15" customHeight="1" x14ac:dyDescent="0.25">
      <c r="G3714" s="87">
        <f t="shared" ref="G3714:G3777" si="180">IF(ISERR(SEARCH($G$1,J3714)),0,1)</f>
        <v>0</v>
      </c>
      <c r="H3714" s="87">
        <v>3714</v>
      </c>
      <c r="I3714" s="119">
        <v>31158</v>
      </c>
      <c r="J3714" s="122" t="s">
        <v>10283</v>
      </c>
      <c r="K3714" s="87" t="str">
        <f t="shared" si="179"/>
        <v>311</v>
      </c>
      <c r="L3714" s="111"/>
    </row>
    <row r="3715" spans="7:12" ht="15" customHeight="1" x14ac:dyDescent="0.25">
      <c r="G3715" s="87">
        <f t="shared" si="180"/>
        <v>0</v>
      </c>
      <c r="H3715" s="87">
        <v>3715</v>
      </c>
      <c r="I3715" s="119">
        <v>31135</v>
      </c>
      <c r="J3715" s="121" t="s">
        <v>10284</v>
      </c>
      <c r="K3715" s="87" t="str">
        <f t="shared" ref="K3715:K3778" si="181">IF(LEN(LEFT(I3715,3))&lt;3,"Prosím, zvolte podrobnější úroveň.",LEFT(I3715,3))</f>
        <v>311</v>
      </c>
      <c r="L3715" s="111"/>
    </row>
    <row r="3716" spans="7:12" ht="15" customHeight="1" x14ac:dyDescent="0.25">
      <c r="G3716" s="87">
        <f t="shared" si="180"/>
        <v>0</v>
      </c>
      <c r="H3716" s="87">
        <v>3716</v>
      </c>
      <c r="I3716" s="119">
        <v>31145</v>
      </c>
      <c r="J3716" s="121" t="s">
        <v>10284</v>
      </c>
      <c r="K3716" s="87" t="str">
        <f t="shared" si="181"/>
        <v>311</v>
      </c>
      <c r="L3716" s="111"/>
    </row>
    <row r="3717" spans="7:12" ht="15" customHeight="1" x14ac:dyDescent="0.25">
      <c r="G3717" s="87">
        <f t="shared" si="180"/>
        <v>0</v>
      </c>
      <c r="H3717" s="87">
        <v>3717</v>
      </c>
      <c r="I3717" s="119">
        <v>31155</v>
      </c>
      <c r="J3717" s="121" t="s">
        <v>10284</v>
      </c>
      <c r="K3717" s="87" t="str">
        <f t="shared" si="181"/>
        <v>311</v>
      </c>
      <c r="L3717" s="111"/>
    </row>
    <row r="3718" spans="7:12" ht="15" customHeight="1" x14ac:dyDescent="0.25">
      <c r="G3718" s="87">
        <f t="shared" si="180"/>
        <v>0</v>
      </c>
      <c r="H3718" s="87">
        <v>3718</v>
      </c>
      <c r="I3718" s="119">
        <v>31175</v>
      </c>
      <c r="J3718" s="121" t="s">
        <v>10284</v>
      </c>
      <c r="K3718" s="87" t="str">
        <f t="shared" si="181"/>
        <v>311</v>
      </c>
      <c r="L3718" s="111"/>
    </row>
    <row r="3719" spans="7:12" ht="15" customHeight="1" x14ac:dyDescent="0.25">
      <c r="G3719" s="87">
        <f t="shared" si="180"/>
        <v>0</v>
      </c>
      <c r="H3719" s="87">
        <v>3719</v>
      </c>
      <c r="I3719" s="119">
        <v>75430</v>
      </c>
      <c r="J3719" s="122" t="s">
        <v>10284</v>
      </c>
      <c r="K3719" s="87" t="str">
        <f t="shared" si="181"/>
        <v>754</v>
      </c>
      <c r="L3719" s="111"/>
    </row>
    <row r="3720" spans="7:12" ht="15" customHeight="1" x14ac:dyDescent="0.25">
      <c r="G3720" s="87">
        <f t="shared" si="180"/>
        <v>0</v>
      </c>
      <c r="H3720" s="87">
        <v>3720</v>
      </c>
      <c r="I3720" s="119">
        <v>31125</v>
      </c>
      <c r="J3720" s="122" t="s">
        <v>10284</v>
      </c>
      <c r="K3720" s="87" t="str">
        <f t="shared" si="181"/>
        <v>311</v>
      </c>
      <c r="L3720" s="111"/>
    </row>
    <row r="3721" spans="7:12" ht="15" customHeight="1" x14ac:dyDescent="0.25">
      <c r="G3721" s="87">
        <f t="shared" si="180"/>
        <v>0</v>
      </c>
      <c r="H3721" s="87">
        <v>3721</v>
      </c>
      <c r="I3721" s="119">
        <v>31165</v>
      </c>
      <c r="J3721" s="122" t="s">
        <v>10284</v>
      </c>
      <c r="K3721" s="87" t="str">
        <f t="shared" si="181"/>
        <v>311</v>
      </c>
      <c r="L3721" s="111"/>
    </row>
    <row r="3722" spans="7:12" ht="15" customHeight="1" x14ac:dyDescent="0.25">
      <c r="G3722" s="87">
        <f t="shared" si="180"/>
        <v>0</v>
      </c>
      <c r="H3722" s="87">
        <v>3722</v>
      </c>
      <c r="I3722" s="119">
        <v>31195</v>
      </c>
      <c r="J3722" s="122" t="s">
        <v>10284</v>
      </c>
      <c r="K3722" s="87" t="str">
        <f t="shared" si="181"/>
        <v>311</v>
      </c>
      <c r="L3722" s="111"/>
    </row>
    <row r="3723" spans="7:12" ht="15" customHeight="1" x14ac:dyDescent="0.25">
      <c r="G3723" s="87">
        <f t="shared" si="180"/>
        <v>0</v>
      </c>
      <c r="H3723" s="87">
        <v>3723</v>
      </c>
      <c r="I3723" s="124">
        <v>31117</v>
      </c>
      <c r="J3723" s="122" t="s">
        <v>10285</v>
      </c>
      <c r="K3723" s="87" t="str">
        <f t="shared" si="181"/>
        <v>311</v>
      </c>
      <c r="L3723" s="111"/>
    </row>
    <row r="3724" spans="7:12" ht="15" customHeight="1" x14ac:dyDescent="0.25">
      <c r="G3724" s="87">
        <f t="shared" si="180"/>
        <v>0</v>
      </c>
      <c r="H3724" s="87">
        <v>3724</v>
      </c>
      <c r="I3724" s="119">
        <v>31198</v>
      </c>
      <c r="J3724" s="122" t="s">
        <v>10286</v>
      </c>
      <c r="K3724" s="87" t="str">
        <f t="shared" si="181"/>
        <v>311</v>
      </c>
      <c r="L3724" s="111"/>
    </row>
    <row r="3725" spans="7:12" ht="15" customHeight="1" x14ac:dyDescent="0.25">
      <c r="G3725" s="87">
        <f t="shared" si="180"/>
        <v>0</v>
      </c>
      <c r="H3725" s="87">
        <v>3725</v>
      </c>
      <c r="I3725" s="124">
        <v>31138</v>
      </c>
      <c r="J3725" s="121" t="s">
        <v>10287</v>
      </c>
      <c r="K3725" s="87" t="str">
        <f t="shared" si="181"/>
        <v>311</v>
      </c>
      <c r="L3725" s="111"/>
    </row>
    <row r="3726" spans="7:12" ht="15" customHeight="1" x14ac:dyDescent="0.25">
      <c r="G3726" s="87">
        <f t="shared" si="180"/>
        <v>0</v>
      </c>
      <c r="H3726" s="87">
        <v>3726</v>
      </c>
      <c r="I3726" s="124">
        <v>31148</v>
      </c>
      <c r="J3726" s="121" t="s">
        <v>10287</v>
      </c>
      <c r="K3726" s="87" t="str">
        <f t="shared" si="181"/>
        <v>311</v>
      </c>
      <c r="L3726" s="111"/>
    </row>
    <row r="3727" spans="7:12" ht="15" customHeight="1" x14ac:dyDescent="0.25">
      <c r="G3727" s="87">
        <f t="shared" si="180"/>
        <v>0</v>
      </c>
      <c r="H3727" s="87">
        <v>3727</v>
      </c>
      <c r="I3727" s="124">
        <v>31158</v>
      </c>
      <c r="J3727" s="121" t="s">
        <v>10287</v>
      </c>
      <c r="K3727" s="87" t="str">
        <f t="shared" si="181"/>
        <v>311</v>
      </c>
      <c r="L3727" s="111"/>
    </row>
    <row r="3728" spans="7:12" ht="15" customHeight="1" x14ac:dyDescent="0.25">
      <c r="G3728" s="87">
        <f t="shared" si="180"/>
        <v>0</v>
      </c>
      <c r="H3728" s="87">
        <v>3728</v>
      </c>
      <c r="I3728" s="124">
        <v>31178</v>
      </c>
      <c r="J3728" s="121" t="s">
        <v>10287</v>
      </c>
      <c r="K3728" s="87" t="str">
        <f t="shared" si="181"/>
        <v>311</v>
      </c>
      <c r="L3728" s="111"/>
    </row>
    <row r="3729" spans="7:12" ht="15" customHeight="1" x14ac:dyDescent="0.25">
      <c r="G3729" s="87">
        <f t="shared" si="180"/>
        <v>0</v>
      </c>
      <c r="H3729" s="87">
        <v>3729</v>
      </c>
      <c r="I3729" s="124">
        <v>31128</v>
      </c>
      <c r="J3729" s="122" t="s">
        <v>10287</v>
      </c>
      <c r="K3729" s="87" t="str">
        <f t="shared" si="181"/>
        <v>311</v>
      </c>
      <c r="L3729" s="111"/>
    </row>
    <row r="3730" spans="7:12" ht="15" customHeight="1" x14ac:dyDescent="0.25">
      <c r="G3730" s="87">
        <f t="shared" si="180"/>
        <v>0</v>
      </c>
      <c r="H3730" s="87">
        <v>3730</v>
      </c>
      <c r="I3730" s="119">
        <v>31125</v>
      </c>
      <c r="J3730" s="122" t="s">
        <v>10288</v>
      </c>
      <c r="K3730" s="87" t="str">
        <f t="shared" si="181"/>
        <v>311</v>
      </c>
      <c r="L3730" s="111"/>
    </row>
    <row r="3731" spans="7:12" ht="15" customHeight="1" x14ac:dyDescent="0.25">
      <c r="G3731" s="87">
        <f t="shared" si="180"/>
        <v>0</v>
      </c>
      <c r="H3731" s="87">
        <v>3731</v>
      </c>
      <c r="I3731" s="119">
        <v>31135</v>
      </c>
      <c r="J3731" s="122" t="s">
        <v>10288</v>
      </c>
      <c r="K3731" s="87" t="str">
        <f t="shared" si="181"/>
        <v>311</v>
      </c>
      <c r="L3731" s="111"/>
    </row>
    <row r="3732" spans="7:12" ht="15" customHeight="1" x14ac:dyDescent="0.25">
      <c r="G3732" s="87">
        <f t="shared" si="180"/>
        <v>0</v>
      </c>
      <c r="H3732" s="87">
        <v>3732</v>
      </c>
      <c r="I3732" s="119">
        <v>31145</v>
      </c>
      <c r="J3732" s="122" t="s">
        <v>10288</v>
      </c>
      <c r="K3732" s="87" t="str">
        <f t="shared" si="181"/>
        <v>311</v>
      </c>
      <c r="L3732" s="111"/>
    </row>
    <row r="3733" spans="7:12" ht="15" customHeight="1" x14ac:dyDescent="0.25">
      <c r="G3733" s="87">
        <f t="shared" si="180"/>
        <v>0</v>
      </c>
      <c r="H3733" s="87">
        <v>3733</v>
      </c>
      <c r="I3733" s="119">
        <v>31155</v>
      </c>
      <c r="J3733" s="122" t="s">
        <v>10288</v>
      </c>
      <c r="K3733" s="87" t="str">
        <f t="shared" si="181"/>
        <v>311</v>
      </c>
      <c r="L3733" s="111"/>
    </row>
    <row r="3734" spans="7:12" ht="15" customHeight="1" x14ac:dyDescent="0.25">
      <c r="G3734" s="87">
        <f t="shared" si="180"/>
        <v>0</v>
      </c>
      <c r="H3734" s="87">
        <v>3734</v>
      </c>
      <c r="I3734" s="119">
        <v>31165</v>
      </c>
      <c r="J3734" s="122" t="s">
        <v>10288</v>
      </c>
      <c r="K3734" s="87" t="str">
        <f t="shared" si="181"/>
        <v>311</v>
      </c>
      <c r="L3734" s="111"/>
    </row>
    <row r="3735" spans="7:12" ht="15" customHeight="1" x14ac:dyDescent="0.25">
      <c r="G3735" s="87">
        <f t="shared" si="180"/>
        <v>0</v>
      </c>
      <c r="H3735" s="87">
        <v>3735</v>
      </c>
      <c r="I3735" s="119">
        <v>31175</v>
      </c>
      <c r="J3735" s="122" t="s">
        <v>10288</v>
      </c>
      <c r="K3735" s="87" t="str">
        <f t="shared" si="181"/>
        <v>311</v>
      </c>
      <c r="L3735" s="111"/>
    </row>
    <row r="3736" spans="7:12" ht="15" customHeight="1" x14ac:dyDescent="0.25">
      <c r="G3736" s="87">
        <f t="shared" si="180"/>
        <v>0</v>
      </c>
      <c r="H3736" s="87">
        <v>3736</v>
      </c>
      <c r="I3736" s="119">
        <v>31195</v>
      </c>
      <c r="J3736" s="122" t="s">
        <v>10288</v>
      </c>
      <c r="K3736" s="87" t="str">
        <f t="shared" si="181"/>
        <v>311</v>
      </c>
      <c r="L3736" s="111"/>
    </row>
    <row r="3737" spans="7:12" ht="15" customHeight="1" x14ac:dyDescent="0.25">
      <c r="G3737" s="87">
        <f t="shared" si="180"/>
        <v>0</v>
      </c>
      <c r="H3737" s="87">
        <v>3737</v>
      </c>
      <c r="I3737" s="119">
        <v>31195</v>
      </c>
      <c r="J3737" s="121" t="s">
        <v>10289</v>
      </c>
      <c r="K3737" s="87" t="str">
        <f t="shared" si="181"/>
        <v>311</v>
      </c>
      <c r="L3737" s="111"/>
    </row>
    <row r="3738" spans="7:12" ht="15" customHeight="1" x14ac:dyDescent="0.25">
      <c r="G3738" s="87">
        <f t="shared" si="180"/>
        <v>0</v>
      </c>
      <c r="H3738" s="87">
        <v>3738</v>
      </c>
      <c r="I3738" s="119">
        <v>31198</v>
      </c>
      <c r="J3738" s="121" t="s">
        <v>10289</v>
      </c>
      <c r="K3738" s="87" t="str">
        <f t="shared" si="181"/>
        <v>311</v>
      </c>
      <c r="L3738" s="111"/>
    </row>
    <row r="3739" spans="7:12" ht="15" customHeight="1" x14ac:dyDescent="0.25">
      <c r="G3739" s="87">
        <f t="shared" si="180"/>
        <v>0</v>
      </c>
      <c r="H3739" s="87">
        <v>3739</v>
      </c>
      <c r="I3739" s="119">
        <v>43231</v>
      </c>
      <c r="J3739" s="122" t="s">
        <v>10290</v>
      </c>
      <c r="K3739" s="87" t="str">
        <f t="shared" si="181"/>
        <v>432</v>
      </c>
      <c r="L3739" s="111"/>
    </row>
    <row r="3740" spans="7:12" ht="15" customHeight="1" x14ac:dyDescent="0.25">
      <c r="G3740" s="87">
        <f t="shared" si="180"/>
        <v>0</v>
      </c>
      <c r="H3740" s="87">
        <v>3740</v>
      </c>
      <c r="I3740" s="119">
        <v>43232</v>
      </c>
      <c r="J3740" s="122" t="s">
        <v>10291</v>
      </c>
      <c r="K3740" s="87" t="str">
        <f t="shared" si="181"/>
        <v>432</v>
      </c>
      <c r="L3740" s="111"/>
    </row>
    <row r="3741" spans="7:12" ht="15" customHeight="1" x14ac:dyDescent="0.25">
      <c r="G3741" s="87">
        <f t="shared" si="180"/>
        <v>0</v>
      </c>
      <c r="H3741" s="87">
        <v>3741</v>
      </c>
      <c r="I3741" s="119">
        <v>33417</v>
      </c>
      <c r="J3741" s="122" t="s">
        <v>10292</v>
      </c>
      <c r="K3741" s="87" t="str">
        <f t="shared" si="181"/>
        <v>334</v>
      </c>
      <c r="L3741" s="111"/>
    </row>
    <row r="3742" spans="7:12" ht="15" customHeight="1" x14ac:dyDescent="0.25">
      <c r="G3742" s="87">
        <f t="shared" si="180"/>
        <v>0</v>
      </c>
      <c r="H3742" s="87">
        <v>3742</v>
      </c>
      <c r="I3742" s="119">
        <v>43235</v>
      </c>
      <c r="J3742" s="122" t="s">
        <v>10293</v>
      </c>
      <c r="K3742" s="87" t="str">
        <f t="shared" si="181"/>
        <v>432</v>
      </c>
      <c r="L3742" s="111"/>
    </row>
    <row r="3743" spans="7:12" ht="15" customHeight="1" x14ac:dyDescent="0.25">
      <c r="G3743" s="87">
        <f t="shared" si="180"/>
        <v>0</v>
      </c>
      <c r="H3743" s="87">
        <v>3743</v>
      </c>
      <c r="I3743" s="119">
        <v>43233</v>
      </c>
      <c r="J3743" s="122" t="s">
        <v>10294</v>
      </c>
      <c r="K3743" s="87" t="str">
        <f t="shared" si="181"/>
        <v>432</v>
      </c>
      <c r="L3743" s="111"/>
    </row>
    <row r="3744" spans="7:12" ht="15" customHeight="1" x14ac:dyDescent="0.25">
      <c r="G3744" s="87">
        <f t="shared" si="180"/>
        <v>0</v>
      </c>
      <c r="H3744" s="87">
        <v>3744</v>
      </c>
      <c r="I3744" s="119">
        <v>43236</v>
      </c>
      <c r="J3744" s="122" t="s">
        <v>10295</v>
      </c>
      <c r="K3744" s="87" t="str">
        <f t="shared" si="181"/>
        <v>432</v>
      </c>
      <c r="L3744" s="111"/>
    </row>
    <row r="3745" spans="7:12" ht="15" customHeight="1" x14ac:dyDescent="0.25">
      <c r="G3745" s="87">
        <f t="shared" si="180"/>
        <v>0</v>
      </c>
      <c r="H3745" s="87">
        <v>3745</v>
      </c>
      <c r="I3745" s="119">
        <v>43239</v>
      </c>
      <c r="J3745" s="122" t="s">
        <v>10296</v>
      </c>
      <c r="K3745" s="87" t="str">
        <f t="shared" si="181"/>
        <v>432</v>
      </c>
      <c r="L3745" s="111"/>
    </row>
    <row r="3746" spans="7:12" ht="15" customHeight="1" x14ac:dyDescent="0.25">
      <c r="G3746" s="87">
        <f t="shared" si="180"/>
        <v>0</v>
      </c>
      <c r="H3746" s="87">
        <v>3746</v>
      </c>
      <c r="I3746" s="119">
        <v>31411</v>
      </c>
      <c r="J3746" s="120" t="s">
        <v>10297</v>
      </c>
      <c r="K3746" s="87" t="str">
        <f t="shared" si="181"/>
        <v>314</v>
      </c>
      <c r="L3746" s="111"/>
    </row>
    <row r="3747" spans="7:12" ht="15" customHeight="1" x14ac:dyDescent="0.25">
      <c r="G3747" s="87">
        <f t="shared" si="180"/>
        <v>0</v>
      </c>
      <c r="H3747" s="87">
        <v>3747</v>
      </c>
      <c r="I3747" s="119">
        <v>32113</v>
      </c>
      <c r="J3747" s="127" t="s">
        <v>10298</v>
      </c>
      <c r="K3747" s="87" t="str">
        <f t="shared" si="181"/>
        <v>321</v>
      </c>
      <c r="L3747" s="111"/>
    </row>
    <row r="3748" spans="7:12" ht="15" customHeight="1" x14ac:dyDescent="0.25">
      <c r="G3748" s="87">
        <f t="shared" si="180"/>
        <v>0</v>
      </c>
      <c r="H3748" s="87">
        <v>3748</v>
      </c>
      <c r="I3748" s="119">
        <v>32119</v>
      </c>
      <c r="J3748" s="127" t="s">
        <v>10298</v>
      </c>
      <c r="K3748" s="87" t="str">
        <f t="shared" si="181"/>
        <v>321</v>
      </c>
      <c r="L3748" s="111"/>
    </row>
    <row r="3749" spans="7:12" ht="15" customHeight="1" x14ac:dyDescent="0.25">
      <c r="G3749" s="87">
        <f t="shared" si="180"/>
        <v>0</v>
      </c>
      <c r="H3749" s="87">
        <v>3749</v>
      </c>
      <c r="I3749" s="119">
        <v>31411</v>
      </c>
      <c r="J3749" s="120" t="s">
        <v>10299</v>
      </c>
      <c r="K3749" s="87" t="str">
        <f t="shared" si="181"/>
        <v>314</v>
      </c>
      <c r="L3749" s="111"/>
    </row>
    <row r="3750" spans="7:12" ht="15" customHeight="1" x14ac:dyDescent="0.25">
      <c r="G3750" s="87">
        <f t="shared" si="180"/>
        <v>0</v>
      </c>
      <c r="H3750" s="87">
        <v>3750</v>
      </c>
      <c r="I3750" s="119">
        <v>31412</v>
      </c>
      <c r="J3750" s="127" t="s">
        <v>10300</v>
      </c>
      <c r="K3750" s="87" t="str">
        <f t="shared" si="181"/>
        <v>314</v>
      </c>
      <c r="L3750" s="111"/>
    </row>
    <row r="3751" spans="7:12" ht="15" customHeight="1" x14ac:dyDescent="0.25">
      <c r="G3751" s="87">
        <f t="shared" si="180"/>
        <v>0</v>
      </c>
      <c r="H3751" s="87">
        <v>3751</v>
      </c>
      <c r="I3751" s="119">
        <v>31413</v>
      </c>
      <c r="J3751" s="127" t="s">
        <v>10300</v>
      </c>
      <c r="K3751" s="87" t="str">
        <f t="shared" si="181"/>
        <v>314</v>
      </c>
      <c r="L3751" s="111"/>
    </row>
    <row r="3752" spans="7:12" ht="15" customHeight="1" x14ac:dyDescent="0.25">
      <c r="G3752" s="87">
        <f t="shared" si="180"/>
        <v>0</v>
      </c>
      <c r="H3752" s="87">
        <v>3752</v>
      </c>
      <c r="I3752" s="119">
        <v>31414</v>
      </c>
      <c r="J3752" s="127" t="s">
        <v>10300</v>
      </c>
      <c r="K3752" s="87" t="str">
        <f t="shared" si="181"/>
        <v>314</v>
      </c>
      <c r="L3752" s="111"/>
    </row>
    <row r="3753" spans="7:12" ht="15" customHeight="1" x14ac:dyDescent="0.25">
      <c r="G3753" s="87">
        <f t="shared" si="180"/>
        <v>0</v>
      </c>
      <c r="H3753" s="87">
        <v>3753</v>
      </c>
      <c r="I3753" s="119">
        <v>32121</v>
      </c>
      <c r="J3753" s="120" t="s">
        <v>10301</v>
      </c>
      <c r="K3753" s="87" t="str">
        <f t="shared" si="181"/>
        <v>321</v>
      </c>
      <c r="L3753" s="111"/>
    </row>
    <row r="3754" spans="7:12" ht="15" customHeight="1" x14ac:dyDescent="0.25">
      <c r="G3754" s="87">
        <f t="shared" si="180"/>
        <v>0</v>
      </c>
      <c r="H3754" s="87">
        <v>3754</v>
      </c>
      <c r="I3754" s="119">
        <v>32121</v>
      </c>
      <c r="J3754" s="120" t="s">
        <v>10302</v>
      </c>
      <c r="K3754" s="87" t="str">
        <f t="shared" si="181"/>
        <v>321</v>
      </c>
      <c r="L3754" s="111"/>
    </row>
    <row r="3755" spans="7:12" ht="15" customHeight="1" x14ac:dyDescent="0.25">
      <c r="G3755" s="87">
        <f t="shared" si="180"/>
        <v>0</v>
      </c>
      <c r="H3755" s="87">
        <v>3755</v>
      </c>
      <c r="I3755" s="119">
        <v>32122</v>
      </c>
      <c r="J3755" s="120" t="s">
        <v>10302</v>
      </c>
      <c r="K3755" s="87" t="str">
        <f t="shared" si="181"/>
        <v>321</v>
      </c>
      <c r="L3755" s="111"/>
    </row>
    <row r="3756" spans="7:12" ht="15" customHeight="1" x14ac:dyDescent="0.25">
      <c r="G3756" s="87">
        <f t="shared" si="180"/>
        <v>0</v>
      </c>
      <c r="H3756" s="87">
        <v>3756</v>
      </c>
      <c r="I3756" s="119">
        <v>31415</v>
      </c>
      <c r="J3756" s="120" t="s">
        <v>10303</v>
      </c>
      <c r="K3756" s="87" t="str">
        <f t="shared" si="181"/>
        <v>314</v>
      </c>
      <c r="L3756" s="111"/>
    </row>
    <row r="3757" spans="7:12" ht="15" customHeight="1" x14ac:dyDescent="0.25">
      <c r="G3757" s="87">
        <f t="shared" si="180"/>
        <v>0</v>
      </c>
      <c r="H3757" s="87">
        <v>3757</v>
      </c>
      <c r="I3757" s="119">
        <v>32129</v>
      </c>
      <c r="J3757" s="120" t="s">
        <v>10304</v>
      </c>
      <c r="K3757" s="87" t="str">
        <f t="shared" si="181"/>
        <v>321</v>
      </c>
      <c r="L3757" s="111"/>
    </row>
    <row r="3758" spans="7:12" ht="15" customHeight="1" x14ac:dyDescent="0.25">
      <c r="G3758" s="87">
        <f t="shared" si="180"/>
        <v>0</v>
      </c>
      <c r="H3758" s="87">
        <v>3758</v>
      </c>
      <c r="I3758" s="119">
        <v>53293</v>
      </c>
      <c r="J3758" s="120" t="s">
        <v>10304</v>
      </c>
      <c r="K3758" s="87" t="str">
        <f t="shared" si="181"/>
        <v>532</v>
      </c>
      <c r="L3758" s="111"/>
    </row>
    <row r="3759" spans="7:12" ht="15" customHeight="1" x14ac:dyDescent="0.25">
      <c r="G3759" s="87">
        <f t="shared" si="180"/>
        <v>0</v>
      </c>
      <c r="H3759" s="87">
        <v>3759</v>
      </c>
      <c r="I3759" s="119">
        <v>31419</v>
      </c>
      <c r="J3759" s="120" t="s">
        <v>10305</v>
      </c>
      <c r="K3759" s="87" t="str">
        <f t="shared" si="181"/>
        <v>314</v>
      </c>
      <c r="L3759" s="111"/>
    </row>
    <row r="3760" spans="7:12" ht="15" customHeight="1" x14ac:dyDescent="0.25">
      <c r="G3760" s="87">
        <f t="shared" si="180"/>
        <v>0</v>
      </c>
      <c r="H3760" s="87">
        <v>3760</v>
      </c>
      <c r="I3760" s="119">
        <v>31411</v>
      </c>
      <c r="J3760" s="120" t="s">
        <v>10305</v>
      </c>
      <c r="K3760" s="87" t="str">
        <f t="shared" si="181"/>
        <v>314</v>
      </c>
      <c r="L3760" s="111"/>
    </row>
    <row r="3761" spans="7:12" ht="15" customHeight="1" x14ac:dyDescent="0.25">
      <c r="G3761" s="87">
        <f t="shared" si="180"/>
        <v>0</v>
      </c>
      <c r="H3761" s="87">
        <v>3761</v>
      </c>
      <c r="I3761" s="119">
        <v>31415</v>
      </c>
      <c r="J3761" s="120" t="s">
        <v>10305</v>
      </c>
      <c r="K3761" s="87" t="str">
        <f t="shared" si="181"/>
        <v>314</v>
      </c>
      <c r="L3761" s="111"/>
    </row>
    <row r="3762" spans="7:12" ht="15" customHeight="1" x14ac:dyDescent="0.25">
      <c r="G3762" s="87">
        <f t="shared" si="180"/>
        <v>0</v>
      </c>
      <c r="H3762" s="87">
        <v>3762</v>
      </c>
      <c r="I3762" s="119">
        <v>32129</v>
      </c>
      <c r="J3762" s="120" t="s">
        <v>10305</v>
      </c>
      <c r="K3762" s="87" t="str">
        <f t="shared" si="181"/>
        <v>321</v>
      </c>
      <c r="L3762" s="111"/>
    </row>
    <row r="3763" spans="7:12" ht="15" customHeight="1" x14ac:dyDescent="0.25">
      <c r="G3763" s="87">
        <f t="shared" si="180"/>
        <v>0</v>
      </c>
      <c r="H3763" s="87">
        <v>3763</v>
      </c>
      <c r="I3763" s="119">
        <v>32122</v>
      </c>
      <c r="J3763" s="120" t="s">
        <v>10305</v>
      </c>
      <c r="K3763" s="87" t="str">
        <f t="shared" si="181"/>
        <v>321</v>
      </c>
      <c r="L3763" s="111"/>
    </row>
    <row r="3764" spans="7:12" ht="15" customHeight="1" x14ac:dyDescent="0.25">
      <c r="G3764" s="87">
        <f t="shared" si="180"/>
        <v>0</v>
      </c>
      <c r="H3764" s="87">
        <v>3764</v>
      </c>
      <c r="I3764" s="119">
        <v>31421</v>
      </c>
      <c r="J3764" s="122" t="s">
        <v>10306</v>
      </c>
      <c r="K3764" s="87" t="str">
        <f t="shared" si="181"/>
        <v>314</v>
      </c>
      <c r="L3764" s="111"/>
    </row>
    <row r="3765" spans="7:12" ht="15" customHeight="1" x14ac:dyDescent="0.25">
      <c r="G3765" s="87">
        <f t="shared" si="180"/>
        <v>0</v>
      </c>
      <c r="H3765" s="87">
        <v>3765</v>
      </c>
      <c r="I3765" s="119">
        <v>31422</v>
      </c>
      <c r="J3765" s="122" t="s">
        <v>10307</v>
      </c>
      <c r="K3765" s="87" t="str">
        <f t="shared" si="181"/>
        <v>314</v>
      </c>
      <c r="L3765" s="111"/>
    </row>
    <row r="3766" spans="7:12" ht="15" customHeight="1" x14ac:dyDescent="0.25">
      <c r="G3766" s="87">
        <f t="shared" si="180"/>
        <v>0</v>
      </c>
      <c r="H3766" s="87">
        <v>3766</v>
      </c>
      <c r="I3766" s="119">
        <v>31429</v>
      </c>
      <c r="J3766" s="122" t="s">
        <v>10308</v>
      </c>
      <c r="K3766" s="87" t="str">
        <f t="shared" si="181"/>
        <v>314</v>
      </c>
      <c r="L3766" s="111"/>
    </row>
    <row r="3767" spans="7:12" ht="15" customHeight="1" x14ac:dyDescent="0.25">
      <c r="G3767" s="87">
        <f t="shared" si="180"/>
        <v>0</v>
      </c>
      <c r="H3767" s="87">
        <v>3767</v>
      </c>
      <c r="I3767" s="119">
        <v>31430</v>
      </c>
      <c r="J3767" s="122" t="s">
        <v>10308</v>
      </c>
      <c r="K3767" s="87" t="str">
        <f t="shared" si="181"/>
        <v>314</v>
      </c>
      <c r="L3767" s="111"/>
    </row>
    <row r="3768" spans="7:12" ht="15" customHeight="1" x14ac:dyDescent="0.25">
      <c r="G3768" s="87">
        <f t="shared" si="180"/>
        <v>0</v>
      </c>
      <c r="H3768" s="87">
        <v>3768</v>
      </c>
      <c r="I3768" s="119">
        <v>31421</v>
      </c>
      <c r="J3768" s="122" t="s">
        <v>10308</v>
      </c>
      <c r="K3768" s="87" t="str">
        <f t="shared" si="181"/>
        <v>314</v>
      </c>
      <c r="L3768" s="111"/>
    </row>
    <row r="3769" spans="7:12" ht="15" customHeight="1" x14ac:dyDescent="0.25">
      <c r="G3769" s="87">
        <f t="shared" si="180"/>
        <v>0</v>
      </c>
      <c r="H3769" s="87">
        <v>3769</v>
      </c>
      <c r="I3769" s="119">
        <v>31421</v>
      </c>
      <c r="J3769" s="121" t="s">
        <v>10309</v>
      </c>
      <c r="K3769" s="87" t="str">
        <f t="shared" si="181"/>
        <v>314</v>
      </c>
      <c r="L3769" s="111"/>
    </row>
    <row r="3770" spans="7:12" ht="15" customHeight="1" x14ac:dyDescent="0.25">
      <c r="G3770" s="87">
        <f t="shared" si="180"/>
        <v>0</v>
      </c>
      <c r="H3770" s="87">
        <v>3770</v>
      </c>
      <c r="I3770" s="119">
        <v>31422</v>
      </c>
      <c r="J3770" s="121" t="s">
        <v>10309</v>
      </c>
      <c r="K3770" s="87" t="str">
        <f t="shared" si="181"/>
        <v>314</v>
      </c>
      <c r="L3770" s="111"/>
    </row>
    <row r="3771" spans="7:12" ht="15" customHeight="1" x14ac:dyDescent="0.25">
      <c r="G3771" s="87">
        <f t="shared" si="180"/>
        <v>0</v>
      </c>
      <c r="H3771" s="87">
        <v>3771</v>
      </c>
      <c r="I3771" s="119">
        <v>31429</v>
      </c>
      <c r="J3771" s="122" t="s">
        <v>10309</v>
      </c>
      <c r="K3771" s="87" t="str">
        <f t="shared" si="181"/>
        <v>314</v>
      </c>
      <c r="L3771" s="111"/>
    </row>
    <row r="3772" spans="7:12" ht="15" customHeight="1" x14ac:dyDescent="0.25">
      <c r="G3772" s="87">
        <f t="shared" si="180"/>
        <v>0</v>
      </c>
      <c r="H3772" s="87">
        <v>3772</v>
      </c>
      <c r="I3772" s="119">
        <v>31430</v>
      </c>
      <c r="J3772" s="122" t="s">
        <v>10310</v>
      </c>
      <c r="K3772" s="87" t="str">
        <f t="shared" si="181"/>
        <v>314</v>
      </c>
      <c r="L3772" s="111"/>
    </row>
    <row r="3773" spans="7:12" ht="15" customHeight="1" x14ac:dyDescent="0.25">
      <c r="G3773" s="87">
        <f t="shared" si="180"/>
        <v>0</v>
      </c>
      <c r="H3773" s="87">
        <v>3773</v>
      </c>
      <c r="I3773" s="119">
        <v>31429</v>
      </c>
      <c r="J3773" s="122" t="s">
        <v>10310</v>
      </c>
      <c r="K3773" s="87" t="str">
        <f t="shared" si="181"/>
        <v>314</v>
      </c>
      <c r="L3773" s="111"/>
    </row>
    <row r="3774" spans="7:12" ht="15" customHeight="1" x14ac:dyDescent="0.25">
      <c r="G3774" s="87">
        <f t="shared" si="180"/>
        <v>0</v>
      </c>
      <c r="H3774" s="87">
        <v>3774</v>
      </c>
      <c r="I3774" s="119">
        <v>31421</v>
      </c>
      <c r="J3774" s="122" t="s">
        <v>10310</v>
      </c>
      <c r="K3774" s="87" t="str">
        <f t="shared" si="181"/>
        <v>314</v>
      </c>
      <c r="L3774" s="111"/>
    </row>
    <row r="3775" spans="7:12" ht="15" customHeight="1" x14ac:dyDescent="0.25">
      <c r="G3775" s="87">
        <f t="shared" si="180"/>
        <v>0</v>
      </c>
      <c r="H3775" s="87">
        <v>3775</v>
      </c>
      <c r="I3775" s="119">
        <v>31422</v>
      </c>
      <c r="J3775" s="122" t="s">
        <v>10310</v>
      </c>
      <c r="K3775" s="87" t="str">
        <f t="shared" si="181"/>
        <v>314</v>
      </c>
      <c r="L3775" s="111"/>
    </row>
    <row r="3776" spans="7:12" ht="15" customHeight="1" x14ac:dyDescent="0.25">
      <c r="G3776" s="87">
        <f t="shared" si="180"/>
        <v>0</v>
      </c>
      <c r="H3776" s="87">
        <v>3776</v>
      </c>
      <c r="I3776" s="119">
        <v>31425</v>
      </c>
      <c r="J3776" s="122" t="s">
        <v>10311</v>
      </c>
      <c r="K3776" s="87" t="str">
        <f t="shared" si="181"/>
        <v>314</v>
      </c>
      <c r="L3776" s="111"/>
    </row>
    <row r="3777" spans="7:12" ht="15" customHeight="1" x14ac:dyDescent="0.25">
      <c r="G3777" s="87">
        <f t="shared" si="180"/>
        <v>0</v>
      </c>
      <c r="H3777" s="87">
        <v>3777</v>
      </c>
      <c r="I3777" s="119">
        <v>31430</v>
      </c>
      <c r="J3777" s="122" t="s">
        <v>10312</v>
      </c>
      <c r="K3777" s="87" t="str">
        <f t="shared" si="181"/>
        <v>314</v>
      </c>
      <c r="L3777" s="111"/>
    </row>
    <row r="3778" spans="7:12" ht="15" customHeight="1" x14ac:dyDescent="0.25">
      <c r="G3778" s="87">
        <f t="shared" ref="G3778:G3841" si="182">IF(ISERR(SEARCH($G$1,J3778)),0,1)</f>
        <v>0</v>
      </c>
      <c r="H3778" s="87">
        <v>3778</v>
      </c>
      <c r="I3778" s="119">
        <v>31424</v>
      </c>
      <c r="J3778" s="122" t="s">
        <v>10313</v>
      </c>
      <c r="K3778" s="87" t="str">
        <f t="shared" si="181"/>
        <v>314</v>
      </c>
      <c r="L3778" s="111"/>
    </row>
    <row r="3779" spans="7:12" ht="15" customHeight="1" x14ac:dyDescent="0.25">
      <c r="G3779" s="87">
        <f t="shared" si="182"/>
        <v>0</v>
      </c>
      <c r="H3779" s="87">
        <v>3779</v>
      </c>
      <c r="I3779" s="119">
        <v>31429</v>
      </c>
      <c r="J3779" s="121" t="s">
        <v>10314</v>
      </c>
      <c r="K3779" s="87" t="str">
        <f t="shared" ref="K3779:K3842" si="183">IF(LEN(LEFT(I3779,3))&lt;3,"Prosím, zvolte podrobnější úroveň.",LEFT(I3779,3))</f>
        <v>314</v>
      </c>
      <c r="L3779" s="111"/>
    </row>
    <row r="3780" spans="7:12" ht="15" customHeight="1" x14ac:dyDescent="0.25">
      <c r="G3780" s="87">
        <f t="shared" si="182"/>
        <v>0</v>
      </c>
      <c r="H3780" s="87">
        <v>3780</v>
      </c>
      <c r="I3780" s="119">
        <v>31423</v>
      </c>
      <c r="J3780" s="121" t="s">
        <v>10314</v>
      </c>
      <c r="K3780" s="87" t="str">
        <f t="shared" si="183"/>
        <v>314</v>
      </c>
      <c r="L3780" s="111"/>
    </row>
    <row r="3781" spans="7:12" ht="15" customHeight="1" x14ac:dyDescent="0.25">
      <c r="G3781" s="87">
        <f t="shared" si="182"/>
        <v>0</v>
      </c>
      <c r="H3781" s="87">
        <v>3781</v>
      </c>
      <c r="I3781" s="119">
        <v>31430</v>
      </c>
      <c r="J3781" s="122" t="s">
        <v>10314</v>
      </c>
      <c r="K3781" s="87" t="str">
        <f t="shared" si="183"/>
        <v>314</v>
      </c>
      <c r="L3781" s="111"/>
    </row>
    <row r="3782" spans="7:12" ht="15" customHeight="1" x14ac:dyDescent="0.25">
      <c r="G3782" s="87">
        <f t="shared" si="182"/>
        <v>0</v>
      </c>
      <c r="H3782" s="87">
        <v>3782</v>
      </c>
      <c r="I3782" s="119">
        <v>21321</v>
      </c>
      <c r="J3782" s="121" t="s">
        <v>10315</v>
      </c>
      <c r="K3782" s="87" t="str">
        <f t="shared" si="183"/>
        <v>213</v>
      </c>
      <c r="L3782" s="111"/>
    </row>
    <row r="3783" spans="7:12" ht="15" customHeight="1" x14ac:dyDescent="0.25">
      <c r="G3783" s="87">
        <f t="shared" si="182"/>
        <v>0</v>
      </c>
      <c r="H3783" s="87">
        <v>3783</v>
      </c>
      <c r="I3783" s="119">
        <v>21322</v>
      </c>
      <c r="J3783" s="121" t="s">
        <v>10315</v>
      </c>
      <c r="K3783" s="87" t="str">
        <f t="shared" si="183"/>
        <v>213</v>
      </c>
      <c r="L3783" s="111"/>
    </row>
    <row r="3784" spans="7:12" ht="15" customHeight="1" x14ac:dyDescent="0.25">
      <c r="G3784" s="87">
        <f t="shared" si="182"/>
        <v>0</v>
      </c>
      <c r="H3784" s="87">
        <v>3784</v>
      </c>
      <c r="I3784" s="119">
        <v>21322</v>
      </c>
      <c r="J3784" s="122" t="s">
        <v>10316</v>
      </c>
      <c r="K3784" s="87" t="str">
        <f t="shared" si="183"/>
        <v>213</v>
      </c>
      <c r="L3784" s="111"/>
    </row>
    <row r="3785" spans="7:12" ht="15" customHeight="1" x14ac:dyDescent="0.25">
      <c r="G3785" s="87">
        <f t="shared" si="182"/>
        <v>0</v>
      </c>
      <c r="H3785" s="87">
        <v>3785</v>
      </c>
      <c r="I3785" s="119">
        <v>21321</v>
      </c>
      <c r="J3785" s="122" t="s">
        <v>10316</v>
      </c>
      <c r="K3785" s="87" t="str">
        <f t="shared" si="183"/>
        <v>213</v>
      </c>
      <c r="L3785" s="111"/>
    </row>
    <row r="3786" spans="7:12" ht="15" customHeight="1" x14ac:dyDescent="0.25">
      <c r="G3786" s="87">
        <f t="shared" si="182"/>
        <v>0</v>
      </c>
      <c r="H3786" s="87">
        <v>3786</v>
      </c>
      <c r="I3786" s="119">
        <v>21325</v>
      </c>
      <c r="J3786" s="122" t="s">
        <v>10317</v>
      </c>
      <c r="K3786" s="87" t="str">
        <f t="shared" si="183"/>
        <v>213</v>
      </c>
      <c r="L3786" s="111"/>
    </row>
    <row r="3787" spans="7:12" ht="15" customHeight="1" x14ac:dyDescent="0.25">
      <c r="G3787" s="87">
        <f t="shared" si="182"/>
        <v>0</v>
      </c>
      <c r="H3787" s="87">
        <v>3787</v>
      </c>
      <c r="I3787" s="119">
        <v>21324</v>
      </c>
      <c r="J3787" s="122" t="s">
        <v>10318</v>
      </c>
      <c r="K3787" s="87" t="str">
        <f t="shared" si="183"/>
        <v>213</v>
      </c>
      <c r="L3787" s="111"/>
    </row>
    <row r="3788" spans="7:12" ht="15" customHeight="1" x14ac:dyDescent="0.25">
      <c r="G3788" s="87">
        <f t="shared" si="182"/>
        <v>0</v>
      </c>
      <c r="H3788" s="87">
        <v>3788</v>
      </c>
      <c r="I3788" s="119">
        <v>21330</v>
      </c>
      <c r="J3788" s="122" t="s">
        <v>10319</v>
      </c>
      <c r="K3788" s="87" t="str">
        <f t="shared" si="183"/>
        <v>213</v>
      </c>
      <c r="L3788" s="111"/>
    </row>
    <row r="3789" spans="7:12" ht="15" customHeight="1" x14ac:dyDescent="0.25">
      <c r="G3789" s="87">
        <f t="shared" si="182"/>
        <v>0</v>
      </c>
      <c r="H3789" s="87">
        <v>3789</v>
      </c>
      <c r="I3789" s="119">
        <v>32560</v>
      </c>
      <c r="J3789" s="127" t="s">
        <v>10320</v>
      </c>
      <c r="K3789" s="87" t="str">
        <f t="shared" si="183"/>
        <v>325</v>
      </c>
      <c r="L3789" s="111"/>
    </row>
    <row r="3790" spans="7:12" ht="15" customHeight="1" x14ac:dyDescent="0.25">
      <c r="G3790" s="87">
        <f t="shared" si="182"/>
        <v>0</v>
      </c>
      <c r="H3790" s="87">
        <v>3790</v>
      </c>
      <c r="I3790" s="119">
        <v>32570</v>
      </c>
      <c r="J3790" s="120" t="s">
        <v>10321</v>
      </c>
      <c r="K3790" s="87" t="str">
        <f t="shared" si="183"/>
        <v>325</v>
      </c>
      <c r="L3790" s="111"/>
    </row>
    <row r="3791" spans="7:12" ht="15" customHeight="1" x14ac:dyDescent="0.25">
      <c r="G3791" s="87">
        <f t="shared" si="182"/>
        <v>0</v>
      </c>
      <c r="H3791" s="87">
        <v>3791</v>
      </c>
      <c r="I3791" s="119">
        <v>32570</v>
      </c>
      <c r="J3791" s="120" t="s">
        <v>10322</v>
      </c>
      <c r="K3791" s="87" t="str">
        <f t="shared" si="183"/>
        <v>325</v>
      </c>
      <c r="L3791" s="111"/>
    </row>
    <row r="3792" spans="7:12" ht="15" customHeight="1" x14ac:dyDescent="0.25">
      <c r="G3792" s="87">
        <f t="shared" si="182"/>
        <v>0</v>
      </c>
      <c r="H3792" s="87">
        <v>3792</v>
      </c>
      <c r="I3792" s="119">
        <v>53292</v>
      </c>
      <c r="J3792" s="120" t="s">
        <v>10322</v>
      </c>
      <c r="K3792" s="87" t="str">
        <f t="shared" si="183"/>
        <v>532</v>
      </c>
      <c r="L3792" s="111"/>
    </row>
    <row r="3793" spans="7:12" ht="15" customHeight="1" x14ac:dyDescent="0.25">
      <c r="G3793" s="87">
        <f t="shared" si="182"/>
        <v>0</v>
      </c>
      <c r="H3793" s="87">
        <v>3793</v>
      </c>
      <c r="I3793" s="119">
        <v>32570</v>
      </c>
      <c r="J3793" s="120" t="s">
        <v>10323</v>
      </c>
      <c r="K3793" s="87" t="str">
        <f t="shared" si="183"/>
        <v>325</v>
      </c>
      <c r="L3793" s="111"/>
    </row>
    <row r="3794" spans="7:12" ht="15" customHeight="1" x14ac:dyDescent="0.25">
      <c r="G3794" s="87">
        <f t="shared" si="182"/>
        <v>0</v>
      </c>
      <c r="H3794" s="87">
        <v>3794</v>
      </c>
      <c r="I3794" s="119">
        <v>32570</v>
      </c>
      <c r="J3794" s="120" t="s">
        <v>10324</v>
      </c>
      <c r="K3794" s="87" t="str">
        <f t="shared" si="183"/>
        <v>325</v>
      </c>
      <c r="L3794" s="111"/>
    </row>
    <row r="3795" spans="7:12" ht="15" customHeight="1" x14ac:dyDescent="0.25">
      <c r="G3795" s="87">
        <f t="shared" si="182"/>
        <v>0</v>
      </c>
      <c r="H3795" s="87">
        <v>3795</v>
      </c>
      <c r="I3795" s="119">
        <v>32570</v>
      </c>
      <c r="J3795" s="120" t="s">
        <v>10325</v>
      </c>
      <c r="K3795" s="87" t="str">
        <f t="shared" si="183"/>
        <v>325</v>
      </c>
      <c r="L3795" s="111"/>
    </row>
    <row r="3796" spans="7:12" ht="15" customHeight="1" x14ac:dyDescent="0.25">
      <c r="G3796" s="87">
        <f t="shared" si="182"/>
        <v>0</v>
      </c>
      <c r="H3796" s="87">
        <v>3796</v>
      </c>
      <c r="I3796" s="119">
        <v>32570</v>
      </c>
      <c r="J3796" s="120" t="s">
        <v>10326</v>
      </c>
      <c r="K3796" s="87" t="str">
        <f t="shared" si="183"/>
        <v>325</v>
      </c>
      <c r="L3796" s="111"/>
    </row>
    <row r="3797" spans="7:12" ht="15" customHeight="1" x14ac:dyDescent="0.25">
      <c r="G3797" s="87">
        <f t="shared" si="182"/>
        <v>0</v>
      </c>
      <c r="H3797" s="87">
        <v>3797</v>
      </c>
      <c r="I3797" s="119">
        <v>32570</v>
      </c>
      <c r="J3797" s="120" t="s">
        <v>12124</v>
      </c>
      <c r="K3797" s="87" t="str">
        <f t="shared" si="183"/>
        <v>325</v>
      </c>
      <c r="L3797" s="111"/>
    </row>
    <row r="3798" spans="7:12" ht="15" customHeight="1" x14ac:dyDescent="0.25">
      <c r="G3798" s="87">
        <f t="shared" si="182"/>
        <v>0</v>
      </c>
      <c r="H3798" s="87">
        <v>3798</v>
      </c>
      <c r="I3798" s="119">
        <v>32570</v>
      </c>
      <c r="J3798" s="120" t="s">
        <v>12125</v>
      </c>
      <c r="K3798" s="87" t="str">
        <f t="shared" si="183"/>
        <v>325</v>
      </c>
      <c r="L3798" s="111"/>
    </row>
    <row r="3799" spans="7:12" ht="15" customHeight="1" x14ac:dyDescent="0.25">
      <c r="G3799" s="87">
        <f t="shared" si="182"/>
        <v>0</v>
      </c>
      <c r="H3799" s="87">
        <v>3799</v>
      </c>
      <c r="I3799" s="119">
        <v>22650</v>
      </c>
      <c r="J3799" s="120" t="s">
        <v>10327</v>
      </c>
      <c r="K3799" s="87" t="str">
        <f t="shared" si="183"/>
        <v>226</v>
      </c>
      <c r="L3799" s="111"/>
    </row>
    <row r="3800" spans="7:12" ht="15" customHeight="1" x14ac:dyDescent="0.25">
      <c r="G3800" s="87">
        <f t="shared" si="182"/>
        <v>0</v>
      </c>
      <c r="H3800" s="87">
        <v>3800</v>
      </c>
      <c r="I3800" s="119">
        <v>32592</v>
      </c>
      <c r="J3800" s="120" t="s">
        <v>10327</v>
      </c>
      <c r="K3800" s="87" t="str">
        <f t="shared" si="183"/>
        <v>325</v>
      </c>
      <c r="L3800" s="111"/>
    </row>
    <row r="3801" spans="7:12" ht="15" customHeight="1" x14ac:dyDescent="0.25">
      <c r="G3801" s="87">
        <f t="shared" si="182"/>
        <v>0</v>
      </c>
      <c r="H3801" s="87">
        <v>3801</v>
      </c>
      <c r="I3801" s="119">
        <v>22650</v>
      </c>
      <c r="J3801" s="120" t="s">
        <v>10328</v>
      </c>
      <c r="K3801" s="87" t="str">
        <f t="shared" si="183"/>
        <v>226</v>
      </c>
      <c r="L3801" s="111"/>
    </row>
    <row r="3802" spans="7:12" ht="15" customHeight="1" x14ac:dyDescent="0.25">
      <c r="G3802" s="87">
        <f t="shared" si="182"/>
        <v>0</v>
      </c>
      <c r="H3802" s="87">
        <v>3802</v>
      </c>
      <c r="I3802" s="119">
        <v>22650</v>
      </c>
      <c r="J3802" s="120" t="s">
        <v>10329</v>
      </c>
      <c r="K3802" s="87" t="str">
        <f t="shared" si="183"/>
        <v>226</v>
      </c>
      <c r="L3802" s="111"/>
    </row>
    <row r="3803" spans="7:12" ht="15" customHeight="1" x14ac:dyDescent="0.25">
      <c r="G3803" s="87">
        <f t="shared" si="182"/>
        <v>0</v>
      </c>
      <c r="H3803" s="87">
        <v>3803</v>
      </c>
      <c r="I3803" s="119">
        <v>32121</v>
      </c>
      <c r="J3803" s="120" t="s">
        <v>10330</v>
      </c>
      <c r="K3803" s="87" t="str">
        <f t="shared" si="183"/>
        <v>321</v>
      </c>
      <c r="L3803" s="111"/>
    </row>
    <row r="3804" spans="7:12" ht="15" customHeight="1" x14ac:dyDescent="0.25">
      <c r="G3804" s="87">
        <f t="shared" si="182"/>
        <v>0</v>
      </c>
      <c r="H3804" s="87">
        <v>3804</v>
      </c>
      <c r="I3804" s="119">
        <v>32592</v>
      </c>
      <c r="J3804" s="120" t="s">
        <v>10331</v>
      </c>
      <c r="K3804" s="87" t="str">
        <f t="shared" si="183"/>
        <v>325</v>
      </c>
      <c r="L3804" s="111"/>
    </row>
    <row r="3805" spans="7:12" ht="15" customHeight="1" x14ac:dyDescent="0.25">
      <c r="G3805" s="87">
        <f t="shared" si="182"/>
        <v>0</v>
      </c>
      <c r="H3805" s="87">
        <v>3805</v>
      </c>
      <c r="I3805" s="119">
        <v>22650</v>
      </c>
      <c r="J3805" s="127" t="s">
        <v>10332</v>
      </c>
      <c r="K3805" s="87" t="str">
        <f t="shared" si="183"/>
        <v>226</v>
      </c>
      <c r="L3805" s="111"/>
    </row>
    <row r="3806" spans="7:12" ht="15" customHeight="1" x14ac:dyDescent="0.25">
      <c r="G3806" s="87">
        <f t="shared" si="182"/>
        <v>0</v>
      </c>
      <c r="H3806" s="87">
        <v>3806</v>
      </c>
      <c r="I3806" s="119">
        <v>32592</v>
      </c>
      <c r="J3806" s="127" t="s">
        <v>10332</v>
      </c>
      <c r="K3806" s="87" t="str">
        <f t="shared" si="183"/>
        <v>325</v>
      </c>
      <c r="L3806" s="111"/>
    </row>
    <row r="3807" spans="7:12" ht="15" customHeight="1" x14ac:dyDescent="0.25">
      <c r="G3807" s="87">
        <f t="shared" si="182"/>
        <v>0</v>
      </c>
      <c r="H3807" s="87">
        <v>3807</v>
      </c>
      <c r="I3807" s="119">
        <v>32540</v>
      </c>
      <c r="J3807" s="120" t="s">
        <v>10333</v>
      </c>
      <c r="K3807" s="87" t="str">
        <f t="shared" si="183"/>
        <v>325</v>
      </c>
      <c r="L3807" s="111"/>
    </row>
    <row r="3808" spans="7:12" ht="15" customHeight="1" x14ac:dyDescent="0.25">
      <c r="G3808" s="87">
        <f t="shared" si="182"/>
        <v>0</v>
      </c>
      <c r="H3808" s="87">
        <v>3808</v>
      </c>
      <c r="I3808" s="119">
        <v>32540</v>
      </c>
      <c r="J3808" s="120" t="s">
        <v>10334</v>
      </c>
      <c r="K3808" s="87" t="str">
        <f t="shared" si="183"/>
        <v>325</v>
      </c>
      <c r="L3808" s="111"/>
    </row>
    <row r="3809" spans="7:12" ht="15" customHeight="1" x14ac:dyDescent="0.25">
      <c r="G3809" s="87">
        <f t="shared" si="182"/>
        <v>0</v>
      </c>
      <c r="H3809" s="87">
        <v>3809</v>
      </c>
      <c r="I3809" s="119">
        <v>32540</v>
      </c>
      <c r="J3809" s="120" t="s">
        <v>10335</v>
      </c>
      <c r="K3809" s="87" t="str">
        <f t="shared" si="183"/>
        <v>325</v>
      </c>
      <c r="L3809" s="111"/>
    </row>
    <row r="3810" spans="7:12" ht="15" customHeight="1" x14ac:dyDescent="0.25">
      <c r="G3810" s="87">
        <f t="shared" si="182"/>
        <v>0</v>
      </c>
      <c r="H3810" s="87">
        <v>3810</v>
      </c>
      <c r="I3810" s="119">
        <v>22679</v>
      </c>
      <c r="J3810" s="120" t="s">
        <v>10336</v>
      </c>
      <c r="K3810" s="87" t="str">
        <f t="shared" si="183"/>
        <v>226</v>
      </c>
      <c r="L3810" s="111"/>
    </row>
    <row r="3811" spans="7:12" ht="15" customHeight="1" x14ac:dyDescent="0.25">
      <c r="G3811" s="87">
        <f t="shared" si="182"/>
        <v>0</v>
      </c>
      <c r="H3811" s="87">
        <v>3811</v>
      </c>
      <c r="I3811" s="119">
        <v>22671</v>
      </c>
      <c r="J3811" s="127" t="s">
        <v>10337</v>
      </c>
      <c r="K3811" s="87" t="str">
        <f t="shared" si="183"/>
        <v>226</v>
      </c>
      <c r="L3811" s="111"/>
    </row>
    <row r="3812" spans="7:12" ht="15" customHeight="1" x14ac:dyDescent="0.25">
      <c r="G3812" s="87">
        <f t="shared" si="182"/>
        <v>0</v>
      </c>
      <c r="H3812" s="87">
        <v>3812</v>
      </c>
      <c r="I3812" s="119">
        <v>22672</v>
      </c>
      <c r="J3812" s="127" t="s">
        <v>10337</v>
      </c>
      <c r="K3812" s="87" t="str">
        <f t="shared" si="183"/>
        <v>226</v>
      </c>
      <c r="L3812" s="111"/>
    </row>
    <row r="3813" spans="7:12" ht="15" customHeight="1" x14ac:dyDescent="0.25">
      <c r="G3813" s="87">
        <f t="shared" si="182"/>
        <v>0</v>
      </c>
      <c r="H3813" s="87">
        <v>3813</v>
      </c>
      <c r="I3813" s="119">
        <v>32540</v>
      </c>
      <c r="J3813" s="120" t="s">
        <v>10338</v>
      </c>
      <c r="K3813" s="87" t="str">
        <f t="shared" si="183"/>
        <v>325</v>
      </c>
      <c r="L3813" s="111"/>
    </row>
    <row r="3814" spans="7:12" ht="15" customHeight="1" x14ac:dyDescent="0.25">
      <c r="G3814" s="87">
        <f t="shared" si="182"/>
        <v>0</v>
      </c>
      <c r="H3814" s="87">
        <v>3814</v>
      </c>
      <c r="I3814" s="119">
        <v>32540</v>
      </c>
      <c r="J3814" s="120" t="s">
        <v>10339</v>
      </c>
      <c r="K3814" s="87" t="str">
        <f t="shared" si="183"/>
        <v>325</v>
      </c>
      <c r="L3814" s="111"/>
    </row>
    <row r="3815" spans="7:12" ht="15" customHeight="1" x14ac:dyDescent="0.25">
      <c r="G3815" s="87">
        <f t="shared" si="182"/>
        <v>0</v>
      </c>
      <c r="H3815" s="87">
        <v>3815</v>
      </c>
      <c r="I3815" s="119">
        <v>22679</v>
      </c>
      <c r="J3815" s="127" t="s">
        <v>10340</v>
      </c>
      <c r="K3815" s="87" t="str">
        <f t="shared" si="183"/>
        <v>226</v>
      </c>
      <c r="L3815" s="111"/>
    </row>
    <row r="3816" spans="7:12" ht="15" customHeight="1" x14ac:dyDescent="0.25">
      <c r="G3816" s="87">
        <f t="shared" si="182"/>
        <v>0</v>
      </c>
      <c r="H3816" s="87">
        <v>3816</v>
      </c>
      <c r="I3816" s="119">
        <v>22671</v>
      </c>
      <c r="J3816" s="127" t="s">
        <v>10340</v>
      </c>
      <c r="K3816" s="87" t="str">
        <f t="shared" si="183"/>
        <v>226</v>
      </c>
      <c r="L3816" s="111"/>
    </row>
    <row r="3817" spans="7:12" ht="15" customHeight="1" x14ac:dyDescent="0.25">
      <c r="G3817" s="87">
        <f t="shared" si="182"/>
        <v>0</v>
      </c>
      <c r="H3817" s="87">
        <v>3817</v>
      </c>
      <c r="I3817" s="119">
        <v>22672</v>
      </c>
      <c r="J3817" s="120" t="s">
        <v>10340</v>
      </c>
      <c r="K3817" s="87" t="str">
        <f t="shared" si="183"/>
        <v>226</v>
      </c>
      <c r="L3817" s="111"/>
    </row>
    <row r="3818" spans="7:12" ht="15" customHeight="1" x14ac:dyDescent="0.25">
      <c r="G3818" s="87">
        <f t="shared" si="182"/>
        <v>0</v>
      </c>
      <c r="H3818" s="87">
        <v>3818</v>
      </c>
      <c r="I3818" s="119">
        <v>22673</v>
      </c>
      <c r="J3818" s="120" t="s">
        <v>10340</v>
      </c>
      <c r="K3818" s="87" t="str">
        <f t="shared" si="183"/>
        <v>226</v>
      </c>
      <c r="L3818" s="111"/>
    </row>
    <row r="3819" spans="7:12" ht="15" customHeight="1" x14ac:dyDescent="0.25">
      <c r="G3819" s="87">
        <f t="shared" si="182"/>
        <v>0</v>
      </c>
      <c r="H3819" s="87">
        <v>3819</v>
      </c>
      <c r="I3819" s="119">
        <v>32142</v>
      </c>
      <c r="J3819" s="120"/>
      <c r="K3819" s="87" t="str">
        <f t="shared" si="183"/>
        <v>321</v>
      </c>
      <c r="L3819" s="111"/>
    </row>
    <row r="3820" spans="7:12" ht="15" customHeight="1" x14ac:dyDescent="0.25">
      <c r="G3820" s="87">
        <f t="shared" si="182"/>
        <v>0</v>
      </c>
      <c r="H3820" s="87">
        <v>3820</v>
      </c>
      <c r="I3820" s="119">
        <v>32142</v>
      </c>
      <c r="J3820" s="120" t="s">
        <v>10341</v>
      </c>
      <c r="K3820" s="87" t="str">
        <f t="shared" si="183"/>
        <v>321</v>
      </c>
      <c r="L3820" s="111"/>
    </row>
    <row r="3821" spans="7:12" ht="15" customHeight="1" x14ac:dyDescent="0.25">
      <c r="G3821" s="87">
        <f t="shared" si="182"/>
        <v>0</v>
      </c>
      <c r="H3821" s="87">
        <v>3821</v>
      </c>
      <c r="I3821" s="119">
        <v>32510</v>
      </c>
      <c r="J3821" s="120" t="s">
        <v>10342</v>
      </c>
      <c r="K3821" s="87" t="str">
        <f t="shared" si="183"/>
        <v>325</v>
      </c>
      <c r="L3821" s="111"/>
    </row>
    <row r="3822" spans="7:12" ht="15" customHeight="1" x14ac:dyDescent="0.25">
      <c r="G3822" s="87">
        <f t="shared" si="182"/>
        <v>0</v>
      </c>
      <c r="H3822" s="87">
        <v>3822</v>
      </c>
      <c r="I3822" s="119">
        <v>32142</v>
      </c>
      <c r="J3822" s="120" t="s">
        <v>10343</v>
      </c>
      <c r="K3822" s="87" t="str">
        <f t="shared" si="183"/>
        <v>321</v>
      </c>
      <c r="L3822" s="111"/>
    </row>
    <row r="3823" spans="7:12" ht="15" customHeight="1" x14ac:dyDescent="0.25">
      <c r="G3823" s="87">
        <f t="shared" si="182"/>
        <v>0</v>
      </c>
      <c r="H3823" s="87">
        <v>3823</v>
      </c>
      <c r="I3823" s="119">
        <v>32149</v>
      </c>
      <c r="J3823" s="120" t="s">
        <v>10343</v>
      </c>
      <c r="K3823" s="87" t="str">
        <f t="shared" si="183"/>
        <v>321</v>
      </c>
      <c r="L3823" s="111"/>
    </row>
    <row r="3824" spans="7:12" ht="15" customHeight="1" x14ac:dyDescent="0.25">
      <c r="G3824" s="87">
        <f t="shared" si="182"/>
        <v>0</v>
      </c>
      <c r="H3824" s="87">
        <v>3824</v>
      </c>
      <c r="I3824" s="119">
        <v>32144</v>
      </c>
      <c r="J3824" s="120" t="s">
        <v>10344</v>
      </c>
      <c r="K3824" s="87" t="str">
        <f t="shared" si="183"/>
        <v>321</v>
      </c>
      <c r="L3824" s="111"/>
    </row>
    <row r="3825" spans="7:12" ht="15" customHeight="1" x14ac:dyDescent="0.25">
      <c r="G3825" s="87">
        <f t="shared" si="182"/>
        <v>0</v>
      </c>
      <c r="H3825" s="87">
        <v>3825</v>
      </c>
      <c r="I3825" s="119">
        <v>32142</v>
      </c>
      <c r="J3825" s="120" t="s">
        <v>10345</v>
      </c>
      <c r="K3825" s="87" t="str">
        <f t="shared" si="183"/>
        <v>321</v>
      </c>
      <c r="L3825" s="111"/>
    </row>
    <row r="3826" spans="7:12" ht="15" customHeight="1" x14ac:dyDescent="0.25">
      <c r="G3826" s="87">
        <f t="shared" si="182"/>
        <v>0</v>
      </c>
      <c r="H3826" s="87">
        <v>3826</v>
      </c>
      <c r="I3826" s="119">
        <v>32149</v>
      </c>
      <c r="J3826" s="120" t="s">
        <v>10346</v>
      </c>
      <c r="K3826" s="87" t="str">
        <f t="shared" si="183"/>
        <v>321</v>
      </c>
      <c r="L3826" s="111"/>
    </row>
    <row r="3827" spans="7:12" ht="15" customHeight="1" x14ac:dyDescent="0.25">
      <c r="G3827" s="87">
        <f t="shared" si="182"/>
        <v>0</v>
      </c>
      <c r="H3827" s="87">
        <v>3827</v>
      </c>
      <c r="I3827" s="119">
        <v>32142</v>
      </c>
      <c r="J3827" s="120" t="s">
        <v>10346</v>
      </c>
      <c r="K3827" s="87" t="str">
        <f t="shared" si="183"/>
        <v>321</v>
      </c>
      <c r="L3827" s="111"/>
    </row>
    <row r="3828" spans="7:12" ht="15" customHeight="1" x14ac:dyDescent="0.25">
      <c r="G3828" s="87">
        <f t="shared" si="182"/>
        <v>0</v>
      </c>
      <c r="H3828" s="87">
        <v>3828</v>
      </c>
      <c r="I3828" s="119">
        <v>32144</v>
      </c>
      <c r="J3828" s="120" t="s">
        <v>10346</v>
      </c>
      <c r="K3828" s="87" t="str">
        <f t="shared" si="183"/>
        <v>321</v>
      </c>
      <c r="L3828" s="111"/>
    </row>
    <row r="3829" spans="7:12" ht="15" customHeight="1" x14ac:dyDescent="0.25">
      <c r="G3829" s="87">
        <f t="shared" si="182"/>
        <v>0</v>
      </c>
      <c r="H3829" s="87">
        <v>3829</v>
      </c>
      <c r="I3829" s="119">
        <v>32553</v>
      </c>
      <c r="J3829" s="120" t="s">
        <v>10347</v>
      </c>
      <c r="K3829" s="87" t="str">
        <f t="shared" si="183"/>
        <v>325</v>
      </c>
      <c r="L3829" s="111"/>
    </row>
    <row r="3830" spans="7:12" ht="15" customHeight="1" x14ac:dyDescent="0.25">
      <c r="G3830" s="87">
        <f t="shared" si="182"/>
        <v>0</v>
      </c>
      <c r="H3830" s="87">
        <v>3830</v>
      </c>
      <c r="I3830" s="119">
        <v>32559</v>
      </c>
      <c r="J3830" s="120" t="s">
        <v>10347</v>
      </c>
      <c r="K3830" s="87" t="str">
        <f t="shared" si="183"/>
        <v>325</v>
      </c>
      <c r="L3830" s="111"/>
    </row>
    <row r="3831" spans="7:12" ht="15" customHeight="1" x14ac:dyDescent="0.25">
      <c r="G3831" s="87">
        <f t="shared" si="182"/>
        <v>0</v>
      </c>
      <c r="H3831" s="87">
        <v>3831</v>
      </c>
      <c r="I3831" s="119">
        <v>32551</v>
      </c>
      <c r="J3831" s="127" t="s">
        <v>12484</v>
      </c>
      <c r="K3831" s="87" t="str">
        <f t="shared" si="183"/>
        <v>325</v>
      </c>
      <c r="L3831" s="111"/>
    </row>
    <row r="3832" spans="7:12" ht="15" customHeight="1" x14ac:dyDescent="0.25">
      <c r="G3832" s="87">
        <f t="shared" si="182"/>
        <v>0</v>
      </c>
      <c r="H3832" s="87">
        <v>3832</v>
      </c>
      <c r="I3832" s="119">
        <v>22641</v>
      </c>
      <c r="J3832" s="120" t="s">
        <v>12484</v>
      </c>
      <c r="K3832" s="87" t="str">
        <f t="shared" si="183"/>
        <v>226</v>
      </c>
      <c r="L3832" s="111"/>
    </row>
    <row r="3833" spans="7:12" ht="15" customHeight="1" x14ac:dyDescent="0.25">
      <c r="G3833" s="87">
        <f t="shared" si="182"/>
        <v>0</v>
      </c>
      <c r="H3833" s="87">
        <v>3833</v>
      </c>
      <c r="I3833" s="119">
        <v>22642</v>
      </c>
      <c r="J3833" s="120" t="s">
        <v>12484</v>
      </c>
      <c r="K3833" s="87" t="str">
        <f t="shared" si="183"/>
        <v>226</v>
      </c>
      <c r="L3833" s="111"/>
    </row>
    <row r="3834" spans="7:12" ht="15" customHeight="1" x14ac:dyDescent="0.25">
      <c r="G3834" s="87">
        <f t="shared" si="182"/>
        <v>0</v>
      </c>
      <c r="H3834" s="87">
        <v>3834</v>
      </c>
      <c r="I3834" s="119">
        <v>22643</v>
      </c>
      <c r="J3834" s="120" t="s">
        <v>12484</v>
      </c>
      <c r="K3834" s="87" t="str">
        <f t="shared" si="183"/>
        <v>226</v>
      </c>
      <c r="L3834" s="111"/>
    </row>
    <row r="3835" spans="7:12" ht="15" customHeight="1" x14ac:dyDescent="0.25">
      <c r="G3835" s="87">
        <f t="shared" si="182"/>
        <v>0</v>
      </c>
      <c r="H3835" s="87">
        <v>3835</v>
      </c>
      <c r="I3835" s="119">
        <v>22644</v>
      </c>
      <c r="J3835" s="120" t="s">
        <v>12484</v>
      </c>
      <c r="K3835" s="87" t="str">
        <f t="shared" si="183"/>
        <v>226</v>
      </c>
      <c r="L3835" s="111"/>
    </row>
    <row r="3836" spans="7:12" ht="15" customHeight="1" x14ac:dyDescent="0.25">
      <c r="G3836" s="87">
        <f t="shared" si="182"/>
        <v>0</v>
      </c>
      <c r="H3836" s="87">
        <v>3836</v>
      </c>
      <c r="I3836" s="119">
        <v>22649</v>
      </c>
      <c r="J3836" s="120" t="s">
        <v>12484</v>
      </c>
      <c r="K3836" s="87" t="str">
        <f t="shared" si="183"/>
        <v>226</v>
      </c>
      <c r="L3836" s="111"/>
    </row>
    <row r="3837" spans="7:12" ht="15" customHeight="1" x14ac:dyDescent="0.25">
      <c r="G3837" s="87">
        <f t="shared" si="182"/>
        <v>0</v>
      </c>
      <c r="H3837" s="87">
        <v>3837</v>
      </c>
      <c r="I3837" s="119">
        <v>22691</v>
      </c>
      <c r="J3837" s="120" t="s">
        <v>12484</v>
      </c>
      <c r="K3837" s="87" t="str">
        <f t="shared" si="183"/>
        <v>226</v>
      </c>
      <c r="L3837" s="111"/>
    </row>
    <row r="3838" spans="7:12" ht="15" customHeight="1" x14ac:dyDescent="0.25">
      <c r="G3838" s="87">
        <f t="shared" si="182"/>
        <v>0</v>
      </c>
      <c r="H3838" s="87">
        <v>3838</v>
      </c>
      <c r="I3838" s="119">
        <v>22691</v>
      </c>
      <c r="J3838" s="120" t="s">
        <v>10348</v>
      </c>
      <c r="K3838" s="87" t="str">
        <f t="shared" si="183"/>
        <v>226</v>
      </c>
      <c r="L3838" s="111"/>
    </row>
    <row r="3839" spans="7:12" ht="15" customHeight="1" x14ac:dyDescent="0.25">
      <c r="G3839" s="87">
        <f t="shared" si="182"/>
        <v>0</v>
      </c>
      <c r="H3839" s="87">
        <v>3839</v>
      </c>
      <c r="I3839" s="119">
        <v>22641</v>
      </c>
      <c r="J3839" s="120" t="s">
        <v>10348</v>
      </c>
      <c r="K3839" s="87" t="str">
        <f t="shared" si="183"/>
        <v>226</v>
      </c>
      <c r="L3839" s="111"/>
    </row>
    <row r="3840" spans="7:12" ht="15" customHeight="1" x14ac:dyDescent="0.25">
      <c r="G3840" s="87">
        <f t="shared" si="182"/>
        <v>0</v>
      </c>
      <c r="H3840" s="87">
        <v>3840</v>
      </c>
      <c r="I3840" s="119">
        <v>22642</v>
      </c>
      <c r="J3840" s="120" t="s">
        <v>10348</v>
      </c>
      <c r="K3840" s="87" t="str">
        <f t="shared" si="183"/>
        <v>226</v>
      </c>
      <c r="L3840" s="111"/>
    </row>
    <row r="3841" spans="7:12" ht="15" customHeight="1" x14ac:dyDescent="0.25">
      <c r="G3841" s="87">
        <f t="shared" si="182"/>
        <v>0</v>
      </c>
      <c r="H3841" s="87">
        <v>3841</v>
      </c>
      <c r="I3841" s="119">
        <v>22643</v>
      </c>
      <c r="J3841" s="120" t="s">
        <v>10348</v>
      </c>
      <c r="K3841" s="87" t="str">
        <f t="shared" si="183"/>
        <v>226</v>
      </c>
      <c r="L3841" s="111"/>
    </row>
    <row r="3842" spans="7:12" ht="15" customHeight="1" x14ac:dyDescent="0.25">
      <c r="G3842" s="87">
        <f t="shared" ref="G3842:G3905" si="184">IF(ISERR(SEARCH($G$1,J3842)),0,1)</f>
        <v>0</v>
      </c>
      <c r="H3842" s="87">
        <v>3842</v>
      </c>
      <c r="I3842" s="119">
        <v>22644</v>
      </c>
      <c r="J3842" s="120" t="s">
        <v>10348</v>
      </c>
      <c r="K3842" s="87" t="str">
        <f t="shared" si="183"/>
        <v>226</v>
      </c>
      <c r="L3842" s="111"/>
    </row>
    <row r="3843" spans="7:12" ht="15" customHeight="1" x14ac:dyDescent="0.25">
      <c r="G3843" s="87">
        <f t="shared" si="184"/>
        <v>0</v>
      </c>
      <c r="H3843" s="87">
        <v>3843</v>
      </c>
      <c r="I3843" s="119">
        <v>22649</v>
      </c>
      <c r="J3843" s="120" t="s">
        <v>10348</v>
      </c>
      <c r="K3843" s="87" t="str">
        <f t="shared" ref="K3843:K3906" si="185">IF(LEN(LEFT(I3843,3))&lt;3,"Prosím, zvolte podrobnější úroveň.",LEFT(I3843,3))</f>
        <v>226</v>
      </c>
      <c r="L3843" s="111"/>
    </row>
    <row r="3844" spans="7:12" ht="15" customHeight="1" x14ac:dyDescent="0.25">
      <c r="G3844" s="87">
        <f t="shared" si="184"/>
        <v>0</v>
      </c>
      <c r="H3844" s="87">
        <v>3844</v>
      </c>
      <c r="I3844" s="119">
        <v>22641</v>
      </c>
      <c r="J3844" s="127" t="s">
        <v>10349</v>
      </c>
      <c r="K3844" s="87" t="str">
        <f t="shared" si="185"/>
        <v>226</v>
      </c>
      <c r="L3844" s="111"/>
    </row>
    <row r="3845" spans="7:12" ht="15" customHeight="1" x14ac:dyDescent="0.25">
      <c r="G3845" s="87">
        <f t="shared" si="184"/>
        <v>0</v>
      </c>
      <c r="H3845" s="87">
        <v>3845</v>
      </c>
      <c r="I3845" s="119">
        <v>22642</v>
      </c>
      <c r="J3845" s="127" t="s">
        <v>10349</v>
      </c>
      <c r="K3845" s="87" t="str">
        <f t="shared" si="185"/>
        <v>226</v>
      </c>
      <c r="L3845" s="111"/>
    </row>
    <row r="3846" spans="7:12" ht="15" customHeight="1" x14ac:dyDescent="0.25">
      <c r="G3846" s="87">
        <f t="shared" si="184"/>
        <v>0</v>
      </c>
      <c r="H3846" s="87">
        <v>3846</v>
      </c>
      <c r="I3846" s="119">
        <v>22643</v>
      </c>
      <c r="J3846" s="127" t="s">
        <v>10349</v>
      </c>
      <c r="K3846" s="87" t="str">
        <f t="shared" si="185"/>
        <v>226</v>
      </c>
      <c r="L3846" s="111"/>
    </row>
    <row r="3847" spans="7:12" ht="15" customHeight="1" x14ac:dyDescent="0.25">
      <c r="G3847" s="87">
        <f t="shared" si="184"/>
        <v>0</v>
      </c>
      <c r="H3847" s="87">
        <v>3847</v>
      </c>
      <c r="I3847" s="119">
        <v>22644</v>
      </c>
      <c r="J3847" s="127" t="s">
        <v>10349</v>
      </c>
      <c r="K3847" s="87" t="str">
        <f t="shared" si="185"/>
        <v>226</v>
      </c>
      <c r="L3847" s="111"/>
    </row>
    <row r="3848" spans="7:12" ht="15" customHeight="1" x14ac:dyDescent="0.25">
      <c r="G3848" s="87">
        <f t="shared" si="184"/>
        <v>0</v>
      </c>
      <c r="H3848" s="87">
        <v>3848</v>
      </c>
      <c r="I3848" s="119">
        <v>22649</v>
      </c>
      <c r="J3848" s="127" t="s">
        <v>10349</v>
      </c>
      <c r="K3848" s="87" t="str">
        <f t="shared" si="185"/>
        <v>226</v>
      </c>
      <c r="L3848" s="111"/>
    </row>
    <row r="3849" spans="7:12" ht="15" customHeight="1" x14ac:dyDescent="0.25">
      <c r="G3849" s="87">
        <f t="shared" si="184"/>
        <v>0</v>
      </c>
      <c r="H3849" s="87">
        <v>3849</v>
      </c>
      <c r="I3849" s="119">
        <v>22691</v>
      </c>
      <c r="J3849" s="127" t="s">
        <v>10349</v>
      </c>
      <c r="K3849" s="87" t="str">
        <f t="shared" si="185"/>
        <v>226</v>
      </c>
      <c r="L3849" s="111"/>
    </row>
    <row r="3850" spans="7:12" ht="15" customHeight="1" x14ac:dyDescent="0.25">
      <c r="G3850" s="87">
        <f t="shared" si="184"/>
        <v>0</v>
      </c>
      <c r="H3850" s="87">
        <v>3850</v>
      </c>
      <c r="I3850" s="119">
        <v>32551</v>
      </c>
      <c r="J3850" s="120" t="s">
        <v>10349</v>
      </c>
      <c r="K3850" s="87" t="str">
        <f t="shared" si="185"/>
        <v>325</v>
      </c>
      <c r="L3850" s="111"/>
    </row>
    <row r="3851" spans="7:12" ht="15" customHeight="1" x14ac:dyDescent="0.25">
      <c r="G3851" s="87">
        <f t="shared" si="184"/>
        <v>0</v>
      </c>
      <c r="H3851" s="87">
        <v>3851</v>
      </c>
      <c r="I3851" s="119">
        <v>22691</v>
      </c>
      <c r="J3851" s="120" t="s">
        <v>10350</v>
      </c>
      <c r="K3851" s="87" t="str">
        <f t="shared" si="185"/>
        <v>226</v>
      </c>
      <c r="L3851" s="111"/>
    </row>
    <row r="3852" spans="7:12" ht="15" customHeight="1" x14ac:dyDescent="0.25">
      <c r="G3852" s="87">
        <f t="shared" si="184"/>
        <v>0</v>
      </c>
      <c r="H3852" s="87">
        <v>3852</v>
      </c>
      <c r="I3852" s="119">
        <v>32591</v>
      </c>
      <c r="J3852" s="120" t="s">
        <v>10350</v>
      </c>
      <c r="K3852" s="87" t="str">
        <f t="shared" si="185"/>
        <v>325</v>
      </c>
      <c r="L3852" s="111"/>
    </row>
    <row r="3853" spans="7:12" ht="15" customHeight="1" x14ac:dyDescent="0.25">
      <c r="G3853" s="87">
        <f t="shared" si="184"/>
        <v>0</v>
      </c>
      <c r="H3853" s="87">
        <v>3853</v>
      </c>
      <c r="I3853" s="119">
        <v>32121</v>
      </c>
      <c r="J3853" s="120" t="s">
        <v>10351</v>
      </c>
      <c r="K3853" s="87" t="str">
        <f t="shared" si="185"/>
        <v>321</v>
      </c>
      <c r="L3853" s="111"/>
    </row>
    <row r="3854" spans="7:12" ht="15" customHeight="1" x14ac:dyDescent="0.25">
      <c r="G3854" s="87">
        <f t="shared" si="184"/>
        <v>0</v>
      </c>
      <c r="H3854" s="87">
        <v>3854</v>
      </c>
      <c r="I3854" s="119">
        <v>22649</v>
      </c>
      <c r="J3854" s="127" t="s">
        <v>10352</v>
      </c>
      <c r="K3854" s="87" t="str">
        <f t="shared" si="185"/>
        <v>226</v>
      </c>
      <c r="L3854" s="111"/>
    </row>
    <row r="3855" spans="7:12" ht="15" customHeight="1" x14ac:dyDescent="0.25">
      <c r="G3855" s="87">
        <f t="shared" si="184"/>
        <v>0</v>
      </c>
      <c r="H3855" s="87">
        <v>3855</v>
      </c>
      <c r="I3855" s="119">
        <v>32559</v>
      </c>
      <c r="J3855" s="127" t="s">
        <v>10352</v>
      </c>
      <c r="K3855" s="87" t="str">
        <f t="shared" si="185"/>
        <v>325</v>
      </c>
      <c r="L3855" s="111"/>
    </row>
    <row r="3856" spans="7:12" ht="15" customHeight="1" x14ac:dyDescent="0.25">
      <c r="G3856" s="87">
        <f t="shared" si="184"/>
        <v>0</v>
      </c>
      <c r="H3856" s="87">
        <v>3856</v>
      </c>
      <c r="I3856" s="119">
        <v>32551</v>
      </c>
      <c r="J3856" s="120" t="s">
        <v>10352</v>
      </c>
      <c r="K3856" s="87" t="str">
        <f t="shared" si="185"/>
        <v>325</v>
      </c>
      <c r="L3856" s="111"/>
    </row>
    <row r="3857" spans="7:12" ht="15" customHeight="1" x14ac:dyDescent="0.25">
      <c r="G3857" s="87">
        <f t="shared" si="184"/>
        <v>0</v>
      </c>
      <c r="H3857" s="87">
        <v>3857</v>
      </c>
      <c r="I3857" s="119">
        <v>22641</v>
      </c>
      <c r="J3857" s="120" t="s">
        <v>10352</v>
      </c>
      <c r="K3857" s="87" t="str">
        <f t="shared" si="185"/>
        <v>226</v>
      </c>
      <c r="L3857" s="111"/>
    </row>
    <row r="3858" spans="7:12" ht="15" customHeight="1" x14ac:dyDescent="0.25">
      <c r="G3858" s="87">
        <f t="shared" si="184"/>
        <v>0</v>
      </c>
      <c r="H3858" s="87">
        <v>3858</v>
      </c>
      <c r="I3858" s="119">
        <v>22642</v>
      </c>
      <c r="J3858" s="120" t="s">
        <v>10352</v>
      </c>
      <c r="K3858" s="87" t="str">
        <f t="shared" si="185"/>
        <v>226</v>
      </c>
      <c r="L3858" s="111"/>
    </row>
    <row r="3859" spans="7:12" ht="15" customHeight="1" x14ac:dyDescent="0.25">
      <c r="G3859" s="87">
        <f t="shared" si="184"/>
        <v>0</v>
      </c>
      <c r="H3859" s="87">
        <v>3859</v>
      </c>
      <c r="I3859" s="119">
        <v>22643</v>
      </c>
      <c r="J3859" s="120" t="s">
        <v>10352</v>
      </c>
      <c r="K3859" s="87" t="str">
        <f t="shared" si="185"/>
        <v>226</v>
      </c>
      <c r="L3859" s="111"/>
    </row>
    <row r="3860" spans="7:12" ht="15" customHeight="1" x14ac:dyDescent="0.25">
      <c r="G3860" s="87">
        <f t="shared" si="184"/>
        <v>0</v>
      </c>
      <c r="H3860" s="87">
        <v>3860</v>
      </c>
      <c r="I3860" s="119">
        <v>22644</v>
      </c>
      <c r="J3860" s="120" t="s">
        <v>10352</v>
      </c>
      <c r="K3860" s="87" t="str">
        <f t="shared" si="185"/>
        <v>226</v>
      </c>
      <c r="L3860" s="111"/>
    </row>
    <row r="3861" spans="7:12" ht="15" customHeight="1" x14ac:dyDescent="0.25">
      <c r="G3861" s="87">
        <f t="shared" si="184"/>
        <v>0</v>
      </c>
      <c r="H3861" s="87">
        <v>3861</v>
      </c>
      <c r="I3861" s="119">
        <v>22691</v>
      </c>
      <c r="J3861" s="120" t="s">
        <v>10352</v>
      </c>
      <c r="K3861" s="87" t="str">
        <f t="shared" si="185"/>
        <v>226</v>
      </c>
      <c r="L3861" s="111"/>
    </row>
    <row r="3862" spans="7:12" ht="15" customHeight="1" x14ac:dyDescent="0.25">
      <c r="G3862" s="87">
        <f t="shared" si="184"/>
        <v>0</v>
      </c>
      <c r="H3862" s="87">
        <v>3862</v>
      </c>
      <c r="I3862" s="124">
        <v>32552</v>
      </c>
      <c r="J3862" s="120" t="s">
        <v>10352</v>
      </c>
      <c r="K3862" s="87" t="str">
        <f t="shared" si="185"/>
        <v>325</v>
      </c>
      <c r="L3862" s="111"/>
    </row>
    <row r="3863" spans="7:12" ht="15" customHeight="1" x14ac:dyDescent="0.25">
      <c r="G3863" s="87">
        <f t="shared" si="184"/>
        <v>0</v>
      </c>
      <c r="H3863" s="87">
        <v>3863</v>
      </c>
      <c r="I3863" s="119">
        <v>32400</v>
      </c>
      <c r="J3863" s="120" t="s">
        <v>10353</v>
      </c>
      <c r="K3863" s="87" t="str">
        <f t="shared" si="185"/>
        <v>324</v>
      </c>
      <c r="L3863" s="111"/>
    </row>
    <row r="3864" spans="7:12" ht="15" customHeight="1" x14ac:dyDescent="0.25">
      <c r="G3864" s="87">
        <f t="shared" si="184"/>
        <v>0</v>
      </c>
      <c r="H3864" s="87">
        <v>3864</v>
      </c>
      <c r="I3864" s="119">
        <v>32400</v>
      </c>
      <c r="J3864" s="120" t="s">
        <v>10354</v>
      </c>
      <c r="K3864" s="87" t="str">
        <f t="shared" si="185"/>
        <v>324</v>
      </c>
      <c r="L3864" s="111"/>
    </row>
    <row r="3865" spans="7:12" ht="15" customHeight="1" x14ac:dyDescent="0.25">
      <c r="G3865" s="87">
        <f t="shared" si="184"/>
        <v>0</v>
      </c>
      <c r="H3865" s="87">
        <v>3865</v>
      </c>
      <c r="I3865" s="119">
        <v>32400</v>
      </c>
      <c r="J3865" s="120" t="s">
        <v>10355</v>
      </c>
      <c r="K3865" s="87" t="str">
        <f t="shared" si="185"/>
        <v>324</v>
      </c>
      <c r="L3865" s="111"/>
    </row>
    <row r="3866" spans="7:12" ht="15" customHeight="1" x14ac:dyDescent="0.25">
      <c r="G3866" s="87">
        <f t="shared" si="184"/>
        <v>0</v>
      </c>
      <c r="H3866" s="87">
        <v>3866</v>
      </c>
      <c r="I3866" s="119">
        <v>32400</v>
      </c>
      <c r="J3866" s="120" t="s">
        <v>10356</v>
      </c>
      <c r="K3866" s="87" t="str">
        <f t="shared" si="185"/>
        <v>324</v>
      </c>
      <c r="L3866" s="111"/>
    </row>
    <row r="3867" spans="7:12" ht="15" customHeight="1" x14ac:dyDescent="0.25">
      <c r="G3867" s="87">
        <f t="shared" si="184"/>
        <v>0</v>
      </c>
      <c r="H3867" s="87">
        <v>3867</v>
      </c>
      <c r="I3867" s="119">
        <v>32400</v>
      </c>
      <c r="J3867" s="120" t="s">
        <v>10357</v>
      </c>
      <c r="K3867" s="87" t="str">
        <f t="shared" si="185"/>
        <v>324</v>
      </c>
      <c r="L3867" s="111"/>
    </row>
    <row r="3868" spans="7:12" ht="15" customHeight="1" x14ac:dyDescent="0.25">
      <c r="G3868" s="87">
        <f t="shared" si="184"/>
        <v>0</v>
      </c>
      <c r="H3868" s="87">
        <v>3868</v>
      </c>
      <c r="I3868" s="119">
        <v>32130</v>
      </c>
      <c r="J3868" s="120"/>
      <c r="K3868" s="87" t="str">
        <f t="shared" si="185"/>
        <v>321</v>
      </c>
      <c r="L3868" s="111"/>
    </row>
    <row r="3869" spans="7:12" ht="15" customHeight="1" x14ac:dyDescent="0.25">
      <c r="G3869" s="87">
        <f t="shared" si="184"/>
        <v>0</v>
      </c>
      <c r="H3869" s="87">
        <v>3869</v>
      </c>
      <c r="I3869" s="119">
        <v>32130</v>
      </c>
      <c r="J3869" s="120" t="s">
        <v>10358</v>
      </c>
      <c r="K3869" s="87" t="str">
        <f t="shared" si="185"/>
        <v>321</v>
      </c>
      <c r="L3869" s="111"/>
    </row>
    <row r="3870" spans="7:12" ht="15" customHeight="1" x14ac:dyDescent="0.25">
      <c r="G3870" s="87">
        <f t="shared" si="184"/>
        <v>0</v>
      </c>
      <c r="H3870" s="87">
        <v>3870</v>
      </c>
      <c r="I3870" s="119">
        <v>32130</v>
      </c>
      <c r="J3870" s="120" t="s">
        <v>10359</v>
      </c>
      <c r="K3870" s="87" t="str">
        <f t="shared" si="185"/>
        <v>321</v>
      </c>
      <c r="L3870" s="111"/>
    </row>
    <row r="3871" spans="7:12" ht="15" customHeight="1" x14ac:dyDescent="0.25">
      <c r="G3871" s="87">
        <f t="shared" si="184"/>
        <v>0</v>
      </c>
      <c r="H3871" s="87">
        <v>3871</v>
      </c>
      <c r="I3871" s="119">
        <v>32130</v>
      </c>
      <c r="J3871" s="120" t="s">
        <v>10360</v>
      </c>
      <c r="K3871" s="87" t="str">
        <f t="shared" si="185"/>
        <v>321</v>
      </c>
      <c r="L3871" s="111"/>
    </row>
    <row r="3872" spans="7:12" ht="15" customHeight="1" x14ac:dyDescent="0.25">
      <c r="G3872" s="87">
        <f t="shared" si="184"/>
        <v>0</v>
      </c>
      <c r="H3872" s="87">
        <v>3872</v>
      </c>
      <c r="I3872" s="119">
        <v>32130</v>
      </c>
      <c r="J3872" s="120" t="s">
        <v>10361</v>
      </c>
      <c r="K3872" s="87" t="str">
        <f t="shared" si="185"/>
        <v>321</v>
      </c>
      <c r="L3872" s="111"/>
    </row>
    <row r="3873" spans="7:12" ht="15" customHeight="1" x14ac:dyDescent="0.25">
      <c r="G3873" s="87">
        <f t="shared" si="184"/>
        <v>0</v>
      </c>
      <c r="H3873" s="87">
        <v>3873</v>
      </c>
      <c r="I3873" s="119">
        <v>32130</v>
      </c>
      <c r="J3873" s="120" t="s">
        <v>10362</v>
      </c>
      <c r="K3873" s="87" t="str">
        <f t="shared" si="185"/>
        <v>321</v>
      </c>
      <c r="L3873" s="111"/>
    </row>
    <row r="3874" spans="7:12" ht="15" customHeight="1" x14ac:dyDescent="0.25">
      <c r="G3874" s="87">
        <f t="shared" si="184"/>
        <v>0</v>
      </c>
      <c r="H3874" s="87">
        <v>3874</v>
      </c>
      <c r="I3874" s="119">
        <v>32130</v>
      </c>
      <c r="J3874" s="120" t="s">
        <v>10363</v>
      </c>
      <c r="K3874" s="87" t="str">
        <f t="shared" si="185"/>
        <v>321</v>
      </c>
      <c r="L3874" s="111"/>
    </row>
    <row r="3875" spans="7:12" ht="15" customHeight="1" x14ac:dyDescent="0.25">
      <c r="G3875" s="87">
        <f t="shared" si="184"/>
        <v>0</v>
      </c>
      <c r="H3875" s="87">
        <v>3875</v>
      </c>
      <c r="I3875" s="119">
        <v>32580</v>
      </c>
      <c r="J3875" s="120"/>
      <c r="K3875" s="87" t="str">
        <f t="shared" si="185"/>
        <v>325</v>
      </c>
      <c r="L3875" s="111"/>
    </row>
    <row r="3876" spans="7:12" ht="15" customHeight="1" x14ac:dyDescent="0.25">
      <c r="G3876" s="87">
        <f t="shared" si="184"/>
        <v>0</v>
      </c>
      <c r="H3876" s="87">
        <v>3876</v>
      </c>
      <c r="I3876" s="119">
        <v>32580</v>
      </c>
      <c r="J3876" s="120" t="s">
        <v>10364</v>
      </c>
      <c r="K3876" s="87" t="str">
        <f t="shared" si="185"/>
        <v>325</v>
      </c>
      <c r="L3876" s="111"/>
    </row>
    <row r="3877" spans="7:12" ht="15" customHeight="1" x14ac:dyDescent="0.25">
      <c r="G3877" s="87">
        <f t="shared" si="184"/>
        <v>0</v>
      </c>
      <c r="H3877" s="87">
        <v>3877</v>
      </c>
      <c r="I3877" s="119">
        <v>32143</v>
      </c>
      <c r="J3877" s="120" t="s">
        <v>10365</v>
      </c>
      <c r="K3877" s="87" t="str">
        <f t="shared" si="185"/>
        <v>321</v>
      </c>
      <c r="L3877" s="111"/>
    </row>
    <row r="3878" spans="7:12" ht="15" customHeight="1" x14ac:dyDescent="0.25">
      <c r="G3878" s="87">
        <f t="shared" si="184"/>
        <v>0</v>
      </c>
      <c r="H3878" s="87">
        <v>3878</v>
      </c>
      <c r="I3878" s="119">
        <v>32141</v>
      </c>
      <c r="J3878" s="120" t="s">
        <v>10365</v>
      </c>
      <c r="K3878" s="87" t="str">
        <f t="shared" si="185"/>
        <v>321</v>
      </c>
      <c r="L3878" s="111"/>
    </row>
    <row r="3879" spans="7:12" ht="15" customHeight="1" x14ac:dyDescent="0.25">
      <c r="G3879" s="87">
        <f t="shared" si="184"/>
        <v>0</v>
      </c>
      <c r="H3879" s="87">
        <v>3879</v>
      </c>
      <c r="I3879" s="119">
        <v>32599</v>
      </c>
      <c r="J3879" s="120" t="s">
        <v>10366</v>
      </c>
      <c r="K3879" s="87" t="str">
        <f t="shared" si="185"/>
        <v>325</v>
      </c>
      <c r="L3879" s="111"/>
    </row>
    <row r="3880" spans="7:12" ht="15" customHeight="1" x14ac:dyDescent="0.25">
      <c r="G3880" s="87">
        <f t="shared" si="184"/>
        <v>0</v>
      </c>
      <c r="H3880" s="87">
        <v>3880</v>
      </c>
      <c r="I3880" s="119">
        <v>32599</v>
      </c>
      <c r="J3880" s="120" t="s">
        <v>10367</v>
      </c>
      <c r="K3880" s="87" t="str">
        <f t="shared" si="185"/>
        <v>325</v>
      </c>
      <c r="L3880" s="111"/>
    </row>
    <row r="3881" spans="7:12" ht="15" customHeight="1" x14ac:dyDescent="0.25">
      <c r="G3881" s="87">
        <f t="shared" si="184"/>
        <v>0</v>
      </c>
      <c r="H3881" s="87">
        <v>3881</v>
      </c>
      <c r="I3881" s="119">
        <v>32599</v>
      </c>
      <c r="J3881" s="127" t="s">
        <v>10368</v>
      </c>
      <c r="K3881" s="87" t="str">
        <f t="shared" si="185"/>
        <v>325</v>
      </c>
      <c r="L3881" s="111"/>
    </row>
    <row r="3882" spans="7:12" ht="15" customHeight="1" x14ac:dyDescent="0.25">
      <c r="G3882" s="87">
        <f t="shared" si="184"/>
        <v>0</v>
      </c>
      <c r="H3882" s="87">
        <v>3882</v>
      </c>
      <c r="I3882" s="119">
        <v>22211</v>
      </c>
      <c r="J3882" s="120" t="s">
        <v>10369</v>
      </c>
      <c r="K3882" s="87" t="str">
        <f t="shared" si="185"/>
        <v>222</v>
      </c>
      <c r="L3882" s="111"/>
    </row>
    <row r="3883" spans="7:12" ht="15" customHeight="1" x14ac:dyDescent="0.25">
      <c r="G3883" s="87">
        <f t="shared" si="184"/>
        <v>0</v>
      </c>
      <c r="H3883" s="87">
        <v>3883</v>
      </c>
      <c r="I3883" s="119">
        <v>32211</v>
      </c>
      <c r="J3883" s="127" t="s">
        <v>10370</v>
      </c>
      <c r="K3883" s="87" t="str">
        <f t="shared" si="185"/>
        <v>322</v>
      </c>
      <c r="L3883" s="111"/>
    </row>
    <row r="3884" spans="7:12" ht="15" customHeight="1" x14ac:dyDescent="0.25">
      <c r="G3884" s="87">
        <f t="shared" si="184"/>
        <v>0</v>
      </c>
      <c r="H3884" s="87">
        <v>3884</v>
      </c>
      <c r="I3884" s="119">
        <v>32212</v>
      </c>
      <c r="J3884" s="127" t="s">
        <v>10370</v>
      </c>
      <c r="K3884" s="87" t="str">
        <f t="shared" si="185"/>
        <v>322</v>
      </c>
      <c r="L3884" s="111"/>
    </row>
    <row r="3885" spans="7:12" ht="15" customHeight="1" x14ac:dyDescent="0.25">
      <c r="G3885" s="87">
        <f t="shared" si="184"/>
        <v>0</v>
      </c>
      <c r="H3885" s="87">
        <v>3885</v>
      </c>
      <c r="I3885" s="119">
        <v>32211</v>
      </c>
      <c r="J3885" s="127" t="s">
        <v>10371</v>
      </c>
      <c r="K3885" s="87" t="str">
        <f t="shared" si="185"/>
        <v>322</v>
      </c>
      <c r="L3885" s="111"/>
    </row>
    <row r="3886" spans="7:12" ht="15" customHeight="1" x14ac:dyDescent="0.25">
      <c r="G3886" s="87">
        <f t="shared" si="184"/>
        <v>0</v>
      </c>
      <c r="H3886" s="87">
        <v>3886</v>
      </c>
      <c r="I3886" s="119">
        <v>32212</v>
      </c>
      <c r="J3886" s="127" t="s">
        <v>10371</v>
      </c>
      <c r="K3886" s="87" t="str">
        <f t="shared" si="185"/>
        <v>322</v>
      </c>
      <c r="L3886" s="111"/>
    </row>
    <row r="3887" spans="7:12" ht="15" customHeight="1" x14ac:dyDescent="0.25">
      <c r="G3887" s="87">
        <f t="shared" si="184"/>
        <v>0</v>
      </c>
      <c r="H3887" s="87">
        <v>3887</v>
      </c>
      <c r="I3887" s="119">
        <v>22219</v>
      </c>
      <c r="J3887" s="127" t="s">
        <v>10372</v>
      </c>
      <c r="K3887" s="87" t="str">
        <f t="shared" si="185"/>
        <v>222</v>
      </c>
      <c r="L3887" s="111"/>
    </row>
    <row r="3888" spans="7:12" ht="15" customHeight="1" x14ac:dyDescent="0.25">
      <c r="G3888" s="87">
        <f t="shared" si="184"/>
        <v>0</v>
      </c>
      <c r="H3888" s="87">
        <v>3888</v>
      </c>
      <c r="I3888" s="119">
        <v>22212</v>
      </c>
      <c r="J3888" s="120" t="s">
        <v>10372</v>
      </c>
      <c r="K3888" s="87" t="str">
        <f t="shared" si="185"/>
        <v>222</v>
      </c>
      <c r="L3888" s="111"/>
    </row>
    <row r="3889" spans="7:12" ht="15" customHeight="1" x14ac:dyDescent="0.25">
      <c r="G3889" s="87">
        <f t="shared" si="184"/>
        <v>0</v>
      </c>
      <c r="H3889" s="87">
        <v>3889</v>
      </c>
      <c r="I3889" s="119">
        <v>22214</v>
      </c>
      <c r="J3889" s="120" t="s">
        <v>10372</v>
      </c>
      <c r="K3889" s="87" t="str">
        <f t="shared" si="185"/>
        <v>222</v>
      </c>
      <c r="L3889" s="111"/>
    </row>
    <row r="3890" spans="7:12" ht="15" customHeight="1" x14ac:dyDescent="0.25">
      <c r="G3890" s="87">
        <f t="shared" si="184"/>
        <v>0</v>
      </c>
      <c r="H3890" s="87">
        <v>3890</v>
      </c>
      <c r="I3890" s="119">
        <v>22215</v>
      </c>
      <c r="J3890" s="120" t="s">
        <v>10372</v>
      </c>
      <c r="K3890" s="87" t="str">
        <f t="shared" si="185"/>
        <v>222</v>
      </c>
      <c r="L3890" s="111"/>
    </row>
    <row r="3891" spans="7:12" ht="15" customHeight="1" x14ac:dyDescent="0.25">
      <c r="G3891" s="87">
        <f t="shared" si="184"/>
        <v>0</v>
      </c>
      <c r="H3891" s="87">
        <v>3891</v>
      </c>
      <c r="I3891" s="119">
        <v>22216</v>
      </c>
      <c r="J3891" s="120" t="s">
        <v>10372</v>
      </c>
      <c r="K3891" s="87" t="str">
        <f t="shared" si="185"/>
        <v>222</v>
      </c>
      <c r="L3891" s="111"/>
    </row>
    <row r="3892" spans="7:12" ht="15" customHeight="1" x14ac:dyDescent="0.25">
      <c r="G3892" s="87">
        <f t="shared" si="184"/>
        <v>0</v>
      </c>
      <c r="H3892" s="87">
        <v>3892</v>
      </c>
      <c r="I3892" s="119">
        <v>22217</v>
      </c>
      <c r="J3892" s="120" t="s">
        <v>10372</v>
      </c>
      <c r="K3892" s="87" t="str">
        <f t="shared" si="185"/>
        <v>222</v>
      </c>
      <c r="L3892" s="111"/>
    </row>
    <row r="3893" spans="7:12" ht="15" customHeight="1" x14ac:dyDescent="0.25">
      <c r="G3893" s="87">
        <f t="shared" si="184"/>
        <v>0</v>
      </c>
      <c r="H3893" s="87">
        <v>3893</v>
      </c>
      <c r="I3893" s="119">
        <v>22213</v>
      </c>
      <c r="J3893" s="120" t="s">
        <v>10373</v>
      </c>
      <c r="K3893" s="87" t="str">
        <f t="shared" si="185"/>
        <v>222</v>
      </c>
      <c r="L3893" s="111"/>
    </row>
    <row r="3894" spans="7:12" ht="15" customHeight="1" x14ac:dyDescent="0.25">
      <c r="G3894" s="87">
        <f t="shared" si="184"/>
        <v>0</v>
      </c>
      <c r="H3894" s="87">
        <v>3894</v>
      </c>
      <c r="I3894" s="119">
        <v>22219</v>
      </c>
      <c r="J3894" s="120" t="s">
        <v>10374</v>
      </c>
      <c r="K3894" s="87" t="str">
        <f t="shared" si="185"/>
        <v>222</v>
      </c>
      <c r="L3894" s="111"/>
    </row>
    <row r="3895" spans="7:12" ht="15" customHeight="1" x14ac:dyDescent="0.25">
      <c r="G3895" s="87">
        <f t="shared" si="184"/>
        <v>0</v>
      </c>
      <c r="H3895" s="87">
        <v>3895</v>
      </c>
      <c r="I3895" s="119">
        <v>22219</v>
      </c>
      <c r="J3895" s="120" t="s">
        <v>10375</v>
      </c>
      <c r="K3895" s="87" t="str">
        <f t="shared" si="185"/>
        <v>222</v>
      </c>
      <c r="L3895" s="111"/>
    </row>
    <row r="3896" spans="7:12" ht="15" customHeight="1" x14ac:dyDescent="0.25">
      <c r="G3896" s="87">
        <f t="shared" si="184"/>
        <v>0</v>
      </c>
      <c r="H3896" s="87">
        <v>3896</v>
      </c>
      <c r="I3896" s="119">
        <v>22218</v>
      </c>
      <c r="J3896" s="120" t="s">
        <v>10375</v>
      </c>
      <c r="K3896" s="87" t="str">
        <f t="shared" si="185"/>
        <v>222</v>
      </c>
      <c r="L3896" s="111"/>
    </row>
    <row r="3897" spans="7:12" ht="15" customHeight="1" x14ac:dyDescent="0.25">
      <c r="G3897" s="87">
        <f t="shared" si="184"/>
        <v>0</v>
      </c>
      <c r="H3897" s="87">
        <v>3897</v>
      </c>
      <c r="I3897" s="119">
        <v>32211</v>
      </c>
      <c r="J3897" s="127" t="s">
        <v>10376</v>
      </c>
      <c r="K3897" s="87" t="str">
        <f t="shared" si="185"/>
        <v>322</v>
      </c>
      <c r="L3897" s="111"/>
    </row>
    <row r="3898" spans="7:12" ht="15" customHeight="1" x14ac:dyDescent="0.25">
      <c r="G3898" s="87">
        <f t="shared" si="184"/>
        <v>0</v>
      </c>
      <c r="H3898" s="87">
        <v>3898</v>
      </c>
      <c r="I3898" s="119">
        <v>32212</v>
      </c>
      <c r="J3898" s="120" t="s">
        <v>10376</v>
      </c>
      <c r="K3898" s="87" t="str">
        <f t="shared" si="185"/>
        <v>322</v>
      </c>
      <c r="L3898" s="111"/>
    </row>
    <row r="3899" spans="7:12" ht="15" customHeight="1" x14ac:dyDescent="0.25">
      <c r="G3899" s="87">
        <f t="shared" si="184"/>
        <v>0</v>
      </c>
      <c r="H3899" s="87">
        <v>3899</v>
      </c>
      <c r="I3899" s="119">
        <v>22221</v>
      </c>
      <c r="J3899" s="120" t="s">
        <v>10377</v>
      </c>
      <c r="K3899" s="87" t="str">
        <f t="shared" si="185"/>
        <v>222</v>
      </c>
      <c r="L3899" s="111"/>
    </row>
    <row r="3900" spans="7:12" ht="15" customHeight="1" x14ac:dyDescent="0.25">
      <c r="G3900" s="87">
        <f t="shared" si="184"/>
        <v>0</v>
      </c>
      <c r="H3900" s="87">
        <v>3900</v>
      </c>
      <c r="I3900" s="119">
        <v>32221</v>
      </c>
      <c r="J3900" s="127" t="s">
        <v>10378</v>
      </c>
      <c r="K3900" s="87" t="str">
        <f t="shared" si="185"/>
        <v>322</v>
      </c>
      <c r="L3900" s="111"/>
    </row>
    <row r="3901" spans="7:12" ht="15" customHeight="1" x14ac:dyDescent="0.25">
      <c r="G3901" s="87">
        <f t="shared" si="184"/>
        <v>0</v>
      </c>
      <c r="H3901" s="87">
        <v>3901</v>
      </c>
      <c r="I3901" s="119">
        <v>32222</v>
      </c>
      <c r="J3901" s="127" t="s">
        <v>10378</v>
      </c>
      <c r="K3901" s="87" t="str">
        <f t="shared" si="185"/>
        <v>322</v>
      </c>
      <c r="L3901" s="111"/>
    </row>
    <row r="3902" spans="7:12" ht="15" customHeight="1" x14ac:dyDescent="0.25">
      <c r="G3902" s="87">
        <f t="shared" si="184"/>
        <v>0</v>
      </c>
      <c r="H3902" s="87">
        <v>3902</v>
      </c>
      <c r="I3902" s="119">
        <v>32221</v>
      </c>
      <c r="J3902" s="127" t="s">
        <v>10379</v>
      </c>
      <c r="K3902" s="87" t="str">
        <f t="shared" si="185"/>
        <v>322</v>
      </c>
      <c r="L3902" s="111"/>
    </row>
    <row r="3903" spans="7:12" ht="15" customHeight="1" x14ac:dyDescent="0.25">
      <c r="G3903" s="87">
        <f t="shared" si="184"/>
        <v>0</v>
      </c>
      <c r="H3903" s="87">
        <v>3903</v>
      </c>
      <c r="I3903" s="119">
        <v>32222</v>
      </c>
      <c r="J3903" s="127" t="s">
        <v>10379</v>
      </c>
      <c r="K3903" s="87" t="str">
        <f t="shared" si="185"/>
        <v>322</v>
      </c>
      <c r="L3903" s="111"/>
    </row>
    <row r="3904" spans="7:12" ht="15" customHeight="1" x14ac:dyDescent="0.25">
      <c r="G3904" s="87">
        <f t="shared" si="184"/>
        <v>0</v>
      </c>
      <c r="H3904" s="87">
        <v>3904</v>
      </c>
      <c r="I3904" s="119">
        <v>22229</v>
      </c>
      <c r="J3904" s="120" t="s">
        <v>10380</v>
      </c>
      <c r="K3904" s="87" t="str">
        <f t="shared" si="185"/>
        <v>222</v>
      </c>
      <c r="L3904" s="111"/>
    </row>
    <row r="3905" spans="7:12" ht="15" customHeight="1" x14ac:dyDescent="0.25">
      <c r="G3905" s="87">
        <f t="shared" si="184"/>
        <v>0</v>
      </c>
      <c r="H3905" s="87">
        <v>3905</v>
      </c>
      <c r="I3905" s="119">
        <v>22222</v>
      </c>
      <c r="J3905" s="120" t="s">
        <v>10380</v>
      </c>
      <c r="K3905" s="87" t="str">
        <f t="shared" si="185"/>
        <v>222</v>
      </c>
      <c r="L3905" s="111"/>
    </row>
    <row r="3906" spans="7:12" ht="15" customHeight="1" x14ac:dyDescent="0.25">
      <c r="G3906" s="87">
        <f t="shared" ref="G3906:G3969" si="186">IF(ISERR(SEARCH($G$1,J3906)),0,1)</f>
        <v>0</v>
      </c>
      <c r="H3906" s="87">
        <v>3906</v>
      </c>
      <c r="I3906" s="119">
        <v>22223</v>
      </c>
      <c r="J3906" s="120" t="s">
        <v>10381</v>
      </c>
      <c r="K3906" s="87" t="str">
        <f t="shared" si="185"/>
        <v>222</v>
      </c>
      <c r="L3906" s="111"/>
    </row>
    <row r="3907" spans="7:12" ht="15" customHeight="1" x14ac:dyDescent="0.25">
      <c r="G3907" s="87">
        <f t="shared" si="186"/>
        <v>0</v>
      </c>
      <c r="H3907" s="87">
        <v>3907</v>
      </c>
      <c r="I3907" s="119">
        <v>22229</v>
      </c>
      <c r="J3907" s="120" t="s">
        <v>10382</v>
      </c>
      <c r="K3907" s="87" t="str">
        <f t="shared" ref="K3907:K3970" si="187">IF(LEN(LEFT(I3907,3))&lt;3,"Prosím, zvolte podrobnější úroveň.",LEFT(I3907,3))</f>
        <v>222</v>
      </c>
      <c r="L3907" s="111"/>
    </row>
    <row r="3908" spans="7:12" ht="15" customHeight="1" x14ac:dyDescent="0.25">
      <c r="G3908" s="87">
        <f t="shared" si="186"/>
        <v>0</v>
      </c>
      <c r="H3908" s="87">
        <v>3908</v>
      </c>
      <c r="I3908" s="119">
        <v>22229</v>
      </c>
      <c r="J3908" s="120" t="s">
        <v>10383</v>
      </c>
      <c r="K3908" s="87" t="str">
        <f t="shared" si="187"/>
        <v>222</v>
      </c>
      <c r="L3908" s="111"/>
    </row>
    <row r="3909" spans="7:12" ht="15" customHeight="1" x14ac:dyDescent="0.25">
      <c r="G3909" s="87">
        <f t="shared" si="186"/>
        <v>0</v>
      </c>
      <c r="H3909" s="87">
        <v>3909</v>
      </c>
      <c r="I3909" s="124">
        <v>22224</v>
      </c>
      <c r="J3909" s="120" t="s">
        <v>10383</v>
      </c>
      <c r="K3909" s="87" t="str">
        <f t="shared" si="187"/>
        <v>222</v>
      </c>
      <c r="L3909" s="111"/>
    </row>
    <row r="3910" spans="7:12" ht="15" customHeight="1" x14ac:dyDescent="0.25">
      <c r="G3910" s="87">
        <f t="shared" si="186"/>
        <v>0</v>
      </c>
      <c r="H3910" s="87">
        <v>3910</v>
      </c>
      <c r="I3910" s="119">
        <v>32221</v>
      </c>
      <c r="J3910" s="127" t="s">
        <v>10384</v>
      </c>
      <c r="K3910" s="87" t="str">
        <f t="shared" si="187"/>
        <v>322</v>
      </c>
      <c r="L3910" s="111"/>
    </row>
    <row r="3911" spans="7:12" ht="15" customHeight="1" x14ac:dyDescent="0.25">
      <c r="G3911" s="87">
        <f t="shared" si="186"/>
        <v>0</v>
      </c>
      <c r="H3911" s="87">
        <v>3911</v>
      </c>
      <c r="I3911" s="119">
        <v>32222</v>
      </c>
      <c r="J3911" s="127" t="s">
        <v>10384</v>
      </c>
      <c r="K3911" s="87" t="str">
        <f t="shared" si="187"/>
        <v>322</v>
      </c>
      <c r="L3911" s="111"/>
    </row>
    <row r="3912" spans="7:12" ht="15" customHeight="1" x14ac:dyDescent="0.25">
      <c r="G3912" s="87">
        <f t="shared" si="186"/>
        <v>0</v>
      </c>
      <c r="H3912" s="87">
        <v>3912</v>
      </c>
      <c r="I3912" s="119">
        <v>22211</v>
      </c>
      <c r="J3912" s="120" t="s">
        <v>10385</v>
      </c>
      <c r="K3912" s="87" t="str">
        <f t="shared" si="187"/>
        <v>222</v>
      </c>
      <c r="L3912" s="111"/>
    </row>
    <row r="3913" spans="7:12" ht="15" customHeight="1" x14ac:dyDescent="0.25">
      <c r="G3913" s="87">
        <f t="shared" si="186"/>
        <v>0</v>
      </c>
      <c r="H3913" s="87">
        <v>3913</v>
      </c>
      <c r="I3913" s="119">
        <v>22214</v>
      </c>
      <c r="J3913" s="120" t="s">
        <v>10386</v>
      </c>
      <c r="K3913" s="87" t="str">
        <f t="shared" si="187"/>
        <v>222</v>
      </c>
      <c r="L3913" s="111"/>
    </row>
    <row r="3914" spans="7:12" ht="15" customHeight="1" x14ac:dyDescent="0.25">
      <c r="G3914" s="87">
        <f t="shared" si="186"/>
        <v>0</v>
      </c>
      <c r="H3914" s="87">
        <v>3914</v>
      </c>
      <c r="I3914" s="119">
        <v>22214</v>
      </c>
      <c r="J3914" s="120" t="s">
        <v>10387</v>
      </c>
      <c r="K3914" s="87" t="str">
        <f t="shared" si="187"/>
        <v>222</v>
      </c>
      <c r="L3914" s="111"/>
    </row>
    <row r="3915" spans="7:12" ht="15" customHeight="1" x14ac:dyDescent="0.25">
      <c r="G3915" s="87">
        <f t="shared" si="186"/>
        <v>0</v>
      </c>
      <c r="H3915" s="87">
        <v>3915</v>
      </c>
      <c r="I3915" s="119">
        <v>22214</v>
      </c>
      <c r="J3915" s="120" t="s">
        <v>10388</v>
      </c>
      <c r="K3915" s="87" t="str">
        <f t="shared" si="187"/>
        <v>222</v>
      </c>
      <c r="L3915" s="111"/>
    </row>
    <row r="3916" spans="7:12" ht="15" customHeight="1" x14ac:dyDescent="0.25">
      <c r="G3916" s="87">
        <f t="shared" si="186"/>
        <v>0</v>
      </c>
      <c r="H3916" s="87">
        <v>3916</v>
      </c>
      <c r="I3916" s="119">
        <v>22214</v>
      </c>
      <c r="J3916" s="120" t="s">
        <v>10389</v>
      </c>
      <c r="K3916" s="87" t="str">
        <f t="shared" si="187"/>
        <v>222</v>
      </c>
      <c r="L3916" s="111"/>
    </row>
    <row r="3917" spans="7:12" ht="15" customHeight="1" x14ac:dyDescent="0.25">
      <c r="G3917" s="87">
        <f t="shared" si="186"/>
        <v>0</v>
      </c>
      <c r="H3917" s="87">
        <v>3917</v>
      </c>
      <c r="I3917" s="119">
        <v>22214</v>
      </c>
      <c r="J3917" s="120" t="s">
        <v>10390</v>
      </c>
      <c r="K3917" s="87" t="str">
        <f t="shared" si="187"/>
        <v>222</v>
      </c>
      <c r="L3917" s="111"/>
    </row>
    <row r="3918" spans="7:12" ht="15" customHeight="1" x14ac:dyDescent="0.25">
      <c r="G3918" s="87">
        <f t="shared" si="186"/>
        <v>0</v>
      </c>
      <c r="H3918" s="87">
        <v>3918</v>
      </c>
      <c r="I3918" s="119">
        <v>22214</v>
      </c>
      <c r="J3918" s="120" t="s">
        <v>10391</v>
      </c>
      <c r="K3918" s="87" t="str">
        <f t="shared" si="187"/>
        <v>222</v>
      </c>
      <c r="L3918" s="111"/>
    </row>
    <row r="3919" spans="7:12" ht="15" customHeight="1" x14ac:dyDescent="0.25">
      <c r="G3919" s="87">
        <f t="shared" si="186"/>
        <v>0</v>
      </c>
      <c r="H3919" s="87">
        <v>3919</v>
      </c>
      <c r="I3919" s="119">
        <v>22214</v>
      </c>
      <c r="J3919" s="120" t="s">
        <v>10392</v>
      </c>
      <c r="K3919" s="87" t="str">
        <f t="shared" si="187"/>
        <v>222</v>
      </c>
      <c r="L3919" s="111"/>
    </row>
    <row r="3920" spans="7:12" ht="15" customHeight="1" x14ac:dyDescent="0.25">
      <c r="G3920" s="87">
        <f t="shared" si="186"/>
        <v>0</v>
      </c>
      <c r="H3920" s="87">
        <v>3920</v>
      </c>
      <c r="I3920" s="119">
        <v>22214</v>
      </c>
      <c r="J3920" s="120" t="s">
        <v>10393</v>
      </c>
      <c r="K3920" s="87" t="str">
        <f t="shared" si="187"/>
        <v>222</v>
      </c>
      <c r="L3920" s="111"/>
    </row>
    <row r="3921" spans="7:12" ht="15" customHeight="1" x14ac:dyDescent="0.25">
      <c r="G3921" s="87">
        <f t="shared" si="186"/>
        <v>0</v>
      </c>
      <c r="H3921" s="87">
        <v>3921</v>
      </c>
      <c r="I3921" s="119">
        <v>22211</v>
      </c>
      <c r="J3921" s="120" t="s">
        <v>12485</v>
      </c>
      <c r="K3921" s="87" t="str">
        <f t="shared" si="187"/>
        <v>222</v>
      </c>
      <c r="L3921" s="111"/>
    </row>
    <row r="3922" spans="7:12" ht="15" customHeight="1" x14ac:dyDescent="0.25">
      <c r="G3922" s="87">
        <f t="shared" si="186"/>
        <v>0</v>
      </c>
      <c r="H3922" s="87">
        <v>3922</v>
      </c>
      <c r="I3922" s="124">
        <v>22217</v>
      </c>
      <c r="J3922" s="120" t="s">
        <v>10394</v>
      </c>
      <c r="K3922" s="87" t="str">
        <f t="shared" si="187"/>
        <v>222</v>
      </c>
      <c r="L3922" s="111"/>
    </row>
    <row r="3923" spans="7:12" ht="15" customHeight="1" x14ac:dyDescent="0.25">
      <c r="G3923" s="87">
        <f t="shared" si="186"/>
        <v>0</v>
      </c>
      <c r="H3923" s="87">
        <v>3923</v>
      </c>
      <c r="I3923" s="124">
        <v>22217</v>
      </c>
      <c r="J3923" s="120" t="s">
        <v>12486</v>
      </c>
      <c r="K3923" s="87" t="str">
        <f t="shared" si="187"/>
        <v>222</v>
      </c>
      <c r="L3923" s="111"/>
    </row>
    <row r="3924" spans="7:12" ht="15" customHeight="1" x14ac:dyDescent="0.25">
      <c r="G3924" s="87">
        <f t="shared" si="186"/>
        <v>0</v>
      </c>
      <c r="H3924" s="87">
        <v>3924</v>
      </c>
      <c r="I3924" s="124">
        <v>22217</v>
      </c>
      <c r="J3924" s="120" t="s">
        <v>12487</v>
      </c>
      <c r="K3924" s="87" t="str">
        <f t="shared" si="187"/>
        <v>222</v>
      </c>
      <c r="L3924" s="111"/>
    </row>
    <row r="3925" spans="7:12" ht="15" customHeight="1" x14ac:dyDescent="0.25">
      <c r="G3925" s="87">
        <f t="shared" si="186"/>
        <v>0</v>
      </c>
      <c r="H3925" s="87">
        <v>3925</v>
      </c>
      <c r="I3925" s="124">
        <v>22217</v>
      </c>
      <c r="J3925" s="120" t="s">
        <v>12488</v>
      </c>
      <c r="K3925" s="87" t="str">
        <f t="shared" si="187"/>
        <v>222</v>
      </c>
      <c r="L3925" s="111"/>
    </row>
    <row r="3926" spans="7:12" ht="15" customHeight="1" x14ac:dyDescent="0.25">
      <c r="G3926" s="87">
        <f t="shared" si="186"/>
        <v>0</v>
      </c>
      <c r="H3926" s="87">
        <v>3926</v>
      </c>
      <c r="I3926" s="124">
        <v>22217</v>
      </c>
      <c r="J3926" s="120" t="s">
        <v>10395</v>
      </c>
      <c r="K3926" s="87" t="str">
        <f t="shared" si="187"/>
        <v>222</v>
      </c>
      <c r="L3926" s="111"/>
    </row>
    <row r="3927" spans="7:12" ht="15" customHeight="1" x14ac:dyDescent="0.25">
      <c r="G3927" s="87">
        <f t="shared" si="186"/>
        <v>0</v>
      </c>
      <c r="H3927" s="87">
        <v>3927</v>
      </c>
      <c r="I3927" s="119">
        <v>22211</v>
      </c>
      <c r="J3927" s="120" t="s">
        <v>10396</v>
      </c>
      <c r="K3927" s="87" t="str">
        <f t="shared" si="187"/>
        <v>222</v>
      </c>
      <c r="L3927" s="111"/>
    </row>
    <row r="3928" spans="7:12" ht="15" customHeight="1" x14ac:dyDescent="0.25">
      <c r="G3928" s="87">
        <f t="shared" si="186"/>
        <v>0</v>
      </c>
      <c r="H3928" s="87">
        <v>3928</v>
      </c>
      <c r="I3928" s="119">
        <v>22212</v>
      </c>
      <c r="J3928" s="120" t="s">
        <v>10397</v>
      </c>
      <c r="K3928" s="87" t="str">
        <f t="shared" si="187"/>
        <v>222</v>
      </c>
      <c r="L3928" s="111"/>
    </row>
    <row r="3929" spans="7:12" ht="15" customHeight="1" x14ac:dyDescent="0.25">
      <c r="G3929" s="87">
        <f t="shared" si="186"/>
        <v>0</v>
      </c>
      <c r="H3929" s="87">
        <v>3929</v>
      </c>
      <c r="I3929" s="119">
        <v>22212</v>
      </c>
      <c r="J3929" s="120" t="s">
        <v>10398</v>
      </c>
      <c r="K3929" s="87" t="str">
        <f t="shared" si="187"/>
        <v>222</v>
      </c>
      <c r="L3929" s="111"/>
    </row>
    <row r="3930" spans="7:12" ht="15" customHeight="1" x14ac:dyDescent="0.25">
      <c r="G3930" s="87">
        <f t="shared" si="186"/>
        <v>0</v>
      </c>
      <c r="H3930" s="87">
        <v>3930</v>
      </c>
      <c r="I3930" s="119">
        <v>22212</v>
      </c>
      <c r="J3930" s="120" t="s">
        <v>10399</v>
      </c>
      <c r="K3930" s="87" t="str">
        <f t="shared" si="187"/>
        <v>222</v>
      </c>
      <c r="L3930" s="111"/>
    </row>
    <row r="3931" spans="7:12" ht="15" customHeight="1" x14ac:dyDescent="0.25">
      <c r="G3931" s="87">
        <f t="shared" si="186"/>
        <v>0</v>
      </c>
      <c r="H3931" s="87">
        <v>3931</v>
      </c>
      <c r="I3931" s="119">
        <v>22212</v>
      </c>
      <c r="J3931" s="120" t="s">
        <v>10400</v>
      </c>
      <c r="K3931" s="87" t="str">
        <f t="shared" si="187"/>
        <v>222</v>
      </c>
      <c r="L3931" s="111"/>
    </row>
    <row r="3932" spans="7:12" ht="15" customHeight="1" x14ac:dyDescent="0.25">
      <c r="G3932" s="87">
        <f t="shared" si="186"/>
        <v>0</v>
      </c>
      <c r="H3932" s="87">
        <v>3932</v>
      </c>
      <c r="I3932" s="119">
        <v>22212</v>
      </c>
      <c r="J3932" s="120" t="s">
        <v>10401</v>
      </c>
      <c r="K3932" s="87" t="str">
        <f t="shared" si="187"/>
        <v>222</v>
      </c>
      <c r="L3932" s="111"/>
    </row>
    <row r="3933" spans="7:12" ht="15" customHeight="1" x14ac:dyDescent="0.25">
      <c r="G3933" s="87">
        <f t="shared" si="186"/>
        <v>0</v>
      </c>
      <c r="H3933" s="87">
        <v>3933</v>
      </c>
      <c r="I3933" s="119">
        <v>22212</v>
      </c>
      <c r="J3933" s="120" t="s">
        <v>10402</v>
      </c>
      <c r="K3933" s="87" t="str">
        <f t="shared" si="187"/>
        <v>222</v>
      </c>
      <c r="L3933" s="111"/>
    </row>
    <row r="3934" spans="7:12" ht="15" customHeight="1" x14ac:dyDescent="0.25">
      <c r="G3934" s="87">
        <f t="shared" si="186"/>
        <v>0</v>
      </c>
      <c r="H3934" s="87">
        <v>3934</v>
      </c>
      <c r="I3934" s="119">
        <v>22300</v>
      </c>
      <c r="J3934" s="121" t="s">
        <v>10403</v>
      </c>
      <c r="K3934" s="87" t="str">
        <f t="shared" si="187"/>
        <v>223</v>
      </c>
      <c r="L3934" s="111"/>
    </row>
    <row r="3935" spans="7:12" ht="15" customHeight="1" x14ac:dyDescent="0.25">
      <c r="G3935" s="87">
        <f t="shared" si="186"/>
        <v>0</v>
      </c>
      <c r="H3935" s="87">
        <v>3935</v>
      </c>
      <c r="I3935" s="119">
        <v>32300</v>
      </c>
      <c r="J3935" s="121" t="s">
        <v>10403</v>
      </c>
      <c r="K3935" s="87" t="str">
        <f t="shared" si="187"/>
        <v>323</v>
      </c>
      <c r="L3935" s="111"/>
    </row>
    <row r="3936" spans="7:12" ht="15" customHeight="1" x14ac:dyDescent="0.25">
      <c r="G3936" s="87">
        <f t="shared" si="186"/>
        <v>0</v>
      </c>
      <c r="H3936" s="87">
        <v>3936</v>
      </c>
      <c r="I3936" s="119">
        <v>13459</v>
      </c>
      <c r="J3936" s="122" t="s">
        <v>10404</v>
      </c>
      <c r="K3936" s="87" t="str">
        <f t="shared" si="187"/>
        <v>134</v>
      </c>
      <c r="L3936" s="111"/>
    </row>
    <row r="3937" spans="7:12" ht="15" customHeight="1" x14ac:dyDescent="0.25">
      <c r="G3937" s="87">
        <f t="shared" si="186"/>
        <v>0</v>
      </c>
      <c r="H3937" s="87">
        <v>3937</v>
      </c>
      <c r="I3937" s="119">
        <v>23593</v>
      </c>
      <c r="J3937" s="122" t="s">
        <v>10405</v>
      </c>
      <c r="K3937" s="87" t="str">
        <f t="shared" si="187"/>
        <v>235</v>
      </c>
      <c r="L3937" s="111"/>
    </row>
    <row r="3938" spans="7:12" ht="15" customHeight="1" x14ac:dyDescent="0.25">
      <c r="G3938" s="87">
        <f t="shared" si="186"/>
        <v>0</v>
      </c>
      <c r="H3938" s="87">
        <v>3938</v>
      </c>
      <c r="I3938" s="119">
        <v>23593</v>
      </c>
      <c r="J3938" s="121" t="s">
        <v>10406</v>
      </c>
      <c r="K3938" s="87" t="str">
        <f t="shared" si="187"/>
        <v>235</v>
      </c>
      <c r="L3938" s="111"/>
    </row>
    <row r="3939" spans="7:12" ht="15" customHeight="1" x14ac:dyDescent="0.25">
      <c r="G3939" s="87">
        <f t="shared" si="186"/>
        <v>0</v>
      </c>
      <c r="H3939" s="87">
        <v>3939</v>
      </c>
      <c r="I3939" s="119">
        <v>23593</v>
      </c>
      <c r="J3939" s="121" t="s">
        <v>10406</v>
      </c>
      <c r="K3939" s="87" t="str">
        <f t="shared" si="187"/>
        <v>235</v>
      </c>
      <c r="L3939" s="111"/>
    </row>
    <row r="3940" spans="7:12" ht="15" customHeight="1" x14ac:dyDescent="0.25">
      <c r="G3940" s="87">
        <f t="shared" si="186"/>
        <v>0</v>
      </c>
      <c r="H3940" s="87">
        <v>3940</v>
      </c>
      <c r="I3940" s="119">
        <v>53122</v>
      </c>
      <c r="J3940" s="122"/>
      <c r="K3940" s="87" t="str">
        <f t="shared" si="187"/>
        <v>531</v>
      </c>
      <c r="L3940" s="111"/>
    </row>
    <row r="3941" spans="7:12" ht="15" customHeight="1" x14ac:dyDescent="0.25">
      <c r="G3941" s="87">
        <f t="shared" si="186"/>
        <v>0</v>
      </c>
      <c r="H3941" s="87">
        <v>3941</v>
      </c>
      <c r="I3941" s="119">
        <v>23593</v>
      </c>
      <c r="J3941" s="122" t="s">
        <v>10407</v>
      </c>
      <c r="K3941" s="87" t="str">
        <f t="shared" si="187"/>
        <v>235</v>
      </c>
      <c r="L3941" s="111"/>
    </row>
    <row r="3942" spans="7:12" ht="15" customHeight="1" x14ac:dyDescent="0.25">
      <c r="G3942" s="87">
        <f t="shared" si="186"/>
        <v>0</v>
      </c>
      <c r="H3942" s="87">
        <v>3942</v>
      </c>
      <c r="I3942" s="119">
        <v>53122</v>
      </c>
      <c r="J3942" s="122" t="s">
        <v>10407</v>
      </c>
      <c r="K3942" s="87" t="str">
        <f t="shared" si="187"/>
        <v>531</v>
      </c>
      <c r="L3942" s="111"/>
    </row>
    <row r="3943" spans="7:12" ht="15" customHeight="1" x14ac:dyDescent="0.25">
      <c r="G3943" s="87">
        <f t="shared" si="186"/>
        <v>0</v>
      </c>
      <c r="H3943" s="87">
        <v>3943</v>
      </c>
      <c r="I3943" s="119">
        <v>23599</v>
      </c>
      <c r="J3943" s="122" t="s">
        <v>10408</v>
      </c>
      <c r="K3943" s="87" t="str">
        <f t="shared" si="187"/>
        <v>235</v>
      </c>
      <c r="L3943" s="111"/>
    </row>
    <row r="3944" spans="7:12" ht="15" customHeight="1" x14ac:dyDescent="0.25">
      <c r="G3944" s="87">
        <f t="shared" si="186"/>
        <v>0</v>
      </c>
      <c r="H3944" s="87">
        <v>3944</v>
      </c>
      <c r="I3944" s="119">
        <v>23594</v>
      </c>
      <c r="J3944" s="122" t="s">
        <v>10408</v>
      </c>
      <c r="K3944" s="87" t="str">
        <f t="shared" si="187"/>
        <v>235</v>
      </c>
      <c r="L3944" s="111"/>
    </row>
    <row r="3945" spans="7:12" ht="15" customHeight="1" x14ac:dyDescent="0.25">
      <c r="G3945" s="87">
        <f t="shared" si="186"/>
        <v>0</v>
      </c>
      <c r="H3945" s="87">
        <v>3945</v>
      </c>
      <c r="I3945" s="119">
        <v>23599</v>
      </c>
      <c r="J3945" s="122" t="s">
        <v>10409</v>
      </c>
      <c r="K3945" s="87" t="str">
        <f t="shared" si="187"/>
        <v>235</v>
      </c>
      <c r="L3945" s="111"/>
    </row>
    <row r="3946" spans="7:12" ht="15" customHeight="1" x14ac:dyDescent="0.25">
      <c r="G3946" s="87">
        <f t="shared" si="186"/>
        <v>0</v>
      </c>
      <c r="H3946" s="87">
        <v>3946</v>
      </c>
      <c r="I3946" s="119">
        <v>23594</v>
      </c>
      <c r="J3946" s="122" t="s">
        <v>10409</v>
      </c>
      <c r="K3946" s="87" t="str">
        <f t="shared" si="187"/>
        <v>235</v>
      </c>
      <c r="L3946" s="111"/>
    </row>
    <row r="3947" spans="7:12" ht="15" customHeight="1" x14ac:dyDescent="0.25">
      <c r="G3947" s="87">
        <f t="shared" si="186"/>
        <v>0</v>
      </c>
      <c r="H3947" s="87">
        <v>3947</v>
      </c>
      <c r="I3947" s="119">
        <v>23420</v>
      </c>
      <c r="J3947" s="122" t="s">
        <v>10410</v>
      </c>
      <c r="K3947" s="87" t="str">
        <f t="shared" si="187"/>
        <v>234</v>
      </c>
      <c r="L3947" s="111"/>
    </row>
    <row r="3948" spans="7:12" ht="15" customHeight="1" x14ac:dyDescent="0.25">
      <c r="G3948" s="87">
        <f t="shared" si="186"/>
        <v>0</v>
      </c>
      <c r="H3948" s="87">
        <v>3948</v>
      </c>
      <c r="I3948" s="119">
        <v>23420</v>
      </c>
      <c r="J3948" s="122" t="s">
        <v>10411</v>
      </c>
      <c r="K3948" s="87" t="str">
        <f t="shared" si="187"/>
        <v>234</v>
      </c>
      <c r="L3948" s="111"/>
    </row>
    <row r="3949" spans="7:12" ht="15" customHeight="1" x14ac:dyDescent="0.25">
      <c r="G3949" s="87">
        <f t="shared" si="186"/>
        <v>0</v>
      </c>
      <c r="H3949" s="87">
        <v>3949</v>
      </c>
      <c r="I3949" s="119">
        <v>23420</v>
      </c>
      <c r="J3949" s="122" t="s">
        <v>10412</v>
      </c>
      <c r="K3949" s="87" t="str">
        <f t="shared" si="187"/>
        <v>234</v>
      </c>
      <c r="L3949" s="111"/>
    </row>
    <row r="3950" spans="7:12" ht="15" customHeight="1" x14ac:dyDescent="0.25">
      <c r="G3950" s="87">
        <f t="shared" si="186"/>
        <v>0</v>
      </c>
      <c r="H3950" s="87">
        <v>3950</v>
      </c>
      <c r="I3950" s="119">
        <v>23526</v>
      </c>
      <c r="J3950" s="122" t="s">
        <v>10413</v>
      </c>
      <c r="K3950" s="87" t="str">
        <f t="shared" si="187"/>
        <v>235</v>
      </c>
      <c r="L3950" s="111"/>
    </row>
    <row r="3951" spans="7:12" ht="15" customHeight="1" x14ac:dyDescent="0.25">
      <c r="G3951" s="87">
        <f t="shared" si="186"/>
        <v>0</v>
      </c>
      <c r="H3951" s="87">
        <v>3951</v>
      </c>
      <c r="I3951" s="119">
        <v>23526</v>
      </c>
      <c r="J3951" s="122" t="s">
        <v>10414</v>
      </c>
      <c r="K3951" s="87" t="str">
        <f t="shared" si="187"/>
        <v>235</v>
      </c>
      <c r="L3951" s="111"/>
    </row>
    <row r="3952" spans="7:12" ht="15" customHeight="1" x14ac:dyDescent="0.25">
      <c r="G3952" s="87">
        <f t="shared" si="186"/>
        <v>0</v>
      </c>
      <c r="H3952" s="87">
        <v>3952</v>
      </c>
      <c r="I3952" s="119">
        <v>23526</v>
      </c>
      <c r="J3952" s="122" t="s">
        <v>10415</v>
      </c>
      <c r="K3952" s="87" t="str">
        <f t="shared" si="187"/>
        <v>235</v>
      </c>
      <c r="L3952" s="111"/>
    </row>
    <row r="3953" spans="7:12" ht="15" customHeight="1" x14ac:dyDescent="0.25">
      <c r="G3953" s="87">
        <f t="shared" si="186"/>
        <v>0</v>
      </c>
      <c r="H3953" s="87">
        <v>3953</v>
      </c>
      <c r="I3953" s="119">
        <v>23526</v>
      </c>
      <c r="J3953" s="122" t="s">
        <v>10416</v>
      </c>
      <c r="K3953" s="87" t="str">
        <f t="shared" si="187"/>
        <v>235</v>
      </c>
      <c r="L3953" s="111"/>
    </row>
    <row r="3954" spans="7:12" ht="15" customHeight="1" x14ac:dyDescent="0.25">
      <c r="G3954" s="87">
        <f t="shared" si="186"/>
        <v>0</v>
      </c>
      <c r="H3954" s="87">
        <v>3954</v>
      </c>
      <c r="I3954" s="119">
        <v>53122</v>
      </c>
      <c r="J3954" s="122" t="s">
        <v>10417</v>
      </c>
      <c r="K3954" s="87" t="str">
        <f t="shared" si="187"/>
        <v>531</v>
      </c>
      <c r="L3954" s="111"/>
    </row>
    <row r="3955" spans="7:12" ht="15" customHeight="1" x14ac:dyDescent="0.25">
      <c r="G3955" s="87">
        <f t="shared" si="186"/>
        <v>0</v>
      </c>
      <c r="H3955" s="87">
        <v>3955</v>
      </c>
      <c r="I3955" s="119">
        <v>23526</v>
      </c>
      <c r="J3955" s="122" t="s">
        <v>10418</v>
      </c>
      <c r="K3955" s="87" t="str">
        <f t="shared" si="187"/>
        <v>235</v>
      </c>
      <c r="L3955" s="111"/>
    </row>
    <row r="3956" spans="7:12" ht="15" customHeight="1" x14ac:dyDescent="0.25">
      <c r="G3956" s="87">
        <f t="shared" si="186"/>
        <v>0</v>
      </c>
      <c r="H3956" s="87">
        <v>3956</v>
      </c>
      <c r="I3956" s="119">
        <v>23527</v>
      </c>
      <c r="J3956" s="122" t="s">
        <v>10418</v>
      </c>
      <c r="K3956" s="87" t="str">
        <f t="shared" si="187"/>
        <v>235</v>
      </c>
      <c r="L3956" s="111"/>
    </row>
    <row r="3957" spans="7:12" ht="15" customHeight="1" x14ac:dyDescent="0.25">
      <c r="G3957" s="87">
        <f t="shared" si="186"/>
        <v>0</v>
      </c>
      <c r="H3957" s="87">
        <v>3957</v>
      </c>
      <c r="I3957" s="119">
        <v>23526</v>
      </c>
      <c r="J3957" s="122" t="s">
        <v>10419</v>
      </c>
      <c r="K3957" s="87" t="str">
        <f t="shared" si="187"/>
        <v>235</v>
      </c>
      <c r="L3957" s="111"/>
    </row>
    <row r="3958" spans="7:12" ht="15" customHeight="1" x14ac:dyDescent="0.25">
      <c r="G3958" s="87">
        <f t="shared" si="186"/>
        <v>0</v>
      </c>
      <c r="H3958" s="87">
        <v>3958</v>
      </c>
      <c r="I3958" s="119">
        <v>23527</v>
      </c>
      <c r="J3958" s="122" t="s">
        <v>10419</v>
      </c>
      <c r="K3958" s="87" t="str">
        <f t="shared" si="187"/>
        <v>235</v>
      </c>
      <c r="L3958" s="111"/>
    </row>
    <row r="3959" spans="7:12" ht="15" customHeight="1" x14ac:dyDescent="0.25">
      <c r="G3959" s="87">
        <f t="shared" si="186"/>
        <v>0</v>
      </c>
      <c r="H3959" s="87">
        <v>3959</v>
      </c>
      <c r="I3959" s="119">
        <v>53122</v>
      </c>
      <c r="J3959" s="122" t="s">
        <v>10420</v>
      </c>
      <c r="K3959" s="87" t="str">
        <f t="shared" si="187"/>
        <v>531</v>
      </c>
      <c r="L3959" s="111"/>
    </row>
    <row r="3960" spans="7:12" ht="15" customHeight="1" x14ac:dyDescent="0.25">
      <c r="G3960" s="87">
        <f t="shared" si="186"/>
        <v>0</v>
      </c>
      <c r="H3960" s="87">
        <v>3960</v>
      </c>
      <c r="I3960" s="119">
        <v>23202</v>
      </c>
      <c r="J3960" s="122" t="s">
        <v>10421</v>
      </c>
      <c r="K3960" s="87" t="str">
        <f t="shared" si="187"/>
        <v>232</v>
      </c>
      <c r="L3960" s="111"/>
    </row>
    <row r="3961" spans="7:12" ht="15" customHeight="1" x14ac:dyDescent="0.25">
      <c r="G3961" s="87">
        <f t="shared" si="186"/>
        <v>0</v>
      </c>
      <c r="H3961" s="87">
        <v>3961</v>
      </c>
      <c r="I3961" s="119">
        <v>23202</v>
      </c>
      <c r="J3961" s="122" t="s">
        <v>10422</v>
      </c>
      <c r="K3961" s="87" t="str">
        <f t="shared" si="187"/>
        <v>232</v>
      </c>
      <c r="L3961" s="111"/>
    </row>
    <row r="3962" spans="7:12" ht="15" customHeight="1" x14ac:dyDescent="0.25">
      <c r="G3962" s="87">
        <f t="shared" si="186"/>
        <v>0</v>
      </c>
      <c r="H3962" s="87">
        <v>3962</v>
      </c>
      <c r="I3962" s="119">
        <v>23203</v>
      </c>
      <c r="J3962" s="122" t="s">
        <v>10423</v>
      </c>
      <c r="K3962" s="87" t="str">
        <f t="shared" si="187"/>
        <v>232</v>
      </c>
      <c r="L3962" s="111"/>
    </row>
    <row r="3963" spans="7:12" ht="15" customHeight="1" x14ac:dyDescent="0.25">
      <c r="G3963" s="87">
        <f t="shared" si="186"/>
        <v>0</v>
      </c>
      <c r="H3963" s="87">
        <v>3963</v>
      </c>
      <c r="I3963" s="119">
        <v>23203</v>
      </c>
      <c r="J3963" s="122" t="s">
        <v>10424</v>
      </c>
      <c r="K3963" s="87" t="str">
        <f t="shared" si="187"/>
        <v>232</v>
      </c>
      <c r="L3963" s="111"/>
    </row>
    <row r="3964" spans="7:12" ht="15" customHeight="1" x14ac:dyDescent="0.25">
      <c r="G3964" s="87">
        <f t="shared" si="186"/>
        <v>0</v>
      </c>
      <c r="H3964" s="87">
        <v>3964</v>
      </c>
      <c r="I3964" s="119">
        <v>53122</v>
      </c>
      <c r="J3964" s="122" t="s">
        <v>10425</v>
      </c>
      <c r="K3964" s="87" t="str">
        <f t="shared" si="187"/>
        <v>531</v>
      </c>
      <c r="L3964" s="111"/>
    </row>
    <row r="3965" spans="7:12" ht="15" customHeight="1" x14ac:dyDescent="0.25">
      <c r="G3965" s="87">
        <f t="shared" si="186"/>
        <v>0</v>
      </c>
      <c r="H3965" s="87">
        <v>3965</v>
      </c>
      <c r="I3965" s="119">
        <v>23203</v>
      </c>
      <c r="J3965" s="122" t="s">
        <v>10426</v>
      </c>
      <c r="K3965" s="87" t="str">
        <f t="shared" si="187"/>
        <v>232</v>
      </c>
      <c r="L3965" s="111"/>
    </row>
    <row r="3966" spans="7:12" ht="15" customHeight="1" x14ac:dyDescent="0.25">
      <c r="G3966" s="87">
        <f t="shared" si="186"/>
        <v>0</v>
      </c>
      <c r="H3966" s="87">
        <v>3966</v>
      </c>
      <c r="I3966" s="119">
        <v>23592</v>
      </c>
      <c r="J3966" s="122" t="s">
        <v>12489</v>
      </c>
      <c r="K3966" s="87" t="str">
        <f t="shared" si="187"/>
        <v>235</v>
      </c>
      <c r="L3966" s="111"/>
    </row>
    <row r="3967" spans="7:12" ht="15" customHeight="1" x14ac:dyDescent="0.25">
      <c r="G3967" s="87">
        <f t="shared" si="186"/>
        <v>0</v>
      </c>
      <c r="H3967" s="87">
        <v>3967</v>
      </c>
      <c r="I3967" s="119">
        <v>23592</v>
      </c>
      <c r="J3967" s="122" t="s">
        <v>12490</v>
      </c>
      <c r="K3967" s="87" t="str">
        <f t="shared" si="187"/>
        <v>235</v>
      </c>
      <c r="L3967" s="111"/>
    </row>
    <row r="3968" spans="7:12" ht="15" customHeight="1" x14ac:dyDescent="0.25">
      <c r="G3968" s="87">
        <f t="shared" si="186"/>
        <v>0</v>
      </c>
      <c r="H3968" s="87">
        <v>3968</v>
      </c>
      <c r="I3968" s="119">
        <v>23204</v>
      </c>
      <c r="J3968" s="122" t="s">
        <v>10427</v>
      </c>
      <c r="K3968" s="87" t="str">
        <f t="shared" si="187"/>
        <v>232</v>
      </c>
      <c r="L3968" s="111"/>
    </row>
    <row r="3969" spans="7:12" ht="15" customHeight="1" x14ac:dyDescent="0.25">
      <c r="G3969" s="87">
        <f t="shared" si="186"/>
        <v>0</v>
      </c>
      <c r="H3969" s="87">
        <v>3969</v>
      </c>
      <c r="I3969" s="119">
        <v>23204</v>
      </c>
      <c r="J3969" s="122" t="s">
        <v>10428</v>
      </c>
      <c r="K3969" s="87" t="str">
        <f t="shared" si="187"/>
        <v>232</v>
      </c>
      <c r="L3969" s="111"/>
    </row>
    <row r="3970" spans="7:12" ht="15" customHeight="1" x14ac:dyDescent="0.25">
      <c r="G3970" s="87">
        <f t="shared" ref="G3970:G4033" si="188">IF(ISERR(SEARCH($G$1,J3970)),0,1)</f>
        <v>0</v>
      </c>
      <c r="H3970" s="87">
        <v>3970</v>
      </c>
      <c r="I3970" s="119">
        <v>23204</v>
      </c>
      <c r="J3970" s="122" t="s">
        <v>12491</v>
      </c>
      <c r="K3970" s="87" t="str">
        <f t="shared" si="187"/>
        <v>232</v>
      </c>
      <c r="L3970" s="111"/>
    </row>
    <row r="3971" spans="7:12" ht="15" customHeight="1" x14ac:dyDescent="0.25">
      <c r="G3971" s="87">
        <f t="shared" si="188"/>
        <v>0</v>
      </c>
      <c r="H3971" s="87">
        <v>3971</v>
      </c>
      <c r="I3971" s="119">
        <v>23591</v>
      </c>
      <c r="J3971" s="122" t="s">
        <v>12491</v>
      </c>
      <c r="K3971" s="87" t="str">
        <f t="shared" ref="K3971:K4034" si="189">IF(LEN(LEFT(I3971,3))&lt;3,"Prosím, zvolte podrobnější úroveň.",LEFT(I3971,3))</f>
        <v>235</v>
      </c>
      <c r="L3971" s="111"/>
    </row>
    <row r="3972" spans="7:12" ht="15" customHeight="1" x14ac:dyDescent="0.25">
      <c r="G3972" s="87">
        <f t="shared" si="188"/>
        <v>0</v>
      </c>
      <c r="H3972" s="87">
        <v>3972</v>
      </c>
      <c r="I3972" s="119">
        <v>23599</v>
      </c>
      <c r="J3972" s="122" t="s">
        <v>12491</v>
      </c>
      <c r="K3972" s="87" t="str">
        <f t="shared" si="189"/>
        <v>235</v>
      </c>
      <c r="L3972" s="111"/>
    </row>
    <row r="3973" spans="7:12" ht="15" customHeight="1" x14ac:dyDescent="0.25">
      <c r="G3973" s="87">
        <f t="shared" si="188"/>
        <v>0</v>
      </c>
      <c r="H3973" s="87">
        <v>3973</v>
      </c>
      <c r="I3973" s="119">
        <v>51650</v>
      </c>
      <c r="J3973" s="122" t="s">
        <v>10429</v>
      </c>
      <c r="K3973" s="87" t="str">
        <f t="shared" si="189"/>
        <v>516</v>
      </c>
      <c r="L3973" s="111"/>
    </row>
    <row r="3974" spans="7:12" ht="15" customHeight="1" x14ac:dyDescent="0.25">
      <c r="G3974" s="87">
        <f t="shared" si="188"/>
        <v>0</v>
      </c>
      <c r="H3974" s="87">
        <v>3974</v>
      </c>
      <c r="I3974" s="119">
        <v>31533</v>
      </c>
      <c r="J3974" s="122" t="s">
        <v>10430</v>
      </c>
      <c r="K3974" s="87" t="str">
        <f t="shared" si="189"/>
        <v>315</v>
      </c>
      <c r="L3974" s="111"/>
    </row>
    <row r="3975" spans="7:12" ht="15" customHeight="1" x14ac:dyDescent="0.25">
      <c r="G3975" s="87">
        <f t="shared" si="188"/>
        <v>0</v>
      </c>
      <c r="H3975" s="87">
        <v>3975</v>
      </c>
      <c r="I3975" s="119">
        <v>51644</v>
      </c>
      <c r="J3975" s="122" t="s">
        <v>10431</v>
      </c>
      <c r="K3975" s="87" t="str">
        <f t="shared" si="189"/>
        <v>516</v>
      </c>
      <c r="L3975" s="111"/>
    </row>
    <row r="3976" spans="7:12" ht="15" customHeight="1" x14ac:dyDescent="0.25">
      <c r="G3976" s="87">
        <f t="shared" si="188"/>
        <v>0</v>
      </c>
      <c r="H3976" s="87">
        <v>3976</v>
      </c>
      <c r="I3976" s="119">
        <v>31533</v>
      </c>
      <c r="J3976" s="122" t="s">
        <v>10432</v>
      </c>
      <c r="K3976" s="87" t="str">
        <f t="shared" si="189"/>
        <v>315</v>
      </c>
      <c r="L3976" s="111"/>
    </row>
    <row r="3977" spans="7:12" ht="15" customHeight="1" x14ac:dyDescent="0.25">
      <c r="G3977" s="87">
        <f t="shared" si="188"/>
        <v>0</v>
      </c>
      <c r="H3977" s="87">
        <v>3977</v>
      </c>
      <c r="I3977" s="119">
        <v>51650</v>
      </c>
      <c r="J3977" s="122" t="s">
        <v>10432</v>
      </c>
      <c r="K3977" s="87" t="str">
        <f t="shared" si="189"/>
        <v>516</v>
      </c>
      <c r="L3977" s="111"/>
    </row>
    <row r="3978" spans="7:12" ht="15" customHeight="1" x14ac:dyDescent="0.25">
      <c r="G3978" s="87">
        <f t="shared" si="188"/>
        <v>0</v>
      </c>
      <c r="H3978" s="87">
        <v>3978</v>
      </c>
      <c r="I3978" s="119">
        <v>23560</v>
      </c>
      <c r="J3978" s="121" t="s">
        <v>10433</v>
      </c>
      <c r="K3978" s="87" t="str">
        <f t="shared" si="189"/>
        <v>235</v>
      </c>
      <c r="L3978" s="111"/>
    </row>
    <row r="3979" spans="7:12" ht="15" customHeight="1" x14ac:dyDescent="0.25">
      <c r="G3979" s="87">
        <f t="shared" si="188"/>
        <v>0</v>
      </c>
      <c r="H3979" s="87">
        <v>3979</v>
      </c>
      <c r="I3979" s="119">
        <v>23204</v>
      </c>
      <c r="J3979" s="122" t="s">
        <v>10433</v>
      </c>
      <c r="K3979" s="87" t="str">
        <f t="shared" si="189"/>
        <v>232</v>
      </c>
      <c r="L3979" s="111"/>
    </row>
    <row r="3980" spans="7:12" ht="15" customHeight="1" x14ac:dyDescent="0.25">
      <c r="G3980" s="87">
        <f t="shared" si="188"/>
        <v>0</v>
      </c>
      <c r="H3980" s="87">
        <v>3980</v>
      </c>
      <c r="I3980" s="119">
        <v>23599</v>
      </c>
      <c r="J3980" s="121" t="s">
        <v>10434</v>
      </c>
      <c r="K3980" s="87" t="str">
        <f t="shared" si="189"/>
        <v>235</v>
      </c>
      <c r="L3980" s="111"/>
    </row>
    <row r="3981" spans="7:12" ht="15" customHeight="1" x14ac:dyDescent="0.25">
      <c r="G3981" s="87">
        <f t="shared" si="188"/>
        <v>0</v>
      </c>
      <c r="H3981" s="87">
        <v>3981</v>
      </c>
      <c r="I3981" s="119">
        <v>53121</v>
      </c>
      <c r="J3981" s="121" t="s">
        <v>10434</v>
      </c>
      <c r="K3981" s="87" t="str">
        <f t="shared" si="189"/>
        <v>531</v>
      </c>
      <c r="L3981" s="111"/>
    </row>
    <row r="3982" spans="7:12" ht="15" customHeight="1" x14ac:dyDescent="0.25">
      <c r="G3982" s="87">
        <f t="shared" si="188"/>
        <v>0</v>
      </c>
      <c r="H3982" s="87">
        <v>3982</v>
      </c>
      <c r="I3982" s="119">
        <v>23204</v>
      </c>
      <c r="J3982" s="121" t="s">
        <v>10434</v>
      </c>
      <c r="K3982" s="87" t="str">
        <f t="shared" si="189"/>
        <v>232</v>
      </c>
      <c r="L3982" s="111"/>
    </row>
    <row r="3983" spans="7:12" ht="15" customHeight="1" x14ac:dyDescent="0.25">
      <c r="G3983" s="87">
        <f t="shared" si="188"/>
        <v>0</v>
      </c>
      <c r="H3983" s="87">
        <v>3983</v>
      </c>
      <c r="I3983" s="119">
        <v>33110</v>
      </c>
      <c r="J3983" s="121" t="s">
        <v>10435</v>
      </c>
      <c r="K3983" s="87" t="str">
        <f t="shared" si="189"/>
        <v>331</v>
      </c>
      <c r="L3983" s="111"/>
    </row>
    <row r="3984" spans="7:12" ht="15" customHeight="1" x14ac:dyDescent="0.25">
      <c r="G3984" s="87">
        <f t="shared" si="188"/>
        <v>0</v>
      </c>
      <c r="H3984" s="87">
        <v>3984</v>
      </c>
      <c r="I3984" s="119">
        <v>33110</v>
      </c>
      <c r="J3984" s="122" t="s">
        <v>10436</v>
      </c>
      <c r="K3984" s="87" t="str">
        <f t="shared" si="189"/>
        <v>331</v>
      </c>
      <c r="L3984" s="111"/>
    </row>
    <row r="3985" spans="7:12" ht="15" customHeight="1" x14ac:dyDescent="0.25">
      <c r="G3985" s="87">
        <f t="shared" si="188"/>
        <v>0</v>
      </c>
      <c r="H3985" s="87">
        <v>3985</v>
      </c>
      <c r="I3985" s="119">
        <v>33110</v>
      </c>
      <c r="J3985" s="122" t="s">
        <v>10437</v>
      </c>
      <c r="K3985" s="87" t="str">
        <f t="shared" si="189"/>
        <v>331</v>
      </c>
      <c r="L3985" s="111"/>
    </row>
    <row r="3986" spans="7:12" ht="15" customHeight="1" x14ac:dyDescent="0.25">
      <c r="G3986" s="87">
        <f t="shared" si="188"/>
        <v>0</v>
      </c>
      <c r="H3986" s="87">
        <v>3986</v>
      </c>
      <c r="I3986" s="119">
        <v>33110</v>
      </c>
      <c r="J3986" s="122" t="s">
        <v>10438</v>
      </c>
      <c r="K3986" s="87" t="str">
        <f t="shared" si="189"/>
        <v>331</v>
      </c>
      <c r="L3986" s="111"/>
    </row>
    <row r="3987" spans="7:12" ht="15" customHeight="1" x14ac:dyDescent="0.25">
      <c r="G3987" s="87">
        <f t="shared" si="188"/>
        <v>0</v>
      </c>
      <c r="H3987" s="87">
        <v>3987</v>
      </c>
      <c r="I3987" s="119">
        <v>33110</v>
      </c>
      <c r="J3987" s="122" t="s">
        <v>10439</v>
      </c>
      <c r="K3987" s="87" t="str">
        <f t="shared" si="189"/>
        <v>331</v>
      </c>
      <c r="L3987" s="111"/>
    </row>
    <row r="3988" spans="7:12" ht="15" customHeight="1" x14ac:dyDescent="0.25">
      <c r="G3988" s="87">
        <f t="shared" si="188"/>
        <v>0</v>
      </c>
      <c r="H3988" s="87">
        <v>3988</v>
      </c>
      <c r="I3988" s="119">
        <v>33122</v>
      </c>
      <c r="J3988" s="122" t="s">
        <v>10440</v>
      </c>
      <c r="K3988" s="87" t="str">
        <f t="shared" si="189"/>
        <v>331</v>
      </c>
      <c r="L3988" s="111"/>
    </row>
    <row r="3989" spans="7:12" ht="15" customHeight="1" x14ac:dyDescent="0.25">
      <c r="G3989" s="87">
        <f t="shared" si="188"/>
        <v>0</v>
      </c>
      <c r="H3989" s="87">
        <v>3989</v>
      </c>
      <c r="I3989" s="119">
        <v>33110</v>
      </c>
      <c r="J3989" s="122" t="s">
        <v>10441</v>
      </c>
      <c r="K3989" s="87" t="str">
        <f t="shared" si="189"/>
        <v>331</v>
      </c>
      <c r="L3989" s="111"/>
    </row>
    <row r="3990" spans="7:12" ht="15" customHeight="1" x14ac:dyDescent="0.25">
      <c r="G3990" s="87">
        <f t="shared" si="188"/>
        <v>0</v>
      </c>
      <c r="H3990" s="87">
        <v>3990</v>
      </c>
      <c r="I3990" s="119">
        <v>33212</v>
      </c>
      <c r="J3990" s="122" t="s">
        <v>10442</v>
      </c>
      <c r="K3990" s="87" t="str">
        <f t="shared" si="189"/>
        <v>332</v>
      </c>
      <c r="L3990" s="111"/>
    </row>
    <row r="3991" spans="7:12" ht="15" customHeight="1" x14ac:dyDescent="0.25">
      <c r="G3991" s="87">
        <f t="shared" si="188"/>
        <v>0</v>
      </c>
      <c r="H3991" s="87">
        <v>3991</v>
      </c>
      <c r="I3991" s="119">
        <v>33211</v>
      </c>
      <c r="J3991" s="122" t="s">
        <v>10442</v>
      </c>
      <c r="K3991" s="87" t="str">
        <f t="shared" si="189"/>
        <v>332</v>
      </c>
      <c r="L3991" s="111"/>
    </row>
    <row r="3992" spans="7:12" ht="15" customHeight="1" x14ac:dyDescent="0.25">
      <c r="G3992" s="87">
        <f t="shared" si="188"/>
        <v>0</v>
      </c>
      <c r="H3992" s="87">
        <v>3992</v>
      </c>
      <c r="I3992" s="119">
        <v>33211</v>
      </c>
      <c r="J3992" s="122" t="s">
        <v>10443</v>
      </c>
      <c r="K3992" s="87" t="str">
        <f t="shared" si="189"/>
        <v>332</v>
      </c>
      <c r="L3992" s="111"/>
    </row>
    <row r="3993" spans="7:12" ht="15" customHeight="1" x14ac:dyDescent="0.25">
      <c r="G3993" s="87">
        <f t="shared" si="188"/>
        <v>0</v>
      </c>
      <c r="H3993" s="87">
        <v>3993</v>
      </c>
      <c r="I3993" s="119">
        <v>33211</v>
      </c>
      <c r="J3993" s="122" t="s">
        <v>10444</v>
      </c>
      <c r="K3993" s="87" t="str">
        <f t="shared" si="189"/>
        <v>332</v>
      </c>
      <c r="L3993" s="111"/>
    </row>
    <row r="3994" spans="7:12" ht="15" customHeight="1" x14ac:dyDescent="0.25">
      <c r="G3994" s="87">
        <f t="shared" si="188"/>
        <v>0</v>
      </c>
      <c r="H3994" s="87">
        <v>3994</v>
      </c>
      <c r="I3994" s="119">
        <v>33212</v>
      </c>
      <c r="J3994" s="122" t="s">
        <v>10445</v>
      </c>
      <c r="K3994" s="87" t="str">
        <f t="shared" si="189"/>
        <v>332</v>
      </c>
      <c r="L3994" s="111"/>
    </row>
    <row r="3995" spans="7:12" ht="15" customHeight="1" x14ac:dyDescent="0.25">
      <c r="G3995" s="87">
        <f t="shared" si="188"/>
        <v>0</v>
      </c>
      <c r="H3995" s="87">
        <v>3995</v>
      </c>
      <c r="I3995" s="119">
        <v>33219</v>
      </c>
      <c r="J3995" s="122" t="s">
        <v>10445</v>
      </c>
      <c r="K3995" s="87" t="str">
        <f t="shared" si="189"/>
        <v>332</v>
      </c>
      <c r="L3995" s="111"/>
    </row>
    <row r="3996" spans="7:12" ht="15" customHeight="1" x14ac:dyDescent="0.25">
      <c r="G3996" s="87">
        <f t="shared" si="188"/>
        <v>0</v>
      </c>
      <c r="H3996" s="87">
        <v>3996</v>
      </c>
      <c r="I3996" s="119">
        <v>33219</v>
      </c>
      <c r="J3996" s="122" t="s">
        <v>10446</v>
      </c>
      <c r="K3996" s="87" t="str">
        <f t="shared" si="189"/>
        <v>332</v>
      </c>
      <c r="L3996" s="111"/>
    </row>
    <row r="3997" spans="7:12" ht="15" customHeight="1" x14ac:dyDescent="0.25">
      <c r="G3997" s="87">
        <f t="shared" si="188"/>
        <v>0</v>
      </c>
      <c r="H3997" s="87">
        <v>3997</v>
      </c>
      <c r="I3997" s="119">
        <v>33340</v>
      </c>
      <c r="J3997" s="122"/>
      <c r="K3997" s="87" t="str">
        <f t="shared" si="189"/>
        <v>333</v>
      </c>
      <c r="L3997" s="111"/>
    </row>
    <row r="3998" spans="7:12" ht="15" customHeight="1" x14ac:dyDescent="0.25">
      <c r="G3998" s="87">
        <f t="shared" si="188"/>
        <v>0</v>
      </c>
      <c r="H3998" s="87">
        <v>3998</v>
      </c>
      <c r="I3998" s="119">
        <v>33340</v>
      </c>
      <c r="J3998" s="122" t="s">
        <v>10447</v>
      </c>
      <c r="K3998" s="87" t="str">
        <f t="shared" si="189"/>
        <v>333</v>
      </c>
      <c r="L3998" s="111"/>
    </row>
    <row r="3999" spans="7:12" ht="15" customHeight="1" x14ac:dyDescent="0.25">
      <c r="G3999" s="87">
        <f t="shared" si="188"/>
        <v>0</v>
      </c>
      <c r="H3999" s="87">
        <v>3999</v>
      </c>
      <c r="I3999" s="119">
        <v>33340</v>
      </c>
      <c r="J3999" s="122" t="s">
        <v>10448</v>
      </c>
      <c r="K3999" s="87" t="str">
        <f t="shared" si="189"/>
        <v>333</v>
      </c>
      <c r="L3999" s="111"/>
    </row>
    <row r="4000" spans="7:12" ht="15" customHeight="1" x14ac:dyDescent="0.25">
      <c r="G4000" s="87">
        <f t="shared" si="188"/>
        <v>0</v>
      </c>
      <c r="H4000" s="87">
        <v>4000</v>
      </c>
      <c r="I4000" s="119">
        <v>42211</v>
      </c>
      <c r="J4000" s="122" t="s">
        <v>10449</v>
      </c>
      <c r="K4000" s="87" t="str">
        <f t="shared" si="189"/>
        <v>422</v>
      </c>
      <c r="L4000" s="111"/>
    </row>
    <row r="4001" spans="7:12" ht="15" customHeight="1" x14ac:dyDescent="0.25">
      <c r="G4001" s="87">
        <f t="shared" si="188"/>
        <v>0</v>
      </c>
      <c r="H4001" s="87">
        <v>4001</v>
      </c>
      <c r="I4001" s="119">
        <v>42212</v>
      </c>
      <c r="J4001" s="122" t="s">
        <v>10450</v>
      </c>
      <c r="K4001" s="87" t="str">
        <f t="shared" si="189"/>
        <v>422</v>
      </c>
      <c r="L4001" s="111"/>
    </row>
    <row r="4002" spans="7:12" ht="15" customHeight="1" x14ac:dyDescent="0.25">
      <c r="G4002" s="87">
        <f t="shared" si="188"/>
        <v>0</v>
      </c>
      <c r="H4002" s="87">
        <v>4002</v>
      </c>
      <c r="I4002" s="119">
        <v>42211</v>
      </c>
      <c r="J4002" s="122" t="s">
        <v>10450</v>
      </c>
      <c r="K4002" s="87" t="str">
        <f t="shared" si="189"/>
        <v>422</v>
      </c>
      <c r="L4002" s="111"/>
    </row>
    <row r="4003" spans="7:12" ht="15" customHeight="1" x14ac:dyDescent="0.25">
      <c r="G4003" s="87">
        <f t="shared" si="188"/>
        <v>0</v>
      </c>
      <c r="H4003" s="87">
        <v>4003</v>
      </c>
      <c r="I4003" s="119">
        <v>42212</v>
      </c>
      <c r="J4003" s="121" t="s">
        <v>10451</v>
      </c>
      <c r="K4003" s="87" t="str">
        <f t="shared" si="189"/>
        <v>422</v>
      </c>
      <c r="L4003" s="111"/>
    </row>
    <row r="4004" spans="7:12" ht="15" customHeight="1" x14ac:dyDescent="0.25">
      <c r="G4004" s="87">
        <f t="shared" si="188"/>
        <v>0</v>
      </c>
      <c r="H4004" s="87">
        <v>4004</v>
      </c>
      <c r="I4004" s="119">
        <v>42211</v>
      </c>
      <c r="J4004" s="121" t="s">
        <v>10451</v>
      </c>
      <c r="K4004" s="87" t="str">
        <f t="shared" si="189"/>
        <v>422</v>
      </c>
      <c r="L4004" s="111"/>
    </row>
    <row r="4005" spans="7:12" ht="15" customHeight="1" x14ac:dyDescent="0.25">
      <c r="G4005" s="87">
        <f t="shared" si="188"/>
        <v>0</v>
      </c>
      <c r="H4005" s="87">
        <v>4005</v>
      </c>
      <c r="I4005" s="119">
        <v>24332</v>
      </c>
      <c r="J4005" s="121" t="s">
        <v>10452</v>
      </c>
      <c r="K4005" s="87" t="str">
        <f t="shared" si="189"/>
        <v>243</v>
      </c>
      <c r="L4005" s="111"/>
    </row>
    <row r="4006" spans="7:12" ht="15" customHeight="1" x14ac:dyDescent="0.25">
      <c r="G4006" s="87">
        <f t="shared" si="188"/>
        <v>0</v>
      </c>
      <c r="H4006" s="87">
        <v>4006</v>
      </c>
      <c r="I4006" s="119">
        <v>33220</v>
      </c>
      <c r="J4006" s="121" t="s">
        <v>10452</v>
      </c>
      <c r="K4006" s="87" t="str">
        <f t="shared" si="189"/>
        <v>332</v>
      </c>
      <c r="L4006" s="111"/>
    </row>
    <row r="4007" spans="7:12" ht="15" customHeight="1" x14ac:dyDescent="0.25">
      <c r="G4007" s="87">
        <f t="shared" si="188"/>
        <v>0</v>
      </c>
      <c r="H4007" s="87">
        <v>4007</v>
      </c>
      <c r="I4007" s="119">
        <v>24331</v>
      </c>
      <c r="J4007" s="122" t="s">
        <v>10452</v>
      </c>
      <c r="K4007" s="87" t="str">
        <f t="shared" si="189"/>
        <v>243</v>
      </c>
      <c r="L4007" s="111"/>
    </row>
    <row r="4008" spans="7:12" ht="15" customHeight="1" x14ac:dyDescent="0.25">
      <c r="G4008" s="87">
        <f t="shared" si="188"/>
        <v>0</v>
      </c>
      <c r="H4008" s="87">
        <v>4008</v>
      </c>
      <c r="I4008" s="119">
        <v>24340</v>
      </c>
      <c r="J4008" s="122" t="s">
        <v>10452</v>
      </c>
      <c r="K4008" s="87" t="str">
        <f t="shared" si="189"/>
        <v>243</v>
      </c>
      <c r="L4008" s="111"/>
    </row>
    <row r="4009" spans="7:12" ht="15" customHeight="1" x14ac:dyDescent="0.25">
      <c r="G4009" s="87">
        <f t="shared" si="188"/>
        <v>0</v>
      </c>
      <c r="H4009" s="87">
        <v>4009</v>
      </c>
      <c r="I4009" s="119">
        <v>24339</v>
      </c>
      <c r="J4009" s="122" t="s">
        <v>10452</v>
      </c>
      <c r="K4009" s="87" t="str">
        <f t="shared" si="189"/>
        <v>243</v>
      </c>
      <c r="L4009" s="111"/>
    </row>
    <row r="4010" spans="7:12" ht="15" customHeight="1" x14ac:dyDescent="0.25">
      <c r="G4010" s="87">
        <f t="shared" si="188"/>
        <v>0</v>
      </c>
      <c r="H4010" s="87">
        <v>4010</v>
      </c>
      <c r="I4010" s="119">
        <v>24333</v>
      </c>
      <c r="J4010" s="122" t="s">
        <v>10452</v>
      </c>
      <c r="K4010" s="87" t="str">
        <f t="shared" si="189"/>
        <v>243</v>
      </c>
      <c r="L4010" s="111"/>
    </row>
    <row r="4011" spans="7:12" ht="15" customHeight="1" x14ac:dyDescent="0.25">
      <c r="G4011" s="87">
        <f t="shared" si="188"/>
        <v>0</v>
      </c>
      <c r="H4011" s="87">
        <v>4011</v>
      </c>
      <c r="I4011" s="119">
        <v>24332</v>
      </c>
      <c r="J4011" s="121" t="s">
        <v>10453</v>
      </c>
      <c r="K4011" s="87" t="str">
        <f t="shared" si="189"/>
        <v>243</v>
      </c>
      <c r="L4011" s="111"/>
    </row>
    <row r="4012" spans="7:12" ht="15" customHeight="1" x14ac:dyDescent="0.25">
      <c r="G4012" s="87">
        <f t="shared" si="188"/>
        <v>0</v>
      </c>
      <c r="H4012" s="87">
        <v>4012</v>
      </c>
      <c r="I4012" s="119">
        <v>33220</v>
      </c>
      <c r="J4012" s="121"/>
      <c r="K4012" s="87" t="str">
        <f t="shared" si="189"/>
        <v>332</v>
      </c>
      <c r="L4012" s="111"/>
    </row>
    <row r="4013" spans="7:12" ht="15" customHeight="1" x14ac:dyDescent="0.25">
      <c r="G4013" s="87">
        <f t="shared" si="188"/>
        <v>0</v>
      </c>
      <c r="H4013" s="87">
        <v>4013</v>
      </c>
      <c r="I4013" s="119">
        <v>24331</v>
      </c>
      <c r="J4013" s="122" t="s">
        <v>10453</v>
      </c>
      <c r="K4013" s="87" t="str">
        <f t="shared" si="189"/>
        <v>243</v>
      </c>
      <c r="L4013" s="111"/>
    </row>
    <row r="4014" spans="7:12" ht="15" customHeight="1" x14ac:dyDescent="0.25">
      <c r="G4014" s="87">
        <f t="shared" si="188"/>
        <v>0</v>
      </c>
      <c r="H4014" s="87">
        <v>4014</v>
      </c>
      <c r="I4014" s="119">
        <v>24340</v>
      </c>
      <c r="J4014" s="122" t="s">
        <v>10453</v>
      </c>
      <c r="K4014" s="87" t="str">
        <f t="shared" si="189"/>
        <v>243</v>
      </c>
      <c r="L4014" s="111"/>
    </row>
    <row r="4015" spans="7:12" ht="15" customHeight="1" x14ac:dyDescent="0.25">
      <c r="G4015" s="87">
        <f t="shared" si="188"/>
        <v>0</v>
      </c>
      <c r="H4015" s="87">
        <v>4015</v>
      </c>
      <c r="I4015" s="119">
        <v>24339</v>
      </c>
      <c r="J4015" s="122" t="s">
        <v>10453</v>
      </c>
      <c r="K4015" s="87" t="str">
        <f t="shared" si="189"/>
        <v>243</v>
      </c>
      <c r="L4015" s="111"/>
    </row>
    <row r="4016" spans="7:12" ht="15" customHeight="1" x14ac:dyDescent="0.25">
      <c r="G4016" s="87">
        <f t="shared" si="188"/>
        <v>0</v>
      </c>
      <c r="H4016" s="87">
        <v>4016</v>
      </c>
      <c r="I4016" s="119">
        <v>24333</v>
      </c>
      <c r="J4016" s="122" t="s">
        <v>10453</v>
      </c>
      <c r="K4016" s="87" t="str">
        <f t="shared" si="189"/>
        <v>243</v>
      </c>
      <c r="L4016" s="111"/>
    </row>
    <row r="4017" spans="7:12" ht="15" customHeight="1" x14ac:dyDescent="0.25">
      <c r="G4017" s="87">
        <f t="shared" si="188"/>
        <v>0</v>
      </c>
      <c r="H4017" s="87">
        <v>4017</v>
      </c>
      <c r="I4017" s="119">
        <v>33220</v>
      </c>
      <c r="J4017" s="121" t="s">
        <v>10454</v>
      </c>
      <c r="K4017" s="87" t="str">
        <f t="shared" si="189"/>
        <v>332</v>
      </c>
      <c r="L4017" s="111"/>
    </row>
    <row r="4018" spans="7:12" ht="15" customHeight="1" x14ac:dyDescent="0.25">
      <c r="G4018" s="87">
        <f t="shared" si="188"/>
        <v>0</v>
      </c>
      <c r="H4018" s="87">
        <v>4018</v>
      </c>
      <c r="I4018" s="119">
        <v>31196</v>
      </c>
      <c r="J4018" s="121" t="s">
        <v>10454</v>
      </c>
      <c r="K4018" s="87" t="str">
        <f t="shared" si="189"/>
        <v>311</v>
      </c>
      <c r="L4018" s="111"/>
    </row>
    <row r="4019" spans="7:12" ht="15" customHeight="1" x14ac:dyDescent="0.25">
      <c r="G4019" s="87">
        <f t="shared" si="188"/>
        <v>0</v>
      </c>
      <c r="H4019" s="87">
        <v>4019</v>
      </c>
      <c r="I4019" s="119">
        <v>33220</v>
      </c>
      <c r="J4019" s="121" t="s">
        <v>10455</v>
      </c>
      <c r="K4019" s="87" t="str">
        <f t="shared" si="189"/>
        <v>332</v>
      </c>
      <c r="L4019" s="111"/>
    </row>
    <row r="4020" spans="7:12" ht="15" customHeight="1" x14ac:dyDescent="0.25">
      <c r="G4020" s="87">
        <f t="shared" si="188"/>
        <v>0</v>
      </c>
      <c r="H4020" s="87">
        <v>4020</v>
      </c>
      <c r="I4020" s="119">
        <v>33220</v>
      </c>
      <c r="J4020" s="122" t="s">
        <v>10456</v>
      </c>
      <c r="K4020" s="87" t="str">
        <f t="shared" si="189"/>
        <v>332</v>
      </c>
      <c r="L4020" s="111"/>
    </row>
    <row r="4021" spans="7:12" ht="15" customHeight="1" x14ac:dyDescent="0.25">
      <c r="G4021" s="87">
        <f t="shared" si="188"/>
        <v>0</v>
      </c>
      <c r="H4021" s="87">
        <v>4021</v>
      </c>
      <c r="I4021" s="119">
        <v>33220</v>
      </c>
      <c r="J4021" s="121" t="s">
        <v>10457</v>
      </c>
      <c r="K4021" s="87" t="str">
        <f t="shared" si="189"/>
        <v>332</v>
      </c>
      <c r="L4021" s="111"/>
    </row>
    <row r="4022" spans="7:12" ht="15" customHeight="1" x14ac:dyDescent="0.25">
      <c r="G4022" s="87">
        <f t="shared" si="188"/>
        <v>0</v>
      </c>
      <c r="H4022" s="87">
        <v>4022</v>
      </c>
      <c r="I4022" s="119">
        <v>31196</v>
      </c>
      <c r="J4022" s="121" t="s">
        <v>10457</v>
      </c>
      <c r="K4022" s="87" t="str">
        <f t="shared" si="189"/>
        <v>311</v>
      </c>
      <c r="L4022" s="111"/>
    </row>
    <row r="4023" spans="7:12" ht="15" customHeight="1" x14ac:dyDescent="0.25">
      <c r="G4023" s="87">
        <f t="shared" si="188"/>
        <v>0</v>
      </c>
      <c r="H4023" s="87">
        <v>4023</v>
      </c>
      <c r="I4023" s="119">
        <v>33230</v>
      </c>
      <c r="J4023" s="122" t="s">
        <v>10458</v>
      </c>
      <c r="K4023" s="87" t="str">
        <f t="shared" si="189"/>
        <v>332</v>
      </c>
      <c r="L4023" s="111"/>
    </row>
    <row r="4024" spans="7:12" ht="15" customHeight="1" x14ac:dyDescent="0.25">
      <c r="G4024" s="87">
        <f t="shared" si="188"/>
        <v>0</v>
      </c>
      <c r="H4024" s="87">
        <v>4024</v>
      </c>
      <c r="I4024" s="119">
        <v>33230</v>
      </c>
      <c r="J4024" s="122" t="s">
        <v>12498</v>
      </c>
      <c r="K4024" s="87" t="str">
        <f t="shared" si="189"/>
        <v>332</v>
      </c>
      <c r="L4024" s="111"/>
    </row>
    <row r="4025" spans="7:12" ht="15" customHeight="1" x14ac:dyDescent="0.25">
      <c r="G4025" s="87">
        <f t="shared" si="188"/>
        <v>0</v>
      </c>
      <c r="H4025" s="87">
        <v>4025</v>
      </c>
      <c r="I4025" s="119">
        <v>33230</v>
      </c>
      <c r="J4025" s="122" t="s">
        <v>10459</v>
      </c>
      <c r="K4025" s="87" t="str">
        <f t="shared" si="189"/>
        <v>332</v>
      </c>
      <c r="L4025" s="111"/>
    </row>
    <row r="4026" spans="7:12" ht="15" customHeight="1" x14ac:dyDescent="0.25">
      <c r="G4026" s="87">
        <f t="shared" si="188"/>
        <v>0</v>
      </c>
      <c r="H4026" s="87">
        <v>4026</v>
      </c>
      <c r="I4026" s="119">
        <v>33230</v>
      </c>
      <c r="J4026" s="122" t="s">
        <v>10460</v>
      </c>
      <c r="K4026" s="87" t="str">
        <f t="shared" si="189"/>
        <v>332</v>
      </c>
      <c r="L4026" s="111"/>
    </row>
    <row r="4027" spans="7:12" ht="15" customHeight="1" x14ac:dyDescent="0.25">
      <c r="G4027" s="87">
        <f t="shared" si="188"/>
        <v>0</v>
      </c>
      <c r="H4027" s="87">
        <v>4027</v>
      </c>
      <c r="I4027" s="119">
        <v>33230</v>
      </c>
      <c r="J4027" s="122" t="s">
        <v>10461</v>
      </c>
      <c r="K4027" s="87" t="str">
        <f t="shared" si="189"/>
        <v>332</v>
      </c>
      <c r="L4027" s="111"/>
    </row>
    <row r="4028" spans="7:12" ht="15" customHeight="1" x14ac:dyDescent="0.25">
      <c r="G4028" s="87">
        <f t="shared" si="188"/>
        <v>0</v>
      </c>
      <c r="H4028" s="87">
        <v>4028</v>
      </c>
      <c r="I4028" s="119">
        <v>52220</v>
      </c>
      <c r="J4028" s="122" t="s">
        <v>10462</v>
      </c>
      <c r="K4028" s="87" t="str">
        <f t="shared" si="189"/>
        <v>522</v>
      </c>
      <c r="L4028" s="111"/>
    </row>
    <row r="4029" spans="7:12" ht="15" customHeight="1" x14ac:dyDescent="0.25">
      <c r="G4029" s="87">
        <f t="shared" si="188"/>
        <v>0</v>
      </c>
      <c r="H4029" s="87">
        <v>4029</v>
      </c>
      <c r="I4029" s="119">
        <v>52210</v>
      </c>
      <c r="J4029" s="122" t="s">
        <v>10462</v>
      </c>
      <c r="K4029" s="87" t="str">
        <f t="shared" si="189"/>
        <v>522</v>
      </c>
      <c r="L4029" s="111"/>
    </row>
    <row r="4030" spans="7:12" ht="15" customHeight="1" x14ac:dyDescent="0.25">
      <c r="G4030" s="87">
        <f t="shared" si="188"/>
        <v>0</v>
      </c>
      <c r="H4030" s="87">
        <v>4030</v>
      </c>
      <c r="I4030" s="119">
        <v>33151</v>
      </c>
      <c r="J4030" s="122" t="s">
        <v>10463</v>
      </c>
      <c r="K4030" s="87" t="str">
        <f t="shared" si="189"/>
        <v>331</v>
      </c>
      <c r="L4030" s="111"/>
    </row>
    <row r="4031" spans="7:12" ht="15" customHeight="1" x14ac:dyDescent="0.25">
      <c r="G4031" s="87">
        <f t="shared" si="188"/>
        <v>0</v>
      </c>
      <c r="H4031" s="87">
        <v>4031</v>
      </c>
      <c r="I4031" s="119">
        <v>33151</v>
      </c>
      <c r="J4031" s="122" t="s">
        <v>10464</v>
      </c>
      <c r="K4031" s="87" t="str">
        <f t="shared" si="189"/>
        <v>331</v>
      </c>
      <c r="L4031" s="111"/>
    </row>
    <row r="4032" spans="7:12" ht="15" customHeight="1" x14ac:dyDescent="0.25">
      <c r="G4032" s="87">
        <f t="shared" si="188"/>
        <v>0</v>
      </c>
      <c r="H4032" s="87">
        <v>4032</v>
      </c>
      <c r="I4032" s="119">
        <v>33151</v>
      </c>
      <c r="J4032" s="122" t="s">
        <v>10465</v>
      </c>
      <c r="K4032" s="87" t="str">
        <f t="shared" si="189"/>
        <v>331</v>
      </c>
      <c r="L4032" s="111"/>
    </row>
    <row r="4033" spans="7:12" ht="15" customHeight="1" x14ac:dyDescent="0.25">
      <c r="G4033" s="87">
        <f t="shared" si="188"/>
        <v>0</v>
      </c>
      <c r="H4033" s="87">
        <v>4033</v>
      </c>
      <c r="I4033" s="119">
        <v>33152</v>
      </c>
      <c r="J4033" s="122" t="s">
        <v>10466</v>
      </c>
      <c r="K4033" s="87" t="str">
        <f t="shared" si="189"/>
        <v>331</v>
      </c>
      <c r="L4033" s="111"/>
    </row>
    <row r="4034" spans="7:12" ht="15" customHeight="1" x14ac:dyDescent="0.25">
      <c r="G4034" s="87">
        <f t="shared" ref="G4034:G4097" si="190">IF(ISERR(SEARCH($G$1,J4034)),0,1)</f>
        <v>0</v>
      </c>
      <c r="H4034" s="87">
        <v>4034</v>
      </c>
      <c r="I4034" s="119">
        <v>33152</v>
      </c>
      <c r="J4034" s="122" t="s">
        <v>10467</v>
      </c>
      <c r="K4034" s="87" t="str">
        <f t="shared" si="189"/>
        <v>331</v>
      </c>
      <c r="L4034" s="111"/>
    </row>
    <row r="4035" spans="7:12" ht="15" customHeight="1" x14ac:dyDescent="0.25">
      <c r="G4035" s="87">
        <f t="shared" si="190"/>
        <v>0</v>
      </c>
      <c r="H4035" s="87">
        <v>4035</v>
      </c>
      <c r="I4035" s="119">
        <v>33397</v>
      </c>
      <c r="J4035" s="122"/>
      <c r="K4035" s="87" t="str">
        <f t="shared" ref="K4035:K4098" si="191">IF(LEN(LEFT(I4035,3))&lt;3,"Prosím, zvolte podrobnější úroveň.",LEFT(I4035,3))</f>
        <v>333</v>
      </c>
      <c r="L4035" s="111"/>
    </row>
    <row r="4036" spans="7:12" ht="15" customHeight="1" x14ac:dyDescent="0.25">
      <c r="G4036" s="87">
        <f t="shared" si="190"/>
        <v>0</v>
      </c>
      <c r="H4036" s="87">
        <v>4036</v>
      </c>
      <c r="I4036" s="119">
        <v>33151</v>
      </c>
      <c r="J4036" s="122" t="s">
        <v>10468</v>
      </c>
      <c r="K4036" s="87" t="str">
        <f t="shared" si="191"/>
        <v>331</v>
      </c>
      <c r="L4036" s="111"/>
    </row>
    <row r="4037" spans="7:12" ht="15" customHeight="1" x14ac:dyDescent="0.25">
      <c r="G4037" s="87">
        <f t="shared" si="190"/>
        <v>0</v>
      </c>
      <c r="H4037" s="87">
        <v>4037</v>
      </c>
      <c r="I4037" s="119">
        <v>33393</v>
      </c>
      <c r="J4037" s="122" t="s">
        <v>10469</v>
      </c>
      <c r="K4037" s="87" t="str">
        <f t="shared" si="191"/>
        <v>333</v>
      </c>
      <c r="L4037" s="111"/>
    </row>
    <row r="4038" spans="7:12" ht="15" customHeight="1" x14ac:dyDescent="0.25">
      <c r="G4038" s="87">
        <f t="shared" si="190"/>
        <v>0</v>
      </c>
      <c r="H4038" s="87">
        <v>4038</v>
      </c>
      <c r="I4038" s="119">
        <v>33393</v>
      </c>
      <c r="J4038" s="122" t="s">
        <v>10470</v>
      </c>
      <c r="K4038" s="87" t="str">
        <f t="shared" si="191"/>
        <v>333</v>
      </c>
      <c r="L4038" s="111"/>
    </row>
    <row r="4039" spans="7:12" ht="15" customHeight="1" x14ac:dyDescent="0.25">
      <c r="G4039" s="87">
        <f t="shared" si="190"/>
        <v>0</v>
      </c>
      <c r="H4039" s="87">
        <v>4039</v>
      </c>
      <c r="I4039" s="119">
        <v>33393</v>
      </c>
      <c r="J4039" s="122" t="s">
        <v>10471</v>
      </c>
      <c r="K4039" s="87" t="str">
        <f t="shared" si="191"/>
        <v>333</v>
      </c>
      <c r="L4039" s="111"/>
    </row>
    <row r="4040" spans="7:12" ht="15" customHeight="1" x14ac:dyDescent="0.25">
      <c r="G4040" s="87">
        <f t="shared" si="190"/>
        <v>0</v>
      </c>
      <c r="H4040" s="87">
        <v>4040</v>
      </c>
      <c r="I4040" s="119">
        <v>33399</v>
      </c>
      <c r="J4040" s="122" t="s">
        <v>10472</v>
      </c>
      <c r="K4040" s="87" t="str">
        <f t="shared" si="191"/>
        <v>333</v>
      </c>
      <c r="L4040" s="111"/>
    </row>
    <row r="4041" spans="7:12" ht="15" customHeight="1" x14ac:dyDescent="0.25">
      <c r="G4041" s="87">
        <f t="shared" si="190"/>
        <v>0</v>
      </c>
      <c r="H4041" s="87">
        <v>4041</v>
      </c>
      <c r="I4041" s="119">
        <v>33240</v>
      </c>
      <c r="J4041" s="122" t="s">
        <v>10473</v>
      </c>
      <c r="K4041" s="87" t="str">
        <f t="shared" si="191"/>
        <v>332</v>
      </c>
      <c r="L4041" s="111"/>
    </row>
    <row r="4042" spans="7:12" ht="15" customHeight="1" x14ac:dyDescent="0.25">
      <c r="G4042" s="87">
        <f t="shared" si="190"/>
        <v>0</v>
      </c>
      <c r="H4042" s="87">
        <v>4042</v>
      </c>
      <c r="I4042" s="119">
        <v>33392</v>
      </c>
      <c r="J4042" s="122" t="s">
        <v>10474</v>
      </c>
      <c r="K4042" s="87" t="str">
        <f t="shared" si="191"/>
        <v>333</v>
      </c>
      <c r="L4042" s="111"/>
    </row>
    <row r="4043" spans="7:12" ht="15" customHeight="1" x14ac:dyDescent="0.25">
      <c r="G4043" s="87">
        <f t="shared" si="190"/>
        <v>0</v>
      </c>
      <c r="H4043" s="87">
        <v>4043</v>
      </c>
      <c r="I4043" s="119">
        <v>33240</v>
      </c>
      <c r="J4043" s="122" t="s">
        <v>10474</v>
      </c>
      <c r="K4043" s="87" t="str">
        <f t="shared" si="191"/>
        <v>332</v>
      </c>
      <c r="L4043" s="111"/>
    </row>
    <row r="4044" spans="7:12" ht="15" customHeight="1" x14ac:dyDescent="0.25">
      <c r="G4044" s="87">
        <f t="shared" si="190"/>
        <v>0</v>
      </c>
      <c r="H4044" s="87">
        <v>4044</v>
      </c>
      <c r="I4044" s="119">
        <v>33392</v>
      </c>
      <c r="J4044" s="122" t="s">
        <v>10475</v>
      </c>
      <c r="K4044" s="87" t="str">
        <f t="shared" si="191"/>
        <v>333</v>
      </c>
      <c r="L4044" s="111"/>
    </row>
    <row r="4045" spans="7:12" ht="15" customHeight="1" x14ac:dyDescent="0.25">
      <c r="G4045" s="87">
        <f t="shared" si="190"/>
        <v>0</v>
      </c>
      <c r="H4045" s="87">
        <v>4045</v>
      </c>
      <c r="I4045" s="119">
        <v>33392</v>
      </c>
      <c r="J4045" s="122" t="s">
        <v>10476</v>
      </c>
      <c r="K4045" s="87" t="str">
        <f t="shared" si="191"/>
        <v>333</v>
      </c>
      <c r="L4045" s="111"/>
    </row>
    <row r="4046" spans="7:12" ht="15" customHeight="1" x14ac:dyDescent="0.25">
      <c r="G4046" s="87">
        <f t="shared" si="190"/>
        <v>0</v>
      </c>
      <c r="H4046" s="87">
        <v>4046</v>
      </c>
      <c r="I4046" s="119">
        <v>33240</v>
      </c>
      <c r="J4046" s="122" t="s">
        <v>10476</v>
      </c>
      <c r="K4046" s="87" t="str">
        <f t="shared" si="191"/>
        <v>332</v>
      </c>
      <c r="L4046" s="111"/>
    </row>
    <row r="4047" spans="7:12" ht="15" customHeight="1" x14ac:dyDescent="0.25">
      <c r="G4047" s="87">
        <f t="shared" si="190"/>
        <v>0</v>
      </c>
      <c r="H4047" s="87">
        <v>4047</v>
      </c>
      <c r="I4047" s="119">
        <v>33391</v>
      </c>
      <c r="J4047" s="122" t="s">
        <v>10476</v>
      </c>
      <c r="K4047" s="87" t="str">
        <f t="shared" si="191"/>
        <v>333</v>
      </c>
      <c r="L4047" s="111"/>
    </row>
    <row r="4048" spans="7:12" ht="15" customHeight="1" x14ac:dyDescent="0.25">
      <c r="G4048" s="87">
        <f t="shared" si="190"/>
        <v>0</v>
      </c>
      <c r="H4048" s="87">
        <v>4048</v>
      </c>
      <c r="I4048" s="119">
        <v>33399</v>
      </c>
      <c r="J4048" s="122" t="s">
        <v>10477</v>
      </c>
      <c r="K4048" s="87" t="str">
        <f t="shared" si="191"/>
        <v>333</v>
      </c>
      <c r="L4048" s="111"/>
    </row>
    <row r="4049" spans="7:12" ht="15" customHeight="1" x14ac:dyDescent="0.25">
      <c r="G4049" s="87">
        <f t="shared" si="190"/>
        <v>0</v>
      </c>
      <c r="H4049" s="87">
        <v>4049</v>
      </c>
      <c r="I4049" s="119">
        <v>33240</v>
      </c>
      <c r="J4049" s="122" t="s">
        <v>10477</v>
      </c>
      <c r="K4049" s="87" t="str">
        <f t="shared" si="191"/>
        <v>332</v>
      </c>
      <c r="L4049" s="111"/>
    </row>
    <row r="4050" spans="7:12" ht="15" customHeight="1" x14ac:dyDescent="0.25">
      <c r="G4050" s="87">
        <f t="shared" si="190"/>
        <v>0</v>
      </c>
      <c r="H4050" s="87">
        <v>4050</v>
      </c>
      <c r="I4050" s="119">
        <v>33392</v>
      </c>
      <c r="J4050" s="122" t="s">
        <v>10478</v>
      </c>
      <c r="K4050" s="87" t="str">
        <f t="shared" si="191"/>
        <v>333</v>
      </c>
      <c r="L4050" s="111"/>
    </row>
    <row r="4051" spans="7:12" ht="15" customHeight="1" x14ac:dyDescent="0.25">
      <c r="G4051" s="87">
        <f t="shared" si="190"/>
        <v>0</v>
      </c>
      <c r="H4051" s="87">
        <v>4051</v>
      </c>
      <c r="I4051" s="119">
        <v>33240</v>
      </c>
      <c r="J4051" s="122" t="s">
        <v>10478</v>
      </c>
      <c r="K4051" s="87" t="str">
        <f t="shared" si="191"/>
        <v>332</v>
      </c>
      <c r="L4051" s="111"/>
    </row>
    <row r="4052" spans="7:12" ht="15" customHeight="1" x14ac:dyDescent="0.25">
      <c r="G4052" s="87">
        <f t="shared" si="190"/>
        <v>0</v>
      </c>
      <c r="H4052" s="87">
        <v>4052</v>
      </c>
      <c r="I4052" s="119">
        <v>33311</v>
      </c>
      <c r="J4052" s="122"/>
      <c r="K4052" s="87" t="str">
        <f t="shared" si="191"/>
        <v>333</v>
      </c>
      <c r="L4052" s="111"/>
    </row>
    <row r="4053" spans="7:12" ht="15" customHeight="1" x14ac:dyDescent="0.25">
      <c r="G4053" s="87">
        <f t="shared" si="190"/>
        <v>0</v>
      </c>
      <c r="H4053" s="87">
        <v>4053</v>
      </c>
      <c r="I4053" s="119">
        <v>33311</v>
      </c>
      <c r="J4053" s="122" t="s">
        <v>10479</v>
      </c>
      <c r="K4053" s="87" t="str">
        <f t="shared" si="191"/>
        <v>333</v>
      </c>
      <c r="L4053" s="111"/>
    </row>
    <row r="4054" spans="7:12" ht="15" customHeight="1" x14ac:dyDescent="0.25">
      <c r="G4054" s="87">
        <f t="shared" si="190"/>
        <v>0</v>
      </c>
      <c r="H4054" s="87">
        <v>4054</v>
      </c>
      <c r="I4054" s="119">
        <v>33311</v>
      </c>
      <c r="J4054" s="122" t="s">
        <v>10480</v>
      </c>
      <c r="K4054" s="87" t="str">
        <f t="shared" si="191"/>
        <v>333</v>
      </c>
      <c r="L4054" s="111"/>
    </row>
    <row r="4055" spans="7:12" ht="15" customHeight="1" x14ac:dyDescent="0.25">
      <c r="G4055" s="87">
        <f t="shared" si="190"/>
        <v>0</v>
      </c>
      <c r="H4055" s="87">
        <v>4055</v>
      </c>
      <c r="I4055" s="119">
        <v>33417</v>
      </c>
      <c r="J4055" s="122" t="s">
        <v>10480</v>
      </c>
      <c r="K4055" s="87" t="str">
        <f t="shared" si="191"/>
        <v>334</v>
      </c>
      <c r="L4055" s="111"/>
    </row>
    <row r="4056" spans="7:12" ht="15" customHeight="1" x14ac:dyDescent="0.25">
      <c r="G4056" s="87">
        <f t="shared" si="190"/>
        <v>0</v>
      </c>
      <c r="H4056" s="87">
        <v>4056</v>
      </c>
      <c r="I4056" s="119">
        <v>33312</v>
      </c>
      <c r="J4056" s="122" t="s">
        <v>10481</v>
      </c>
      <c r="K4056" s="87" t="str">
        <f t="shared" si="191"/>
        <v>333</v>
      </c>
      <c r="L4056" s="111"/>
    </row>
    <row r="4057" spans="7:12" ht="15" customHeight="1" x14ac:dyDescent="0.25">
      <c r="G4057" s="87">
        <f t="shared" si="190"/>
        <v>0</v>
      </c>
      <c r="H4057" s="87">
        <v>4057</v>
      </c>
      <c r="I4057" s="119">
        <v>33311</v>
      </c>
      <c r="J4057" s="122" t="s">
        <v>10481</v>
      </c>
      <c r="K4057" s="87" t="str">
        <f t="shared" si="191"/>
        <v>333</v>
      </c>
      <c r="L4057" s="111"/>
    </row>
    <row r="4058" spans="7:12" ht="15" customHeight="1" x14ac:dyDescent="0.25">
      <c r="G4058" s="87">
        <f t="shared" si="190"/>
        <v>0</v>
      </c>
      <c r="H4058" s="87">
        <v>4058</v>
      </c>
      <c r="I4058" s="119">
        <v>33311</v>
      </c>
      <c r="J4058" s="122" t="s">
        <v>10482</v>
      </c>
      <c r="K4058" s="87" t="str">
        <f t="shared" si="191"/>
        <v>333</v>
      </c>
      <c r="L4058" s="111"/>
    </row>
    <row r="4059" spans="7:12" ht="15" customHeight="1" x14ac:dyDescent="0.25">
      <c r="G4059" s="87">
        <f t="shared" si="190"/>
        <v>0</v>
      </c>
      <c r="H4059" s="87">
        <v>4059</v>
      </c>
      <c r="I4059" s="119">
        <v>33135</v>
      </c>
      <c r="J4059" s="122" t="s">
        <v>10483</v>
      </c>
      <c r="K4059" s="87" t="str">
        <f t="shared" si="191"/>
        <v>331</v>
      </c>
      <c r="L4059" s="111"/>
    </row>
    <row r="4060" spans="7:12" ht="15" customHeight="1" x14ac:dyDescent="0.25">
      <c r="G4060" s="87">
        <f t="shared" si="190"/>
        <v>0</v>
      </c>
      <c r="H4060" s="87">
        <v>4060</v>
      </c>
      <c r="I4060" s="119">
        <v>33312</v>
      </c>
      <c r="J4060" s="122" t="s">
        <v>10484</v>
      </c>
      <c r="K4060" s="87" t="str">
        <f t="shared" si="191"/>
        <v>333</v>
      </c>
      <c r="L4060" s="111"/>
    </row>
    <row r="4061" spans="7:12" ht="15" customHeight="1" x14ac:dyDescent="0.25">
      <c r="G4061" s="87">
        <f t="shared" si="190"/>
        <v>0</v>
      </c>
      <c r="H4061" s="87">
        <v>4061</v>
      </c>
      <c r="I4061" s="119">
        <v>33313</v>
      </c>
      <c r="J4061" s="122" t="s">
        <v>10484</v>
      </c>
      <c r="K4061" s="87" t="str">
        <f t="shared" si="191"/>
        <v>333</v>
      </c>
      <c r="L4061" s="111"/>
    </row>
    <row r="4062" spans="7:12" ht="15" customHeight="1" x14ac:dyDescent="0.25">
      <c r="G4062" s="87">
        <f t="shared" si="190"/>
        <v>0</v>
      </c>
      <c r="H4062" s="87">
        <v>4062</v>
      </c>
      <c r="I4062" s="119">
        <v>33331</v>
      </c>
      <c r="J4062" s="122" t="s">
        <v>10485</v>
      </c>
      <c r="K4062" s="87" t="str">
        <f t="shared" si="191"/>
        <v>333</v>
      </c>
      <c r="L4062" s="111"/>
    </row>
    <row r="4063" spans="7:12" ht="15" customHeight="1" x14ac:dyDescent="0.25">
      <c r="G4063" s="87">
        <f t="shared" si="190"/>
        <v>0</v>
      </c>
      <c r="H4063" s="87">
        <v>4063</v>
      </c>
      <c r="I4063" s="119">
        <v>33331</v>
      </c>
      <c r="J4063" s="122" t="s">
        <v>10486</v>
      </c>
      <c r="K4063" s="87" t="str">
        <f t="shared" si="191"/>
        <v>333</v>
      </c>
      <c r="L4063" s="111"/>
    </row>
    <row r="4064" spans="7:12" ht="15" customHeight="1" x14ac:dyDescent="0.25">
      <c r="G4064" s="87">
        <f t="shared" si="190"/>
        <v>0</v>
      </c>
      <c r="H4064" s="87">
        <v>4064</v>
      </c>
      <c r="I4064" s="119">
        <v>33334</v>
      </c>
      <c r="J4064" s="122" t="s">
        <v>10486</v>
      </c>
      <c r="K4064" s="87" t="str">
        <f t="shared" si="191"/>
        <v>333</v>
      </c>
      <c r="L4064" s="111"/>
    </row>
    <row r="4065" spans="7:12" ht="15" customHeight="1" x14ac:dyDescent="0.25">
      <c r="G4065" s="87">
        <f t="shared" si="190"/>
        <v>0</v>
      </c>
      <c r="H4065" s="87">
        <v>4065</v>
      </c>
      <c r="I4065" s="119">
        <v>33336</v>
      </c>
      <c r="J4065" s="122" t="s">
        <v>10487</v>
      </c>
      <c r="K4065" s="87" t="str">
        <f t="shared" si="191"/>
        <v>333</v>
      </c>
      <c r="L4065" s="111"/>
    </row>
    <row r="4066" spans="7:12" ht="15" customHeight="1" x14ac:dyDescent="0.25">
      <c r="G4066" s="87">
        <f t="shared" si="190"/>
        <v>0</v>
      </c>
      <c r="H4066" s="87">
        <v>4066</v>
      </c>
      <c r="I4066" s="119">
        <v>33332</v>
      </c>
      <c r="J4066" s="122" t="s">
        <v>10487</v>
      </c>
      <c r="K4066" s="87" t="str">
        <f t="shared" si="191"/>
        <v>333</v>
      </c>
      <c r="L4066" s="111"/>
    </row>
    <row r="4067" spans="7:12" ht="15" customHeight="1" x14ac:dyDescent="0.25">
      <c r="G4067" s="87">
        <f t="shared" si="190"/>
        <v>0</v>
      </c>
      <c r="H4067" s="87">
        <v>4067</v>
      </c>
      <c r="I4067" s="119">
        <v>33337</v>
      </c>
      <c r="J4067" s="122" t="s">
        <v>10488</v>
      </c>
      <c r="K4067" s="87" t="str">
        <f t="shared" si="191"/>
        <v>333</v>
      </c>
      <c r="L4067" s="111"/>
    </row>
    <row r="4068" spans="7:12" ht="15" customHeight="1" x14ac:dyDescent="0.25">
      <c r="G4068" s="87">
        <f t="shared" si="190"/>
        <v>0</v>
      </c>
      <c r="H4068" s="87">
        <v>4068</v>
      </c>
      <c r="I4068" s="119">
        <v>33333</v>
      </c>
      <c r="J4068" s="121" t="s">
        <v>10489</v>
      </c>
      <c r="K4068" s="87" t="str">
        <f t="shared" si="191"/>
        <v>333</v>
      </c>
      <c r="L4068" s="111"/>
    </row>
    <row r="4069" spans="7:12" ht="15" customHeight="1" x14ac:dyDescent="0.25">
      <c r="G4069" s="87">
        <f t="shared" si="190"/>
        <v>0</v>
      </c>
      <c r="H4069" s="87">
        <v>4069</v>
      </c>
      <c r="I4069" s="119">
        <v>33335</v>
      </c>
      <c r="J4069" s="121" t="s">
        <v>10489</v>
      </c>
      <c r="K4069" s="87" t="str">
        <f t="shared" si="191"/>
        <v>333</v>
      </c>
      <c r="L4069" s="111"/>
    </row>
    <row r="4070" spans="7:12" ht="15" customHeight="1" x14ac:dyDescent="0.25">
      <c r="G4070" s="87">
        <f t="shared" si="190"/>
        <v>0</v>
      </c>
      <c r="H4070" s="87">
        <v>4070</v>
      </c>
      <c r="I4070" s="119">
        <v>33336</v>
      </c>
      <c r="J4070" s="121" t="s">
        <v>10489</v>
      </c>
      <c r="K4070" s="87" t="str">
        <f t="shared" si="191"/>
        <v>333</v>
      </c>
      <c r="L4070" s="111"/>
    </row>
    <row r="4071" spans="7:12" ht="15" customHeight="1" x14ac:dyDescent="0.25">
      <c r="G4071" s="87">
        <f t="shared" si="190"/>
        <v>0</v>
      </c>
      <c r="H4071" s="87">
        <v>4071</v>
      </c>
      <c r="I4071" s="119">
        <v>33339</v>
      </c>
      <c r="J4071" s="121" t="s">
        <v>10489</v>
      </c>
      <c r="K4071" s="87" t="str">
        <f t="shared" si="191"/>
        <v>333</v>
      </c>
      <c r="L4071" s="111"/>
    </row>
    <row r="4072" spans="7:12" ht="15" customHeight="1" x14ac:dyDescent="0.25">
      <c r="G4072" s="87">
        <f t="shared" si="190"/>
        <v>0</v>
      </c>
      <c r="H4072" s="87">
        <v>4072</v>
      </c>
      <c r="I4072" s="119">
        <v>33395</v>
      </c>
      <c r="J4072" s="121" t="s">
        <v>10490</v>
      </c>
      <c r="K4072" s="87" t="str">
        <f t="shared" si="191"/>
        <v>333</v>
      </c>
      <c r="L4072" s="111"/>
    </row>
    <row r="4073" spans="7:12" ht="15" customHeight="1" x14ac:dyDescent="0.25">
      <c r="G4073" s="87">
        <f t="shared" si="190"/>
        <v>0</v>
      </c>
      <c r="H4073" s="87">
        <v>4073</v>
      </c>
      <c r="I4073" s="119">
        <v>33396</v>
      </c>
      <c r="J4073" s="121" t="s">
        <v>10490</v>
      </c>
      <c r="K4073" s="87" t="str">
        <f t="shared" si="191"/>
        <v>333</v>
      </c>
      <c r="L4073" s="111"/>
    </row>
    <row r="4074" spans="7:12" ht="15" customHeight="1" x14ac:dyDescent="0.25">
      <c r="G4074" s="87">
        <f t="shared" si="190"/>
        <v>0</v>
      </c>
      <c r="H4074" s="87">
        <v>4074</v>
      </c>
      <c r="I4074" s="119">
        <v>33395</v>
      </c>
      <c r="J4074" s="121" t="s">
        <v>10491</v>
      </c>
      <c r="K4074" s="87" t="str">
        <f t="shared" si="191"/>
        <v>333</v>
      </c>
      <c r="L4074" s="111"/>
    </row>
    <row r="4075" spans="7:12" ht="15" customHeight="1" x14ac:dyDescent="0.25">
      <c r="G4075" s="87">
        <f t="shared" si="190"/>
        <v>0</v>
      </c>
      <c r="H4075" s="87">
        <v>4075</v>
      </c>
      <c r="I4075" s="119">
        <v>33396</v>
      </c>
      <c r="J4075" s="121" t="s">
        <v>10491</v>
      </c>
      <c r="K4075" s="87" t="str">
        <f t="shared" si="191"/>
        <v>333</v>
      </c>
      <c r="L4075" s="111"/>
    </row>
    <row r="4076" spans="7:12" ht="15" customHeight="1" x14ac:dyDescent="0.25">
      <c r="G4076" s="87">
        <f t="shared" si="190"/>
        <v>0</v>
      </c>
      <c r="H4076" s="87">
        <v>4076</v>
      </c>
      <c r="I4076" s="119">
        <v>33320</v>
      </c>
      <c r="J4076" s="121" t="s">
        <v>10491</v>
      </c>
      <c r="K4076" s="87" t="str">
        <f t="shared" si="191"/>
        <v>333</v>
      </c>
      <c r="L4076" s="111"/>
    </row>
    <row r="4077" spans="7:12" ht="15" customHeight="1" x14ac:dyDescent="0.25">
      <c r="G4077" s="87">
        <f t="shared" si="190"/>
        <v>0</v>
      </c>
      <c r="H4077" s="87">
        <v>4077</v>
      </c>
      <c r="I4077" s="119">
        <v>33394</v>
      </c>
      <c r="J4077" s="122"/>
      <c r="K4077" s="87" t="str">
        <f t="shared" si="191"/>
        <v>333</v>
      </c>
      <c r="L4077" s="111"/>
    </row>
    <row r="4078" spans="7:12" ht="15" customHeight="1" x14ac:dyDescent="0.25">
      <c r="G4078" s="87">
        <f t="shared" si="190"/>
        <v>0</v>
      </c>
      <c r="H4078" s="87">
        <v>4078</v>
      </c>
      <c r="I4078" s="119">
        <v>33391</v>
      </c>
      <c r="J4078" s="122" t="s">
        <v>10492</v>
      </c>
      <c r="K4078" s="87" t="str">
        <f t="shared" si="191"/>
        <v>333</v>
      </c>
      <c r="L4078" s="111"/>
    </row>
    <row r="4079" spans="7:12" ht="15" customHeight="1" x14ac:dyDescent="0.25">
      <c r="G4079" s="87">
        <f t="shared" si="190"/>
        <v>0</v>
      </c>
      <c r="H4079" s="87">
        <v>4079</v>
      </c>
      <c r="I4079" s="119">
        <v>33399</v>
      </c>
      <c r="J4079" s="122" t="s">
        <v>10493</v>
      </c>
      <c r="K4079" s="87" t="str">
        <f t="shared" si="191"/>
        <v>333</v>
      </c>
      <c r="L4079" s="111"/>
    </row>
    <row r="4080" spans="7:12" ht="15" customHeight="1" x14ac:dyDescent="0.25">
      <c r="G4080" s="87">
        <f t="shared" si="190"/>
        <v>0</v>
      </c>
      <c r="H4080" s="87">
        <v>4080</v>
      </c>
      <c r="I4080" s="119">
        <v>33392</v>
      </c>
      <c r="J4080" s="122" t="s">
        <v>10493</v>
      </c>
      <c r="K4080" s="87" t="str">
        <f t="shared" si="191"/>
        <v>333</v>
      </c>
      <c r="L4080" s="111"/>
    </row>
    <row r="4081" spans="7:12" ht="15" customHeight="1" x14ac:dyDescent="0.25">
      <c r="G4081" s="87">
        <f t="shared" si="190"/>
        <v>0</v>
      </c>
      <c r="H4081" s="87">
        <v>4081</v>
      </c>
      <c r="I4081" s="119">
        <v>33411</v>
      </c>
      <c r="J4081" s="121" t="s">
        <v>10494</v>
      </c>
      <c r="K4081" s="87" t="str">
        <f t="shared" si="191"/>
        <v>334</v>
      </c>
      <c r="L4081" s="111"/>
    </row>
    <row r="4082" spans="7:12" ht="15" customHeight="1" x14ac:dyDescent="0.25">
      <c r="G4082" s="87">
        <f t="shared" si="190"/>
        <v>0</v>
      </c>
      <c r="H4082" s="87">
        <v>4082</v>
      </c>
      <c r="I4082" s="119">
        <v>33412</v>
      </c>
      <c r="J4082" s="121" t="s">
        <v>10494</v>
      </c>
      <c r="K4082" s="87" t="str">
        <f t="shared" si="191"/>
        <v>334</v>
      </c>
      <c r="L4082" s="111"/>
    </row>
    <row r="4083" spans="7:12" ht="15" customHeight="1" x14ac:dyDescent="0.25">
      <c r="G4083" s="87">
        <f t="shared" si="190"/>
        <v>0</v>
      </c>
      <c r="H4083" s="87">
        <v>4083</v>
      </c>
      <c r="I4083" s="119">
        <v>33431</v>
      </c>
      <c r="J4083" s="122" t="s">
        <v>10495</v>
      </c>
      <c r="K4083" s="87" t="str">
        <f t="shared" si="191"/>
        <v>334</v>
      </c>
      <c r="L4083" s="111"/>
    </row>
    <row r="4084" spans="7:12" ht="15" customHeight="1" x14ac:dyDescent="0.25">
      <c r="G4084" s="87">
        <f t="shared" si="190"/>
        <v>0</v>
      </c>
      <c r="H4084" s="87">
        <v>4084</v>
      </c>
      <c r="I4084" s="119">
        <v>33431</v>
      </c>
      <c r="J4084" s="122" t="s">
        <v>10496</v>
      </c>
      <c r="K4084" s="87" t="str">
        <f t="shared" si="191"/>
        <v>334</v>
      </c>
      <c r="L4084" s="111"/>
    </row>
    <row r="4085" spans="7:12" ht="15" customHeight="1" x14ac:dyDescent="0.25">
      <c r="G4085" s="87">
        <f t="shared" si="190"/>
        <v>0</v>
      </c>
      <c r="H4085" s="87">
        <v>4085</v>
      </c>
      <c r="I4085" s="119">
        <v>41200</v>
      </c>
      <c r="J4085" s="122" t="s">
        <v>10497</v>
      </c>
      <c r="K4085" s="87" t="str">
        <f t="shared" si="191"/>
        <v>412</v>
      </c>
      <c r="L4085" s="111"/>
    </row>
    <row r="4086" spans="7:12" ht="15" customHeight="1" x14ac:dyDescent="0.25">
      <c r="G4086" s="87">
        <f t="shared" si="190"/>
        <v>0</v>
      </c>
      <c r="H4086" s="87">
        <v>4086</v>
      </c>
      <c r="I4086" s="119">
        <v>41200</v>
      </c>
      <c r="J4086" s="122" t="s">
        <v>10498</v>
      </c>
      <c r="K4086" s="87" t="str">
        <f t="shared" si="191"/>
        <v>412</v>
      </c>
      <c r="L4086" s="111"/>
    </row>
    <row r="4087" spans="7:12" ht="15" customHeight="1" x14ac:dyDescent="0.25">
      <c r="G4087" s="87">
        <f t="shared" si="190"/>
        <v>0</v>
      </c>
      <c r="H4087" s="87">
        <v>4087</v>
      </c>
      <c r="I4087" s="119">
        <v>33431</v>
      </c>
      <c r="J4087" s="122" t="s">
        <v>10499</v>
      </c>
      <c r="K4087" s="87" t="str">
        <f t="shared" si="191"/>
        <v>334</v>
      </c>
      <c r="L4087" s="111"/>
    </row>
    <row r="4088" spans="7:12" ht="15" customHeight="1" x14ac:dyDescent="0.25">
      <c r="G4088" s="87">
        <f t="shared" si="190"/>
        <v>0</v>
      </c>
      <c r="H4088" s="87">
        <v>4088</v>
      </c>
      <c r="I4088" s="119">
        <v>33420</v>
      </c>
      <c r="J4088" s="121" t="s">
        <v>10500</v>
      </c>
      <c r="K4088" s="87" t="str">
        <f t="shared" si="191"/>
        <v>334</v>
      </c>
      <c r="L4088" s="111"/>
    </row>
    <row r="4089" spans="7:12" ht="15" customHeight="1" x14ac:dyDescent="0.25">
      <c r="G4089" s="87">
        <f t="shared" si="190"/>
        <v>0</v>
      </c>
      <c r="H4089" s="87">
        <v>4089</v>
      </c>
      <c r="I4089" s="119">
        <v>33440</v>
      </c>
      <c r="J4089" s="121" t="s">
        <v>10500</v>
      </c>
      <c r="K4089" s="87" t="str">
        <f t="shared" si="191"/>
        <v>334</v>
      </c>
      <c r="L4089" s="111"/>
    </row>
    <row r="4090" spans="7:12" ht="15" customHeight="1" x14ac:dyDescent="0.25">
      <c r="G4090" s="87">
        <f t="shared" si="190"/>
        <v>0</v>
      </c>
      <c r="H4090" s="87">
        <v>4090</v>
      </c>
      <c r="I4090" s="119">
        <v>33431</v>
      </c>
      <c r="J4090" s="121" t="s">
        <v>10500</v>
      </c>
      <c r="K4090" s="87" t="str">
        <f t="shared" si="191"/>
        <v>334</v>
      </c>
      <c r="L4090" s="111"/>
    </row>
    <row r="4091" spans="7:12" ht="15" customHeight="1" x14ac:dyDescent="0.25">
      <c r="G4091" s="87">
        <f t="shared" si="190"/>
        <v>0</v>
      </c>
      <c r="H4091" s="87">
        <v>4091</v>
      </c>
      <c r="I4091" s="119">
        <v>33131</v>
      </c>
      <c r="J4091" s="122" t="s">
        <v>10501</v>
      </c>
      <c r="K4091" s="87" t="str">
        <f t="shared" si="191"/>
        <v>331</v>
      </c>
      <c r="L4091" s="111"/>
    </row>
    <row r="4092" spans="7:12" ht="15" customHeight="1" x14ac:dyDescent="0.25">
      <c r="G4092" s="87">
        <f t="shared" si="190"/>
        <v>0</v>
      </c>
      <c r="H4092" s="87">
        <v>4092</v>
      </c>
      <c r="I4092" s="119">
        <v>33132</v>
      </c>
      <c r="J4092" s="122" t="s">
        <v>10502</v>
      </c>
      <c r="K4092" s="87" t="str">
        <f t="shared" si="191"/>
        <v>331</v>
      </c>
      <c r="L4092" s="111"/>
    </row>
    <row r="4093" spans="7:12" ht="15" customHeight="1" x14ac:dyDescent="0.25">
      <c r="G4093" s="87">
        <f t="shared" si="190"/>
        <v>0</v>
      </c>
      <c r="H4093" s="87">
        <v>4093</v>
      </c>
      <c r="I4093" s="119">
        <v>33133</v>
      </c>
      <c r="J4093" s="122" t="s">
        <v>10503</v>
      </c>
      <c r="K4093" s="87" t="str">
        <f t="shared" si="191"/>
        <v>331</v>
      </c>
      <c r="L4093" s="111"/>
    </row>
    <row r="4094" spans="7:12" ht="15" customHeight="1" x14ac:dyDescent="0.25">
      <c r="G4094" s="87">
        <f t="shared" si="190"/>
        <v>0</v>
      </c>
      <c r="H4094" s="87">
        <v>4094</v>
      </c>
      <c r="I4094" s="119">
        <v>33134</v>
      </c>
      <c r="J4094" s="122" t="s">
        <v>10504</v>
      </c>
      <c r="K4094" s="87" t="str">
        <f t="shared" si="191"/>
        <v>331</v>
      </c>
      <c r="L4094" s="111"/>
    </row>
    <row r="4095" spans="7:12" ht="15" customHeight="1" x14ac:dyDescent="0.25">
      <c r="G4095" s="87">
        <f t="shared" si="190"/>
        <v>0</v>
      </c>
      <c r="H4095" s="87">
        <v>4095</v>
      </c>
      <c r="I4095" s="119">
        <v>33133</v>
      </c>
      <c r="J4095" s="122" t="s">
        <v>10505</v>
      </c>
      <c r="K4095" s="87" t="str">
        <f t="shared" si="191"/>
        <v>331</v>
      </c>
      <c r="L4095" s="111"/>
    </row>
    <row r="4096" spans="7:12" ht="15" customHeight="1" x14ac:dyDescent="0.25">
      <c r="G4096" s="87">
        <f t="shared" si="190"/>
        <v>0</v>
      </c>
      <c r="H4096" s="87">
        <v>4096</v>
      </c>
      <c r="I4096" s="119">
        <v>33135</v>
      </c>
      <c r="J4096" s="122" t="s">
        <v>10506</v>
      </c>
      <c r="K4096" s="87" t="str">
        <f t="shared" si="191"/>
        <v>331</v>
      </c>
      <c r="L4096" s="111"/>
    </row>
    <row r="4097" spans="7:12" ht="15" customHeight="1" x14ac:dyDescent="0.25">
      <c r="G4097" s="87">
        <f t="shared" si="190"/>
        <v>0</v>
      </c>
      <c r="H4097" s="87">
        <v>4097</v>
      </c>
      <c r="I4097" s="119">
        <v>33136</v>
      </c>
      <c r="J4097" s="122" t="s">
        <v>10507</v>
      </c>
      <c r="K4097" s="87" t="str">
        <f t="shared" si="191"/>
        <v>331</v>
      </c>
      <c r="L4097" s="111"/>
    </row>
    <row r="4098" spans="7:12" ht="15" customHeight="1" x14ac:dyDescent="0.25">
      <c r="G4098" s="87">
        <f t="shared" ref="G4098:G4161" si="192">IF(ISERR(SEARCH($G$1,J4098)),0,1)</f>
        <v>0</v>
      </c>
      <c r="H4098" s="87">
        <v>4098</v>
      </c>
      <c r="I4098" s="119">
        <v>33137</v>
      </c>
      <c r="J4098" s="122" t="s">
        <v>10508</v>
      </c>
      <c r="K4098" s="87" t="str">
        <f t="shared" si="191"/>
        <v>331</v>
      </c>
      <c r="L4098" s="111"/>
    </row>
    <row r="4099" spans="7:12" ht="15" customHeight="1" x14ac:dyDescent="0.25">
      <c r="G4099" s="87">
        <f t="shared" si="192"/>
        <v>0</v>
      </c>
      <c r="H4099" s="87">
        <v>4099</v>
      </c>
      <c r="I4099" s="119">
        <v>33139</v>
      </c>
      <c r="J4099" s="121" t="s">
        <v>10509</v>
      </c>
      <c r="K4099" s="87" t="str">
        <f t="shared" ref="K4099:K4162" si="193">IF(LEN(LEFT(I4099,3))&lt;3,"Prosím, zvolte podrobnější úroveň.",LEFT(I4099,3))</f>
        <v>331</v>
      </c>
      <c r="L4099" s="111"/>
    </row>
    <row r="4100" spans="7:12" ht="15" customHeight="1" x14ac:dyDescent="0.25">
      <c r="G4100" s="87">
        <f t="shared" si="192"/>
        <v>0</v>
      </c>
      <c r="H4100" s="87">
        <v>4100</v>
      </c>
      <c r="I4100" s="119">
        <v>33141</v>
      </c>
      <c r="J4100" s="122" t="s">
        <v>10510</v>
      </c>
      <c r="K4100" s="87" t="str">
        <f t="shared" si="193"/>
        <v>331</v>
      </c>
      <c r="L4100" s="111"/>
    </row>
    <row r="4101" spans="7:12" ht="15" customHeight="1" x14ac:dyDescent="0.25">
      <c r="G4101" s="87">
        <f t="shared" si="192"/>
        <v>0</v>
      </c>
      <c r="H4101" s="87">
        <v>4101</v>
      </c>
      <c r="I4101" s="119">
        <v>33141</v>
      </c>
      <c r="J4101" s="122" t="s">
        <v>10511</v>
      </c>
      <c r="K4101" s="87" t="str">
        <f t="shared" si="193"/>
        <v>331</v>
      </c>
      <c r="L4101" s="111"/>
    </row>
    <row r="4102" spans="7:12" ht="15" customHeight="1" x14ac:dyDescent="0.25">
      <c r="G4102" s="87">
        <f t="shared" si="192"/>
        <v>0</v>
      </c>
      <c r="H4102" s="87">
        <v>4102</v>
      </c>
      <c r="I4102" s="119">
        <v>33142</v>
      </c>
      <c r="J4102" s="122" t="s">
        <v>10512</v>
      </c>
      <c r="K4102" s="87" t="str">
        <f t="shared" si="193"/>
        <v>331</v>
      </c>
      <c r="L4102" s="111"/>
    </row>
    <row r="4103" spans="7:12" ht="15" customHeight="1" x14ac:dyDescent="0.25">
      <c r="G4103" s="87">
        <f t="shared" si="192"/>
        <v>0</v>
      </c>
      <c r="H4103" s="87">
        <v>4103</v>
      </c>
      <c r="I4103" s="119">
        <v>33142</v>
      </c>
      <c r="J4103" s="122" t="s">
        <v>10513</v>
      </c>
      <c r="K4103" s="87" t="str">
        <f t="shared" si="193"/>
        <v>331</v>
      </c>
      <c r="L4103" s="111"/>
    </row>
    <row r="4104" spans="7:12" ht="15" customHeight="1" x14ac:dyDescent="0.25">
      <c r="G4104" s="87">
        <f t="shared" si="192"/>
        <v>0</v>
      </c>
      <c r="H4104" s="87">
        <v>4104</v>
      </c>
      <c r="I4104" s="119">
        <v>33142</v>
      </c>
      <c r="J4104" s="122" t="s">
        <v>10514</v>
      </c>
      <c r="K4104" s="87" t="str">
        <f t="shared" si="193"/>
        <v>331</v>
      </c>
      <c r="L4104" s="111"/>
    </row>
    <row r="4105" spans="7:12" ht="15" customHeight="1" x14ac:dyDescent="0.25">
      <c r="G4105" s="87">
        <f t="shared" si="192"/>
        <v>0</v>
      </c>
      <c r="H4105" s="87">
        <v>4105</v>
      </c>
      <c r="I4105" s="119">
        <v>33141</v>
      </c>
      <c r="J4105" s="121" t="s">
        <v>10515</v>
      </c>
      <c r="K4105" s="87" t="str">
        <f t="shared" si="193"/>
        <v>331</v>
      </c>
      <c r="L4105" s="111"/>
    </row>
    <row r="4106" spans="7:12" ht="15" customHeight="1" x14ac:dyDescent="0.25">
      <c r="G4106" s="87">
        <f t="shared" si="192"/>
        <v>0</v>
      </c>
      <c r="H4106" s="87">
        <v>4106</v>
      </c>
      <c r="I4106" s="119">
        <v>33142</v>
      </c>
      <c r="J4106" s="121" t="s">
        <v>10515</v>
      </c>
      <c r="K4106" s="87" t="str">
        <f t="shared" si="193"/>
        <v>331</v>
      </c>
      <c r="L4106" s="111"/>
    </row>
    <row r="4107" spans="7:12" ht="15" customHeight="1" x14ac:dyDescent="0.25">
      <c r="G4107" s="87">
        <f t="shared" si="192"/>
        <v>0</v>
      </c>
      <c r="H4107" s="87">
        <v>4107</v>
      </c>
      <c r="I4107" s="119">
        <v>33143</v>
      </c>
      <c r="J4107" s="121" t="s">
        <v>10515</v>
      </c>
      <c r="K4107" s="87" t="str">
        <f t="shared" si="193"/>
        <v>331</v>
      </c>
      <c r="L4107" s="111"/>
    </row>
    <row r="4108" spans="7:12" ht="15" customHeight="1" x14ac:dyDescent="0.25">
      <c r="G4108" s="87">
        <f t="shared" si="192"/>
        <v>0</v>
      </c>
      <c r="H4108" s="87">
        <v>4108</v>
      </c>
      <c r="I4108" s="119">
        <v>33138</v>
      </c>
      <c r="J4108" s="122" t="s">
        <v>10516</v>
      </c>
      <c r="K4108" s="87" t="str">
        <f t="shared" si="193"/>
        <v>331</v>
      </c>
      <c r="L4108" s="111"/>
    </row>
    <row r="4109" spans="7:12" ht="15" customHeight="1" x14ac:dyDescent="0.25">
      <c r="G4109" s="87">
        <f t="shared" si="192"/>
        <v>0</v>
      </c>
      <c r="H4109" s="87">
        <v>4109</v>
      </c>
      <c r="I4109" s="119">
        <v>33138</v>
      </c>
      <c r="J4109" s="122" t="s">
        <v>10517</v>
      </c>
      <c r="K4109" s="87" t="str">
        <f t="shared" si="193"/>
        <v>331</v>
      </c>
      <c r="L4109" s="111"/>
    </row>
    <row r="4110" spans="7:12" ht="15" customHeight="1" x14ac:dyDescent="0.25">
      <c r="G4110" s="87">
        <f t="shared" si="192"/>
        <v>0</v>
      </c>
      <c r="H4110" s="87">
        <v>4110</v>
      </c>
      <c r="I4110" s="119">
        <v>33138</v>
      </c>
      <c r="J4110" s="122" t="s">
        <v>10518</v>
      </c>
      <c r="K4110" s="87" t="str">
        <f t="shared" si="193"/>
        <v>331</v>
      </c>
      <c r="L4110" s="111"/>
    </row>
    <row r="4111" spans="7:12" ht="15" customHeight="1" x14ac:dyDescent="0.25">
      <c r="G4111" s="87">
        <f t="shared" si="192"/>
        <v>0</v>
      </c>
      <c r="H4111" s="87">
        <v>4111</v>
      </c>
      <c r="I4111" s="119">
        <v>33138</v>
      </c>
      <c r="J4111" s="122" t="s">
        <v>10519</v>
      </c>
      <c r="K4111" s="87" t="str">
        <f t="shared" si="193"/>
        <v>331</v>
      </c>
      <c r="L4111" s="111"/>
    </row>
    <row r="4112" spans="7:12" ht="15" customHeight="1" x14ac:dyDescent="0.25">
      <c r="G4112" s="87">
        <f t="shared" si="192"/>
        <v>0</v>
      </c>
      <c r="H4112" s="87">
        <v>4112</v>
      </c>
      <c r="I4112" s="119">
        <v>33138</v>
      </c>
      <c r="J4112" s="122" t="s">
        <v>10520</v>
      </c>
      <c r="K4112" s="87" t="str">
        <f t="shared" si="193"/>
        <v>331</v>
      </c>
      <c r="L4112" s="111"/>
    </row>
    <row r="4113" spans="7:12" ht="15" customHeight="1" x14ac:dyDescent="0.25">
      <c r="G4113" s="87">
        <f t="shared" si="192"/>
        <v>0</v>
      </c>
      <c r="H4113" s="87">
        <v>4113</v>
      </c>
      <c r="I4113" s="119">
        <v>44160</v>
      </c>
      <c r="J4113" s="122" t="s">
        <v>10521</v>
      </c>
      <c r="K4113" s="87" t="str">
        <f t="shared" si="193"/>
        <v>441</v>
      </c>
      <c r="L4113" s="111"/>
    </row>
    <row r="4114" spans="7:12" ht="15" customHeight="1" x14ac:dyDescent="0.25">
      <c r="G4114" s="87">
        <f t="shared" si="192"/>
        <v>0</v>
      </c>
      <c r="H4114" s="87">
        <v>4114</v>
      </c>
      <c r="I4114" s="119">
        <v>44160</v>
      </c>
      <c r="J4114" s="122" t="s">
        <v>10522</v>
      </c>
      <c r="K4114" s="87" t="str">
        <f t="shared" si="193"/>
        <v>441</v>
      </c>
      <c r="L4114" s="111"/>
    </row>
    <row r="4115" spans="7:12" ht="15" customHeight="1" x14ac:dyDescent="0.25">
      <c r="G4115" s="87">
        <f t="shared" si="192"/>
        <v>0</v>
      </c>
      <c r="H4115" s="87">
        <v>4115</v>
      </c>
      <c r="I4115" s="119">
        <v>44160</v>
      </c>
      <c r="J4115" s="122" t="s">
        <v>10523</v>
      </c>
      <c r="K4115" s="87" t="str">
        <f t="shared" si="193"/>
        <v>441</v>
      </c>
      <c r="L4115" s="111"/>
    </row>
    <row r="4116" spans="7:12" ht="15" customHeight="1" x14ac:dyDescent="0.25">
      <c r="G4116" s="87">
        <f t="shared" si="192"/>
        <v>0</v>
      </c>
      <c r="H4116" s="87">
        <v>4116</v>
      </c>
      <c r="I4116" s="119">
        <v>44160</v>
      </c>
      <c r="J4116" s="122" t="s">
        <v>10524</v>
      </c>
      <c r="K4116" s="87" t="str">
        <f t="shared" si="193"/>
        <v>441</v>
      </c>
      <c r="L4116" s="111"/>
    </row>
    <row r="4117" spans="7:12" ht="15" customHeight="1" x14ac:dyDescent="0.25">
      <c r="G4117" s="87">
        <f t="shared" si="192"/>
        <v>0</v>
      </c>
      <c r="H4117" s="87">
        <v>4117</v>
      </c>
      <c r="I4117" s="119">
        <v>44160</v>
      </c>
      <c r="J4117" s="122" t="s">
        <v>10525</v>
      </c>
      <c r="K4117" s="87" t="str">
        <f t="shared" si="193"/>
        <v>441</v>
      </c>
      <c r="L4117" s="111"/>
    </row>
    <row r="4118" spans="7:12" ht="15" customHeight="1" x14ac:dyDescent="0.25">
      <c r="G4118" s="87">
        <f t="shared" si="192"/>
        <v>0</v>
      </c>
      <c r="H4118" s="87">
        <v>4118</v>
      </c>
      <c r="I4118" s="119">
        <v>33431</v>
      </c>
      <c r="J4118" s="122" t="s">
        <v>10526</v>
      </c>
      <c r="K4118" s="87" t="str">
        <f t="shared" si="193"/>
        <v>334</v>
      </c>
      <c r="L4118" s="111"/>
    </row>
    <row r="4119" spans="7:12" ht="15" customHeight="1" x14ac:dyDescent="0.25">
      <c r="G4119" s="87">
        <f t="shared" si="192"/>
        <v>0</v>
      </c>
      <c r="H4119" s="87">
        <v>4119</v>
      </c>
      <c r="I4119" s="119">
        <v>33420</v>
      </c>
      <c r="J4119" s="121" t="s">
        <v>10527</v>
      </c>
      <c r="K4119" s="87" t="str">
        <f t="shared" si="193"/>
        <v>334</v>
      </c>
      <c r="L4119" s="111"/>
    </row>
    <row r="4120" spans="7:12" ht="15" customHeight="1" x14ac:dyDescent="0.25">
      <c r="G4120" s="87">
        <f t="shared" si="192"/>
        <v>0</v>
      </c>
      <c r="H4120" s="87">
        <v>4120</v>
      </c>
      <c r="I4120" s="119">
        <v>34112</v>
      </c>
      <c r="J4120" s="121" t="s">
        <v>10527</v>
      </c>
      <c r="K4120" s="87" t="str">
        <f t="shared" si="193"/>
        <v>341</v>
      </c>
      <c r="L4120" s="111"/>
    </row>
    <row r="4121" spans="7:12" ht="15" customHeight="1" x14ac:dyDescent="0.25">
      <c r="G4121" s="87">
        <f t="shared" si="192"/>
        <v>0</v>
      </c>
      <c r="H4121" s="87">
        <v>4121</v>
      </c>
      <c r="I4121" s="119">
        <v>33432</v>
      </c>
      <c r="J4121" s="122" t="s">
        <v>10528</v>
      </c>
      <c r="K4121" s="87" t="str">
        <f t="shared" si="193"/>
        <v>334</v>
      </c>
      <c r="L4121" s="111"/>
    </row>
    <row r="4122" spans="7:12" ht="15" customHeight="1" x14ac:dyDescent="0.25">
      <c r="G4122" s="87">
        <f t="shared" si="192"/>
        <v>0</v>
      </c>
      <c r="H4122" s="87">
        <v>4122</v>
      </c>
      <c r="I4122" s="119">
        <v>33434</v>
      </c>
      <c r="J4122" s="122" t="s">
        <v>10529</v>
      </c>
      <c r="K4122" s="87" t="str">
        <f t="shared" si="193"/>
        <v>334</v>
      </c>
      <c r="L4122" s="111"/>
    </row>
    <row r="4123" spans="7:12" ht="15" customHeight="1" x14ac:dyDescent="0.25">
      <c r="G4123" s="87">
        <f t="shared" si="192"/>
        <v>0</v>
      </c>
      <c r="H4123" s="87">
        <v>4123</v>
      </c>
      <c r="I4123" s="119">
        <v>33433</v>
      </c>
      <c r="J4123" s="122" t="s">
        <v>10530</v>
      </c>
      <c r="K4123" s="87" t="str">
        <f t="shared" si="193"/>
        <v>334</v>
      </c>
      <c r="L4123" s="111"/>
    </row>
    <row r="4124" spans="7:12" ht="15" customHeight="1" x14ac:dyDescent="0.25">
      <c r="G4124" s="87">
        <f t="shared" si="192"/>
        <v>0</v>
      </c>
      <c r="H4124" s="87">
        <v>4124</v>
      </c>
      <c r="I4124" s="119">
        <v>33436</v>
      </c>
      <c r="J4124" s="122" t="s">
        <v>10531</v>
      </c>
      <c r="K4124" s="87" t="str">
        <f t="shared" si="193"/>
        <v>334</v>
      </c>
      <c r="L4124" s="111"/>
    </row>
    <row r="4125" spans="7:12" ht="15" customHeight="1" x14ac:dyDescent="0.25">
      <c r="G4125" s="87">
        <f t="shared" si="192"/>
        <v>0</v>
      </c>
      <c r="H4125" s="87">
        <v>4125</v>
      </c>
      <c r="I4125" s="119">
        <v>33434</v>
      </c>
      <c r="J4125" s="122" t="s">
        <v>10532</v>
      </c>
      <c r="K4125" s="87" t="str">
        <f t="shared" si="193"/>
        <v>334</v>
      </c>
      <c r="L4125" s="111"/>
    </row>
    <row r="4126" spans="7:12" ht="15" customHeight="1" x14ac:dyDescent="0.25">
      <c r="G4126" s="87">
        <f t="shared" si="192"/>
        <v>0</v>
      </c>
      <c r="H4126" s="87">
        <v>4126</v>
      </c>
      <c r="I4126" s="119">
        <v>33420</v>
      </c>
      <c r="J4126" s="122" t="s">
        <v>10532</v>
      </c>
      <c r="K4126" s="87" t="str">
        <f t="shared" si="193"/>
        <v>334</v>
      </c>
      <c r="L4126" s="111"/>
    </row>
    <row r="4127" spans="7:12" ht="15" customHeight="1" x14ac:dyDescent="0.25">
      <c r="G4127" s="87">
        <f t="shared" si="192"/>
        <v>0</v>
      </c>
      <c r="H4127" s="87">
        <v>4127</v>
      </c>
      <c r="I4127" s="119">
        <v>33437</v>
      </c>
      <c r="J4127" s="121" t="s">
        <v>10533</v>
      </c>
      <c r="K4127" s="87" t="str">
        <f t="shared" si="193"/>
        <v>334</v>
      </c>
      <c r="L4127" s="111"/>
    </row>
    <row r="4128" spans="7:12" ht="15" customHeight="1" x14ac:dyDescent="0.25">
      <c r="G4128" s="87">
        <f t="shared" si="192"/>
        <v>0</v>
      </c>
      <c r="H4128" s="87">
        <v>4128</v>
      </c>
      <c r="I4128" s="119">
        <v>33438</v>
      </c>
      <c r="J4128" s="121" t="s">
        <v>10533</v>
      </c>
      <c r="K4128" s="87" t="str">
        <f t="shared" si="193"/>
        <v>334</v>
      </c>
      <c r="L4128" s="111"/>
    </row>
    <row r="4129" spans="7:12" ht="15" customHeight="1" x14ac:dyDescent="0.25">
      <c r="G4129" s="87">
        <f t="shared" si="192"/>
        <v>0</v>
      </c>
      <c r="H4129" s="87">
        <v>4129</v>
      </c>
      <c r="I4129" s="119">
        <v>33439</v>
      </c>
      <c r="J4129" s="121" t="s">
        <v>10533</v>
      </c>
      <c r="K4129" s="87" t="str">
        <f t="shared" si="193"/>
        <v>334</v>
      </c>
      <c r="L4129" s="111"/>
    </row>
    <row r="4130" spans="7:12" ht="15" customHeight="1" x14ac:dyDescent="0.25">
      <c r="G4130" s="87">
        <f t="shared" si="192"/>
        <v>0</v>
      </c>
      <c r="H4130" s="87">
        <v>4130</v>
      </c>
      <c r="I4130" s="119">
        <v>34113</v>
      </c>
      <c r="J4130" s="122" t="s">
        <v>10534</v>
      </c>
      <c r="K4130" s="87" t="str">
        <f t="shared" si="193"/>
        <v>341</v>
      </c>
      <c r="L4130" s="111"/>
    </row>
    <row r="4131" spans="7:12" ht="15" customHeight="1" x14ac:dyDescent="0.25">
      <c r="G4131" s="87">
        <f t="shared" si="192"/>
        <v>0</v>
      </c>
      <c r="H4131" s="87">
        <v>4131</v>
      </c>
      <c r="I4131" s="119">
        <v>34113</v>
      </c>
      <c r="J4131" s="122" t="s">
        <v>10535</v>
      </c>
      <c r="K4131" s="87" t="str">
        <f t="shared" si="193"/>
        <v>341</v>
      </c>
      <c r="L4131" s="111"/>
    </row>
    <row r="4132" spans="7:12" ht="15" customHeight="1" x14ac:dyDescent="0.25">
      <c r="G4132" s="87">
        <f t="shared" si="192"/>
        <v>0</v>
      </c>
      <c r="H4132" s="87">
        <v>4132</v>
      </c>
      <c r="I4132" s="119">
        <v>54142</v>
      </c>
      <c r="J4132" s="122" t="s">
        <v>10536</v>
      </c>
      <c r="K4132" s="87" t="str">
        <f t="shared" si="193"/>
        <v>541</v>
      </c>
      <c r="L4132" s="111"/>
    </row>
    <row r="4133" spans="7:12" ht="15" customHeight="1" x14ac:dyDescent="0.25">
      <c r="G4133" s="87">
        <f t="shared" si="192"/>
        <v>0</v>
      </c>
      <c r="H4133" s="87">
        <v>4133</v>
      </c>
      <c r="I4133" s="119">
        <v>54142</v>
      </c>
      <c r="J4133" s="122" t="s">
        <v>10537</v>
      </c>
      <c r="K4133" s="87" t="str">
        <f t="shared" si="193"/>
        <v>541</v>
      </c>
      <c r="L4133" s="111"/>
    </row>
    <row r="4134" spans="7:12" ht="15" customHeight="1" x14ac:dyDescent="0.25">
      <c r="G4134" s="87">
        <f t="shared" si="192"/>
        <v>0</v>
      </c>
      <c r="H4134" s="87">
        <v>4134</v>
      </c>
      <c r="I4134" s="119">
        <v>34113</v>
      </c>
      <c r="J4134" s="122" t="s">
        <v>10538</v>
      </c>
      <c r="K4134" s="87" t="str">
        <f t="shared" si="193"/>
        <v>341</v>
      </c>
      <c r="L4134" s="111"/>
    </row>
    <row r="4135" spans="7:12" ht="15" customHeight="1" x14ac:dyDescent="0.25">
      <c r="G4135" s="87">
        <f t="shared" si="192"/>
        <v>0</v>
      </c>
      <c r="H4135" s="87">
        <v>4135</v>
      </c>
      <c r="I4135" s="119">
        <v>54142</v>
      </c>
      <c r="J4135" s="122" t="s">
        <v>10539</v>
      </c>
      <c r="K4135" s="87" t="str">
        <f t="shared" si="193"/>
        <v>541</v>
      </c>
      <c r="L4135" s="111"/>
    </row>
    <row r="4136" spans="7:12" ht="15" customHeight="1" x14ac:dyDescent="0.25">
      <c r="G4136" s="87">
        <f t="shared" si="192"/>
        <v>0</v>
      </c>
      <c r="H4136" s="87">
        <v>4136</v>
      </c>
      <c r="I4136" s="124">
        <v>34126</v>
      </c>
      <c r="J4136" s="120" t="s">
        <v>10540</v>
      </c>
      <c r="K4136" s="87" t="str">
        <f t="shared" si="193"/>
        <v>341</v>
      </c>
      <c r="L4136" s="111"/>
    </row>
    <row r="4137" spans="7:12" ht="15" customHeight="1" x14ac:dyDescent="0.25">
      <c r="G4137" s="87">
        <f t="shared" si="192"/>
        <v>0</v>
      </c>
      <c r="H4137" s="87">
        <v>4137</v>
      </c>
      <c r="I4137" s="124">
        <v>34126</v>
      </c>
      <c r="J4137" s="120" t="s">
        <v>10541</v>
      </c>
      <c r="K4137" s="87" t="str">
        <f t="shared" si="193"/>
        <v>341</v>
      </c>
      <c r="L4137" s="111"/>
    </row>
    <row r="4138" spans="7:12" ht="15" customHeight="1" x14ac:dyDescent="0.25">
      <c r="G4138" s="87">
        <f t="shared" si="192"/>
        <v>0</v>
      </c>
      <c r="H4138" s="87">
        <v>4138</v>
      </c>
      <c r="I4138" s="124">
        <v>34123</v>
      </c>
      <c r="J4138" s="120" t="s">
        <v>10541</v>
      </c>
      <c r="K4138" s="87" t="str">
        <f t="shared" si="193"/>
        <v>341</v>
      </c>
      <c r="L4138" s="111"/>
    </row>
    <row r="4139" spans="7:12" ht="15" customHeight="1" x14ac:dyDescent="0.25">
      <c r="G4139" s="87">
        <f t="shared" si="192"/>
        <v>0</v>
      </c>
      <c r="H4139" s="87">
        <v>4139</v>
      </c>
      <c r="I4139" s="124">
        <v>34124</v>
      </c>
      <c r="J4139" s="120" t="s">
        <v>10541</v>
      </c>
      <c r="K4139" s="87" t="str">
        <f t="shared" si="193"/>
        <v>341</v>
      </c>
      <c r="L4139" s="111"/>
    </row>
    <row r="4140" spans="7:12" ht="15" customHeight="1" x14ac:dyDescent="0.25">
      <c r="G4140" s="87">
        <f t="shared" si="192"/>
        <v>0</v>
      </c>
      <c r="H4140" s="87">
        <v>4140</v>
      </c>
      <c r="I4140" s="124">
        <v>34125</v>
      </c>
      <c r="J4140" s="120" t="s">
        <v>10541</v>
      </c>
      <c r="K4140" s="87" t="str">
        <f t="shared" si="193"/>
        <v>341</v>
      </c>
      <c r="L4140" s="111"/>
    </row>
    <row r="4141" spans="7:12" ht="15" customHeight="1" x14ac:dyDescent="0.25">
      <c r="G4141" s="87">
        <f t="shared" si="192"/>
        <v>0</v>
      </c>
      <c r="H4141" s="87">
        <v>4141</v>
      </c>
      <c r="I4141" s="124">
        <v>34129</v>
      </c>
      <c r="J4141" s="120" t="s">
        <v>10542</v>
      </c>
      <c r="K4141" s="87" t="str">
        <f t="shared" si="193"/>
        <v>341</v>
      </c>
      <c r="L4141" s="111"/>
    </row>
    <row r="4142" spans="7:12" ht="15" customHeight="1" x14ac:dyDescent="0.25">
      <c r="G4142" s="87">
        <f t="shared" si="192"/>
        <v>0</v>
      </c>
      <c r="H4142" s="87">
        <v>4142</v>
      </c>
      <c r="I4142" s="124">
        <v>34121</v>
      </c>
      <c r="J4142" s="120" t="s">
        <v>10543</v>
      </c>
      <c r="K4142" s="87" t="str">
        <f t="shared" si="193"/>
        <v>341</v>
      </c>
      <c r="L4142" s="111"/>
    </row>
    <row r="4143" spans="7:12" ht="15" customHeight="1" x14ac:dyDescent="0.25">
      <c r="G4143" s="87">
        <f t="shared" si="192"/>
        <v>0</v>
      </c>
      <c r="H4143" s="87">
        <v>4143</v>
      </c>
      <c r="I4143" s="124">
        <v>34129</v>
      </c>
      <c r="J4143" s="120" t="s">
        <v>10544</v>
      </c>
      <c r="K4143" s="87" t="str">
        <f t="shared" si="193"/>
        <v>341</v>
      </c>
      <c r="L4143" s="111"/>
    </row>
    <row r="4144" spans="7:12" ht="15" customHeight="1" x14ac:dyDescent="0.25">
      <c r="G4144" s="87">
        <f t="shared" si="192"/>
        <v>0</v>
      </c>
      <c r="H4144" s="87">
        <v>4144</v>
      </c>
      <c r="I4144" s="124">
        <v>34127</v>
      </c>
      <c r="J4144" s="120" t="s">
        <v>12126</v>
      </c>
      <c r="K4144" s="87" t="str">
        <f t="shared" si="193"/>
        <v>341</v>
      </c>
      <c r="L4144" s="111"/>
    </row>
    <row r="4145" spans="7:12" ht="15" customHeight="1" x14ac:dyDescent="0.25">
      <c r="G4145" s="87">
        <f t="shared" si="192"/>
        <v>0</v>
      </c>
      <c r="H4145" s="87">
        <v>4145</v>
      </c>
      <c r="I4145" s="124">
        <v>34123</v>
      </c>
      <c r="J4145" s="120" t="s">
        <v>10545</v>
      </c>
      <c r="K4145" s="87" t="str">
        <f t="shared" si="193"/>
        <v>341</v>
      </c>
      <c r="L4145" s="111"/>
    </row>
    <row r="4146" spans="7:12" ht="15" customHeight="1" x14ac:dyDescent="0.25">
      <c r="G4146" s="87">
        <f t="shared" si="192"/>
        <v>0</v>
      </c>
      <c r="H4146" s="87">
        <v>4146</v>
      </c>
      <c r="I4146" s="124">
        <v>34122</v>
      </c>
      <c r="J4146" s="120" t="s">
        <v>10546</v>
      </c>
      <c r="K4146" s="87" t="str">
        <f t="shared" si="193"/>
        <v>341</v>
      </c>
      <c r="L4146" s="111"/>
    </row>
    <row r="4147" spans="7:12" ht="15" customHeight="1" x14ac:dyDescent="0.25">
      <c r="G4147" s="87">
        <f t="shared" si="192"/>
        <v>0</v>
      </c>
      <c r="H4147" s="87">
        <v>4147</v>
      </c>
      <c r="I4147" s="124">
        <v>34124</v>
      </c>
      <c r="J4147" s="127" t="s">
        <v>10547</v>
      </c>
      <c r="K4147" s="87" t="str">
        <f t="shared" si="193"/>
        <v>341</v>
      </c>
      <c r="L4147" s="111"/>
    </row>
    <row r="4148" spans="7:12" ht="15" customHeight="1" x14ac:dyDescent="0.25">
      <c r="G4148" s="87">
        <f t="shared" si="192"/>
        <v>0</v>
      </c>
      <c r="H4148" s="87">
        <v>4148</v>
      </c>
      <c r="I4148" s="124">
        <v>34125</v>
      </c>
      <c r="J4148" s="127" t="s">
        <v>10547</v>
      </c>
      <c r="K4148" s="87" t="str">
        <f t="shared" si="193"/>
        <v>341</v>
      </c>
      <c r="L4148" s="111"/>
    </row>
    <row r="4149" spans="7:12" ht="15" customHeight="1" x14ac:dyDescent="0.25">
      <c r="G4149" s="87">
        <f t="shared" si="192"/>
        <v>0</v>
      </c>
      <c r="H4149" s="87">
        <v>4149</v>
      </c>
      <c r="I4149" s="124">
        <v>34129</v>
      </c>
      <c r="J4149" s="127" t="s">
        <v>10547</v>
      </c>
      <c r="K4149" s="87" t="str">
        <f t="shared" si="193"/>
        <v>341</v>
      </c>
      <c r="L4149" s="111"/>
    </row>
    <row r="4150" spans="7:12" ht="15" customHeight="1" x14ac:dyDescent="0.25">
      <c r="G4150" s="87">
        <f t="shared" si="192"/>
        <v>0</v>
      </c>
      <c r="H4150" s="87">
        <v>4150</v>
      </c>
      <c r="I4150" s="119">
        <v>34321</v>
      </c>
      <c r="J4150" s="122" t="s">
        <v>10548</v>
      </c>
      <c r="K4150" s="87" t="str">
        <f t="shared" si="193"/>
        <v>343</v>
      </c>
      <c r="L4150" s="111"/>
    </row>
    <row r="4151" spans="7:12" ht="15" customHeight="1" x14ac:dyDescent="0.25">
      <c r="G4151" s="87">
        <f t="shared" si="192"/>
        <v>0</v>
      </c>
      <c r="H4151" s="87">
        <v>4151</v>
      </c>
      <c r="I4151" s="119">
        <v>34322</v>
      </c>
      <c r="J4151" s="122" t="s">
        <v>10549</v>
      </c>
      <c r="K4151" s="87" t="str">
        <f t="shared" si="193"/>
        <v>343</v>
      </c>
      <c r="L4151" s="111"/>
    </row>
    <row r="4152" spans="7:12" ht="15" customHeight="1" x14ac:dyDescent="0.25">
      <c r="G4152" s="87">
        <f t="shared" si="192"/>
        <v>0</v>
      </c>
      <c r="H4152" s="87">
        <v>4152</v>
      </c>
      <c r="I4152" s="119">
        <v>34323</v>
      </c>
      <c r="J4152" s="122"/>
      <c r="K4152" s="87" t="str">
        <f t="shared" si="193"/>
        <v>343</v>
      </c>
      <c r="L4152" s="111"/>
    </row>
    <row r="4153" spans="7:12" ht="15" customHeight="1" x14ac:dyDescent="0.25">
      <c r="G4153" s="87">
        <f t="shared" si="192"/>
        <v>0</v>
      </c>
      <c r="H4153" s="87">
        <v>4153</v>
      </c>
      <c r="I4153" s="119">
        <v>21631</v>
      </c>
      <c r="J4153" s="122" t="s">
        <v>10550</v>
      </c>
      <c r="K4153" s="87" t="str">
        <f t="shared" si="193"/>
        <v>216</v>
      </c>
      <c r="L4153" s="111"/>
    </row>
    <row r="4154" spans="7:12" ht="15" customHeight="1" x14ac:dyDescent="0.25">
      <c r="G4154" s="87">
        <f t="shared" si="192"/>
        <v>0</v>
      </c>
      <c r="H4154" s="87">
        <v>4154</v>
      </c>
      <c r="I4154" s="119">
        <v>21632</v>
      </c>
      <c r="J4154" s="122" t="s">
        <v>10550</v>
      </c>
      <c r="K4154" s="87" t="str">
        <f t="shared" si="193"/>
        <v>216</v>
      </c>
      <c r="L4154" s="111"/>
    </row>
    <row r="4155" spans="7:12" ht="15" customHeight="1" x14ac:dyDescent="0.25">
      <c r="G4155" s="87">
        <f t="shared" si="192"/>
        <v>0</v>
      </c>
      <c r="H4155" s="87">
        <v>4155</v>
      </c>
      <c r="I4155" s="119">
        <v>21631</v>
      </c>
      <c r="J4155" s="122" t="s">
        <v>10551</v>
      </c>
      <c r="K4155" s="87" t="str">
        <f t="shared" si="193"/>
        <v>216</v>
      </c>
      <c r="L4155" s="111"/>
    </row>
    <row r="4156" spans="7:12" ht="15" customHeight="1" x14ac:dyDescent="0.25">
      <c r="G4156" s="87">
        <f t="shared" si="192"/>
        <v>0</v>
      </c>
      <c r="H4156" s="87">
        <v>4156</v>
      </c>
      <c r="I4156" s="119">
        <v>21632</v>
      </c>
      <c r="J4156" s="122" t="s">
        <v>10551</v>
      </c>
      <c r="K4156" s="87" t="str">
        <f t="shared" si="193"/>
        <v>216</v>
      </c>
      <c r="L4156" s="111"/>
    </row>
    <row r="4157" spans="7:12" ht="15" customHeight="1" x14ac:dyDescent="0.25">
      <c r="G4157" s="87">
        <f t="shared" si="192"/>
        <v>0</v>
      </c>
      <c r="H4157" s="87">
        <v>4157</v>
      </c>
      <c r="I4157" s="119">
        <v>34323</v>
      </c>
      <c r="J4157" s="122" t="s">
        <v>10551</v>
      </c>
      <c r="K4157" s="87" t="str">
        <f t="shared" si="193"/>
        <v>343</v>
      </c>
      <c r="L4157" s="111"/>
    </row>
    <row r="4158" spans="7:12" ht="15" customHeight="1" x14ac:dyDescent="0.25">
      <c r="G4158" s="87">
        <f t="shared" si="192"/>
        <v>0</v>
      </c>
      <c r="H4158" s="87">
        <v>4158</v>
      </c>
      <c r="I4158" s="119">
        <v>34324</v>
      </c>
      <c r="J4158" s="122" t="s">
        <v>10551</v>
      </c>
      <c r="K4158" s="87" t="str">
        <f t="shared" si="193"/>
        <v>343</v>
      </c>
      <c r="L4158" s="111"/>
    </row>
    <row r="4159" spans="7:12" ht="15" customHeight="1" x14ac:dyDescent="0.25">
      <c r="G4159" s="87">
        <f t="shared" si="192"/>
        <v>0</v>
      </c>
      <c r="H4159" s="87">
        <v>4159</v>
      </c>
      <c r="I4159" s="119">
        <v>34324</v>
      </c>
      <c r="J4159" s="122" t="s">
        <v>10552</v>
      </c>
      <c r="K4159" s="87" t="str">
        <f t="shared" si="193"/>
        <v>343</v>
      </c>
      <c r="L4159" s="111"/>
    </row>
    <row r="4160" spans="7:12" ht="15" customHeight="1" x14ac:dyDescent="0.25">
      <c r="G4160" s="87">
        <f t="shared" si="192"/>
        <v>0</v>
      </c>
      <c r="H4160" s="87">
        <v>4160</v>
      </c>
      <c r="I4160" s="119">
        <v>21631</v>
      </c>
      <c r="J4160" s="122" t="s">
        <v>10552</v>
      </c>
      <c r="K4160" s="87" t="str">
        <f t="shared" si="193"/>
        <v>216</v>
      </c>
      <c r="L4160" s="111"/>
    </row>
    <row r="4161" spans="7:12" ht="15" customHeight="1" x14ac:dyDescent="0.25">
      <c r="G4161" s="87">
        <f t="shared" si="192"/>
        <v>0</v>
      </c>
      <c r="H4161" s="87">
        <v>4161</v>
      </c>
      <c r="I4161" s="119">
        <v>21632</v>
      </c>
      <c r="J4161" s="122" t="s">
        <v>10552</v>
      </c>
      <c r="K4161" s="87" t="str">
        <f t="shared" si="193"/>
        <v>216</v>
      </c>
      <c r="L4161" s="111"/>
    </row>
    <row r="4162" spans="7:12" ht="15" customHeight="1" x14ac:dyDescent="0.25">
      <c r="G4162" s="87">
        <f t="shared" ref="G4162:G4225" si="194">IF(ISERR(SEARCH($G$1,J4162)),0,1)</f>
        <v>0</v>
      </c>
      <c r="H4162" s="87">
        <v>4162</v>
      </c>
      <c r="I4162" s="119">
        <v>21660</v>
      </c>
      <c r="J4162" s="122" t="s">
        <v>10552</v>
      </c>
      <c r="K4162" s="87" t="str">
        <f t="shared" si="193"/>
        <v>216</v>
      </c>
      <c r="L4162" s="111"/>
    </row>
    <row r="4163" spans="7:12" ht="15" customHeight="1" x14ac:dyDescent="0.25">
      <c r="G4163" s="87">
        <f t="shared" si="194"/>
        <v>0</v>
      </c>
      <c r="H4163" s="87">
        <v>4163</v>
      </c>
      <c r="I4163" s="119">
        <v>51429</v>
      </c>
      <c r="J4163" s="122" t="s">
        <v>10553</v>
      </c>
      <c r="K4163" s="87" t="str">
        <f t="shared" ref="K4163:K4226" si="195">IF(LEN(LEFT(I4163,3))&lt;3,"Prosím, zvolte podrobnější úroveň.",LEFT(I4163,3))</f>
        <v>514</v>
      </c>
      <c r="L4163" s="111"/>
    </row>
    <row r="4164" spans="7:12" ht="15" customHeight="1" x14ac:dyDescent="0.25">
      <c r="G4164" s="87">
        <f t="shared" si="194"/>
        <v>0</v>
      </c>
      <c r="H4164" s="87">
        <v>4164</v>
      </c>
      <c r="I4164" s="119">
        <v>34325</v>
      </c>
      <c r="J4164" s="122" t="s">
        <v>10554</v>
      </c>
      <c r="K4164" s="87" t="str">
        <f t="shared" si="195"/>
        <v>343</v>
      </c>
      <c r="L4164" s="111"/>
    </row>
    <row r="4165" spans="7:12" ht="15" customHeight="1" x14ac:dyDescent="0.25">
      <c r="G4165" s="87">
        <f t="shared" si="194"/>
        <v>0</v>
      </c>
      <c r="H4165" s="87">
        <v>4165</v>
      </c>
      <c r="I4165" s="119">
        <v>21631</v>
      </c>
      <c r="J4165" s="122" t="s">
        <v>10554</v>
      </c>
      <c r="K4165" s="87" t="str">
        <f t="shared" si="195"/>
        <v>216</v>
      </c>
      <c r="L4165" s="111"/>
    </row>
    <row r="4166" spans="7:12" ht="15" customHeight="1" x14ac:dyDescent="0.25">
      <c r="G4166" s="87">
        <f t="shared" si="194"/>
        <v>0</v>
      </c>
      <c r="H4166" s="87">
        <v>4166</v>
      </c>
      <c r="I4166" s="119">
        <v>21632</v>
      </c>
      <c r="J4166" s="121" t="s">
        <v>10555</v>
      </c>
      <c r="K4166" s="87" t="str">
        <f t="shared" si="195"/>
        <v>216</v>
      </c>
      <c r="L4166" s="111"/>
    </row>
    <row r="4167" spans="7:12" ht="15" customHeight="1" x14ac:dyDescent="0.25">
      <c r="G4167" s="87">
        <f t="shared" si="194"/>
        <v>0</v>
      </c>
      <c r="H4167" s="87">
        <v>4167</v>
      </c>
      <c r="I4167" s="119">
        <v>34329</v>
      </c>
      <c r="J4167" s="121" t="s">
        <v>10555</v>
      </c>
      <c r="K4167" s="87" t="str">
        <f t="shared" si="195"/>
        <v>343</v>
      </c>
      <c r="L4167" s="111"/>
    </row>
    <row r="4168" spans="7:12" ht="15" customHeight="1" x14ac:dyDescent="0.25">
      <c r="G4168" s="87">
        <f t="shared" si="194"/>
        <v>0</v>
      </c>
      <c r="H4168" s="87">
        <v>4168</v>
      </c>
      <c r="I4168" s="119">
        <v>26561</v>
      </c>
      <c r="J4168" s="122" t="s">
        <v>10556</v>
      </c>
      <c r="K4168" s="87" t="str">
        <f t="shared" si="195"/>
        <v>265</v>
      </c>
      <c r="L4168" s="111"/>
    </row>
    <row r="4169" spans="7:12" ht="15" customHeight="1" x14ac:dyDescent="0.25">
      <c r="G4169" s="87">
        <f t="shared" si="194"/>
        <v>0</v>
      </c>
      <c r="H4169" s="87">
        <v>4169</v>
      </c>
      <c r="I4169" s="119">
        <v>26562</v>
      </c>
      <c r="J4169" s="122" t="s">
        <v>10557</v>
      </c>
      <c r="K4169" s="87" t="str">
        <f t="shared" si="195"/>
        <v>265</v>
      </c>
      <c r="L4169" s="111"/>
    </row>
    <row r="4170" spans="7:12" ht="15" customHeight="1" x14ac:dyDescent="0.25">
      <c r="G4170" s="87">
        <f t="shared" si="194"/>
        <v>0</v>
      </c>
      <c r="H4170" s="87">
        <v>4170</v>
      </c>
      <c r="I4170" s="119">
        <v>26569</v>
      </c>
      <c r="J4170" s="122" t="s">
        <v>10558</v>
      </c>
      <c r="K4170" s="87" t="str">
        <f t="shared" si="195"/>
        <v>265</v>
      </c>
      <c r="L4170" s="111"/>
    </row>
    <row r="4171" spans="7:12" ht="15" customHeight="1" x14ac:dyDescent="0.25">
      <c r="G4171" s="87">
        <f t="shared" si="194"/>
        <v>0</v>
      </c>
      <c r="H4171" s="87">
        <v>4171</v>
      </c>
      <c r="I4171" s="119">
        <v>26569</v>
      </c>
      <c r="J4171" s="122" t="s">
        <v>10559</v>
      </c>
      <c r="K4171" s="87" t="str">
        <f t="shared" si="195"/>
        <v>265</v>
      </c>
      <c r="L4171" s="111"/>
    </row>
    <row r="4172" spans="7:12" ht="15" customHeight="1" x14ac:dyDescent="0.25">
      <c r="G4172" s="87">
        <f t="shared" si="194"/>
        <v>0</v>
      </c>
      <c r="H4172" s="87">
        <v>4172</v>
      </c>
      <c r="I4172" s="119">
        <v>26523</v>
      </c>
      <c r="J4172" s="121" t="s">
        <v>10560</v>
      </c>
      <c r="K4172" s="87" t="str">
        <f t="shared" si="195"/>
        <v>265</v>
      </c>
      <c r="L4172" s="111"/>
    </row>
    <row r="4173" spans="7:12" ht="15" customHeight="1" x14ac:dyDescent="0.25">
      <c r="G4173" s="87">
        <f t="shared" si="194"/>
        <v>0</v>
      </c>
      <c r="H4173" s="87">
        <v>4173</v>
      </c>
      <c r="I4173" s="119">
        <v>26529</v>
      </c>
      <c r="J4173" s="121" t="s">
        <v>10560</v>
      </c>
      <c r="K4173" s="87" t="str">
        <f t="shared" si="195"/>
        <v>265</v>
      </c>
      <c r="L4173" s="111"/>
    </row>
    <row r="4174" spans="7:12" ht="15" customHeight="1" x14ac:dyDescent="0.25">
      <c r="G4174" s="87">
        <f t="shared" si="194"/>
        <v>0</v>
      </c>
      <c r="H4174" s="87">
        <v>4174</v>
      </c>
      <c r="I4174" s="119">
        <v>26529</v>
      </c>
      <c r="J4174" s="122" t="s">
        <v>10561</v>
      </c>
      <c r="K4174" s="87" t="str">
        <f t="shared" si="195"/>
        <v>265</v>
      </c>
      <c r="L4174" s="111"/>
    </row>
    <row r="4175" spans="7:12" ht="15" customHeight="1" x14ac:dyDescent="0.25">
      <c r="G4175" s="87">
        <f t="shared" si="194"/>
        <v>0</v>
      </c>
      <c r="H4175" s="87">
        <v>4175</v>
      </c>
      <c r="I4175" s="119">
        <v>26550</v>
      </c>
      <c r="J4175" s="121" t="s">
        <v>10562</v>
      </c>
      <c r="K4175" s="87" t="str">
        <f t="shared" si="195"/>
        <v>265</v>
      </c>
      <c r="L4175" s="111"/>
    </row>
    <row r="4176" spans="7:12" ht="15" customHeight="1" x14ac:dyDescent="0.25">
      <c r="G4176" s="87">
        <f t="shared" si="194"/>
        <v>0</v>
      </c>
      <c r="H4176" s="87">
        <v>4176</v>
      </c>
      <c r="I4176" s="119">
        <v>26539</v>
      </c>
      <c r="J4176" s="121" t="s">
        <v>10562</v>
      </c>
      <c r="K4176" s="87" t="str">
        <f t="shared" si="195"/>
        <v>265</v>
      </c>
      <c r="L4176" s="111"/>
    </row>
    <row r="4177" spans="7:12" ht="15" customHeight="1" x14ac:dyDescent="0.25">
      <c r="G4177" s="87">
        <f t="shared" si="194"/>
        <v>0</v>
      </c>
      <c r="H4177" s="87">
        <v>4177</v>
      </c>
      <c r="I4177" s="119">
        <v>26529</v>
      </c>
      <c r="J4177" s="122" t="s">
        <v>10563</v>
      </c>
      <c r="K4177" s="87" t="str">
        <f t="shared" si="195"/>
        <v>265</v>
      </c>
      <c r="L4177" s="111"/>
    </row>
    <row r="4178" spans="7:12" ht="15" customHeight="1" x14ac:dyDescent="0.25">
      <c r="G4178" s="87">
        <f t="shared" si="194"/>
        <v>0</v>
      </c>
      <c r="H4178" s="87">
        <v>4178</v>
      </c>
      <c r="I4178" s="119">
        <v>26539</v>
      </c>
      <c r="J4178" s="122" t="s">
        <v>10563</v>
      </c>
      <c r="K4178" s="87" t="str">
        <f t="shared" si="195"/>
        <v>265</v>
      </c>
      <c r="L4178" s="111"/>
    </row>
    <row r="4179" spans="7:12" ht="15" customHeight="1" x14ac:dyDescent="0.25">
      <c r="G4179" s="87">
        <f t="shared" si="194"/>
        <v>0</v>
      </c>
      <c r="H4179" s="87">
        <v>4179</v>
      </c>
      <c r="I4179" s="119">
        <v>26529</v>
      </c>
      <c r="J4179" s="121" t="s">
        <v>10564</v>
      </c>
      <c r="K4179" s="87" t="str">
        <f t="shared" si="195"/>
        <v>265</v>
      </c>
      <c r="L4179" s="111"/>
    </row>
    <row r="4180" spans="7:12" ht="15" customHeight="1" x14ac:dyDescent="0.25">
      <c r="G4180" s="87">
        <f t="shared" si="194"/>
        <v>0</v>
      </c>
      <c r="H4180" s="87">
        <v>4180</v>
      </c>
      <c r="I4180" s="119">
        <v>26529</v>
      </c>
      <c r="J4180" s="121" t="s">
        <v>10564</v>
      </c>
      <c r="K4180" s="87" t="str">
        <f t="shared" si="195"/>
        <v>265</v>
      </c>
      <c r="L4180" s="111"/>
    </row>
    <row r="4181" spans="7:12" ht="15" customHeight="1" x14ac:dyDescent="0.25">
      <c r="G4181" s="87">
        <f t="shared" si="194"/>
        <v>0</v>
      </c>
      <c r="H4181" s="87">
        <v>4181</v>
      </c>
      <c r="I4181" s="119">
        <v>26539</v>
      </c>
      <c r="J4181" s="121" t="s">
        <v>10564</v>
      </c>
      <c r="K4181" s="87" t="str">
        <f t="shared" si="195"/>
        <v>265</v>
      </c>
      <c r="L4181" s="111"/>
    </row>
    <row r="4182" spans="7:12" ht="15" customHeight="1" x14ac:dyDescent="0.25">
      <c r="G4182" s="87">
        <f t="shared" si="194"/>
        <v>0</v>
      </c>
      <c r="H4182" s="87">
        <v>4182</v>
      </c>
      <c r="I4182" s="119">
        <v>26590</v>
      </c>
      <c r="J4182" s="122" t="s">
        <v>10565</v>
      </c>
      <c r="K4182" s="87" t="str">
        <f t="shared" si="195"/>
        <v>265</v>
      </c>
      <c r="L4182" s="111"/>
    </row>
    <row r="4183" spans="7:12" ht="15" customHeight="1" x14ac:dyDescent="0.25">
      <c r="G4183" s="87">
        <f t="shared" si="194"/>
        <v>0</v>
      </c>
      <c r="H4183" s="87">
        <v>4183</v>
      </c>
      <c r="I4183" s="119">
        <v>26539</v>
      </c>
      <c r="J4183" s="122" t="s">
        <v>10566</v>
      </c>
      <c r="K4183" s="87" t="str">
        <f t="shared" si="195"/>
        <v>265</v>
      </c>
      <c r="L4183" s="111"/>
    </row>
    <row r="4184" spans="7:12" ht="15" customHeight="1" x14ac:dyDescent="0.25">
      <c r="G4184" s="87">
        <f t="shared" si="194"/>
        <v>0</v>
      </c>
      <c r="H4184" s="87">
        <v>4184</v>
      </c>
      <c r="I4184" s="119">
        <v>26590</v>
      </c>
      <c r="J4184" s="122" t="s">
        <v>10567</v>
      </c>
      <c r="K4184" s="87" t="str">
        <f t="shared" si="195"/>
        <v>265</v>
      </c>
      <c r="L4184" s="111"/>
    </row>
    <row r="4185" spans="7:12" ht="15" customHeight="1" x14ac:dyDescent="0.25">
      <c r="G4185" s="87">
        <f t="shared" si="194"/>
        <v>0</v>
      </c>
      <c r="H4185" s="87">
        <v>4185</v>
      </c>
      <c r="I4185" s="119">
        <v>26590</v>
      </c>
      <c r="J4185" s="122" t="s">
        <v>10568</v>
      </c>
      <c r="K4185" s="87" t="str">
        <f t="shared" si="195"/>
        <v>265</v>
      </c>
      <c r="L4185" s="111"/>
    </row>
    <row r="4186" spans="7:12" ht="15" customHeight="1" x14ac:dyDescent="0.25">
      <c r="G4186" s="87">
        <f t="shared" si="194"/>
        <v>0</v>
      </c>
      <c r="H4186" s="87">
        <v>4186</v>
      </c>
      <c r="I4186" s="119">
        <v>26590</v>
      </c>
      <c r="J4186" s="122" t="s">
        <v>10569</v>
      </c>
      <c r="K4186" s="87" t="str">
        <f t="shared" si="195"/>
        <v>265</v>
      </c>
      <c r="L4186" s="111"/>
    </row>
    <row r="4187" spans="7:12" ht="15" customHeight="1" x14ac:dyDescent="0.25">
      <c r="G4187" s="87">
        <f t="shared" si="194"/>
        <v>0</v>
      </c>
      <c r="H4187" s="87">
        <v>4187</v>
      </c>
      <c r="I4187" s="119">
        <v>26590</v>
      </c>
      <c r="J4187" s="122" t="s">
        <v>10570</v>
      </c>
      <c r="K4187" s="87" t="str">
        <f t="shared" si="195"/>
        <v>265</v>
      </c>
      <c r="L4187" s="111"/>
    </row>
    <row r="4188" spans="7:12" ht="15" customHeight="1" x14ac:dyDescent="0.25">
      <c r="G4188" s="87">
        <f t="shared" si="194"/>
        <v>0</v>
      </c>
      <c r="H4188" s="87">
        <v>4188</v>
      </c>
      <c r="I4188" s="119">
        <v>51645</v>
      </c>
      <c r="J4188" s="122" t="s">
        <v>10571</v>
      </c>
      <c r="K4188" s="87" t="str">
        <f t="shared" si="195"/>
        <v>516</v>
      </c>
      <c r="L4188" s="111"/>
    </row>
    <row r="4189" spans="7:12" ht="15" customHeight="1" x14ac:dyDescent="0.25">
      <c r="G4189" s="87">
        <f t="shared" si="194"/>
        <v>0</v>
      </c>
      <c r="H4189" s="87">
        <v>4189</v>
      </c>
      <c r="I4189" s="119">
        <v>26590</v>
      </c>
      <c r="J4189" s="122" t="s">
        <v>10572</v>
      </c>
      <c r="K4189" s="87" t="str">
        <f t="shared" si="195"/>
        <v>265</v>
      </c>
      <c r="L4189" s="111"/>
    </row>
    <row r="4190" spans="7:12" ht="15" customHeight="1" x14ac:dyDescent="0.25">
      <c r="G4190" s="87">
        <f t="shared" si="194"/>
        <v>0</v>
      </c>
      <c r="H4190" s="87">
        <v>4190</v>
      </c>
      <c r="I4190" s="119">
        <v>34353</v>
      </c>
      <c r="J4190" s="122" t="s">
        <v>10573</v>
      </c>
      <c r="K4190" s="87" t="str">
        <f t="shared" si="195"/>
        <v>343</v>
      </c>
      <c r="L4190" s="111"/>
    </row>
    <row r="4191" spans="7:12" ht="15" customHeight="1" x14ac:dyDescent="0.25">
      <c r="G4191" s="87">
        <f t="shared" si="194"/>
        <v>0</v>
      </c>
      <c r="H4191" s="87">
        <v>4191</v>
      </c>
      <c r="I4191" s="119">
        <v>26525</v>
      </c>
      <c r="J4191" s="122" t="s">
        <v>10574</v>
      </c>
      <c r="K4191" s="87" t="str">
        <f t="shared" si="195"/>
        <v>265</v>
      </c>
      <c r="L4191" s="111"/>
    </row>
    <row r="4192" spans="7:12" ht="15" customHeight="1" x14ac:dyDescent="0.25">
      <c r="G4192" s="87">
        <f t="shared" si="194"/>
        <v>0</v>
      </c>
      <c r="H4192" s="87">
        <v>4192</v>
      </c>
      <c r="I4192" s="119">
        <v>34351</v>
      </c>
      <c r="J4192" s="121" t="s">
        <v>10575</v>
      </c>
      <c r="K4192" s="87" t="str">
        <f t="shared" si="195"/>
        <v>343</v>
      </c>
      <c r="L4192" s="111"/>
    </row>
    <row r="4193" spans="7:12" ht="15" customHeight="1" x14ac:dyDescent="0.25">
      <c r="G4193" s="87">
        <f t="shared" si="194"/>
        <v>0</v>
      </c>
      <c r="H4193" s="87">
        <v>4193</v>
      </c>
      <c r="I4193" s="119">
        <v>34352</v>
      </c>
      <c r="J4193" s="121" t="s">
        <v>10575</v>
      </c>
      <c r="K4193" s="87" t="str">
        <f t="shared" si="195"/>
        <v>343</v>
      </c>
      <c r="L4193" s="111"/>
    </row>
    <row r="4194" spans="7:12" ht="15" customHeight="1" x14ac:dyDescent="0.25">
      <c r="G4194" s="87">
        <f t="shared" si="194"/>
        <v>0</v>
      </c>
      <c r="H4194" s="87">
        <v>4194</v>
      </c>
      <c r="I4194" s="119">
        <v>34353</v>
      </c>
      <c r="J4194" s="121" t="s">
        <v>10575</v>
      </c>
      <c r="K4194" s="87" t="str">
        <f t="shared" si="195"/>
        <v>343</v>
      </c>
      <c r="L4194" s="111"/>
    </row>
    <row r="4195" spans="7:12" ht="15" customHeight="1" x14ac:dyDescent="0.25">
      <c r="G4195" s="87">
        <f t="shared" si="194"/>
        <v>0</v>
      </c>
      <c r="H4195" s="87">
        <v>4195</v>
      </c>
      <c r="I4195" s="119">
        <v>34359</v>
      </c>
      <c r="J4195" s="121" t="s">
        <v>10575</v>
      </c>
      <c r="K4195" s="87" t="str">
        <f t="shared" si="195"/>
        <v>343</v>
      </c>
      <c r="L4195" s="111"/>
    </row>
    <row r="4196" spans="7:12" ht="15" customHeight="1" x14ac:dyDescent="0.25">
      <c r="G4196" s="87">
        <f t="shared" si="194"/>
        <v>0</v>
      </c>
      <c r="H4196" s="87">
        <v>4196</v>
      </c>
      <c r="I4196" s="119">
        <v>34353</v>
      </c>
      <c r="J4196" s="122" t="s">
        <v>10576</v>
      </c>
      <c r="K4196" s="87" t="str">
        <f t="shared" si="195"/>
        <v>343</v>
      </c>
      <c r="L4196" s="111"/>
    </row>
    <row r="4197" spans="7:12" ht="15" customHeight="1" x14ac:dyDescent="0.25">
      <c r="G4197" s="87">
        <f t="shared" si="194"/>
        <v>0</v>
      </c>
      <c r="H4197" s="87">
        <v>4197</v>
      </c>
      <c r="I4197" s="119">
        <v>34331</v>
      </c>
      <c r="J4197" s="121" t="s">
        <v>10577</v>
      </c>
      <c r="K4197" s="87" t="str">
        <f t="shared" si="195"/>
        <v>343</v>
      </c>
      <c r="L4197" s="111"/>
    </row>
    <row r="4198" spans="7:12" ht="15" customHeight="1" x14ac:dyDescent="0.25">
      <c r="G4198" s="87">
        <f t="shared" si="194"/>
        <v>0</v>
      </c>
      <c r="H4198" s="87">
        <v>4198</v>
      </c>
      <c r="I4198" s="119">
        <v>34332</v>
      </c>
      <c r="J4198" s="121" t="s">
        <v>10577</v>
      </c>
      <c r="K4198" s="87" t="str">
        <f t="shared" si="195"/>
        <v>343</v>
      </c>
      <c r="L4198" s="111"/>
    </row>
    <row r="4199" spans="7:12" ht="15" customHeight="1" x14ac:dyDescent="0.25">
      <c r="G4199" s="87">
        <f t="shared" si="194"/>
        <v>0</v>
      </c>
      <c r="H4199" s="87">
        <v>4199</v>
      </c>
      <c r="I4199" s="119">
        <v>34333</v>
      </c>
      <c r="J4199" s="121" t="s">
        <v>10577</v>
      </c>
      <c r="K4199" s="87" t="str">
        <f t="shared" si="195"/>
        <v>343</v>
      </c>
      <c r="L4199" s="111"/>
    </row>
    <row r="4200" spans="7:12" ht="15" customHeight="1" x14ac:dyDescent="0.25">
      <c r="G4200" s="87">
        <f t="shared" si="194"/>
        <v>0</v>
      </c>
      <c r="H4200" s="87">
        <v>4200</v>
      </c>
      <c r="I4200" s="119">
        <v>34359</v>
      </c>
      <c r="J4200" s="122" t="s">
        <v>10578</v>
      </c>
      <c r="K4200" s="87" t="str">
        <f t="shared" si="195"/>
        <v>343</v>
      </c>
      <c r="L4200" s="111"/>
    </row>
    <row r="4201" spans="7:12" ht="15" customHeight="1" x14ac:dyDescent="0.25">
      <c r="G4201" s="87">
        <f t="shared" si="194"/>
        <v>0</v>
      </c>
      <c r="H4201" s="87">
        <v>4201</v>
      </c>
      <c r="I4201" s="119">
        <v>34353</v>
      </c>
      <c r="J4201" s="122" t="s">
        <v>10579</v>
      </c>
      <c r="K4201" s="87" t="str">
        <f t="shared" si="195"/>
        <v>343</v>
      </c>
      <c r="L4201" s="111"/>
    </row>
    <row r="4202" spans="7:12" ht="15" customHeight="1" x14ac:dyDescent="0.25">
      <c r="G4202" s="87">
        <f t="shared" si="194"/>
        <v>0</v>
      </c>
      <c r="H4202" s="87">
        <v>4202</v>
      </c>
      <c r="I4202" s="119">
        <v>34359</v>
      </c>
      <c r="J4202" s="122" t="s">
        <v>10580</v>
      </c>
      <c r="K4202" s="87" t="str">
        <f t="shared" si="195"/>
        <v>343</v>
      </c>
      <c r="L4202" s="111"/>
    </row>
    <row r="4203" spans="7:12" ht="15" customHeight="1" x14ac:dyDescent="0.25">
      <c r="G4203" s="87">
        <f t="shared" si="194"/>
        <v>0</v>
      </c>
      <c r="H4203" s="87">
        <v>4203</v>
      </c>
      <c r="I4203" s="119">
        <v>34334</v>
      </c>
      <c r="J4203" s="121" t="s">
        <v>10581</v>
      </c>
      <c r="K4203" s="87" t="str">
        <f t="shared" si="195"/>
        <v>343</v>
      </c>
      <c r="L4203" s="111"/>
    </row>
    <row r="4204" spans="7:12" ht="15" customHeight="1" x14ac:dyDescent="0.25">
      <c r="G4204" s="87">
        <f t="shared" si="194"/>
        <v>0</v>
      </c>
      <c r="H4204" s="87">
        <v>4204</v>
      </c>
      <c r="I4204" s="119">
        <v>34339</v>
      </c>
      <c r="J4204" s="121" t="s">
        <v>10581</v>
      </c>
      <c r="K4204" s="87" t="str">
        <f t="shared" si="195"/>
        <v>343</v>
      </c>
      <c r="L4204" s="111"/>
    </row>
    <row r="4205" spans="7:12" ht="15" customHeight="1" x14ac:dyDescent="0.25">
      <c r="G4205" s="87">
        <f t="shared" si="194"/>
        <v>0</v>
      </c>
      <c r="H4205" s="87">
        <v>4205</v>
      </c>
      <c r="I4205" s="119">
        <v>34354</v>
      </c>
      <c r="J4205" s="121" t="s">
        <v>10581</v>
      </c>
      <c r="K4205" s="87" t="str">
        <f t="shared" si="195"/>
        <v>343</v>
      </c>
      <c r="L4205" s="111"/>
    </row>
    <row r="4206" spans="7:12" ht="15" customHeight="1" x14ac:dyDescent="0.25">
      <c r="G4206" s="87">
        <f t="shared" si="194"/>
        <v>0</v>
      </c>
      <c r="H4206" s="87">
        <v>4206</v>
      </c>
      <c r="I4206" s="119">
        <v>34355</v>
      </c>
      <c r="J4206" s="121" t="s">
        <v>10581</v>
      </c>
      <c r="K4206" s="87" t="str">
        <f t="shared" si="195"/>
        <v>343</v>
      </c>
      <c r="L4206" s="111"/>
    </row>
    <row r="4207" spans="7:12" ht="15" customHeight="1" x14ac:dyDescent="0.25">
      <c r="G4207" s="87">
        <f t="shared" si="194"/>
        <v>0</v>
      </c>
      <c r="H4207" s="87">
        <v>4207</v>
      </c>
      <c r="I4207" s="119">
        <v>34359</v>
      </c>
      <c r="J4207" s="121" t="s">
        <v>10581</v>
      </c>
      <c r="K4207" s="87" t="str">
        <f t="shared" si="195"/>
        <v>343</v>
      </c>
      <c r="L4207" s="111"/>
    </row>
    <row r="4208" spans="7:12" ht="15" customHeight="1" x14ac:dyDescent="0.25">
      <c r="G4208" s="87">
        <f t="shared" si="194"/>
        <v>0</v>
      </c>
      <c r="H4208" s="87">
        <v>4208</v>
      </c>
      <c r="I4208" s="119">
        <v>34210</v>
      </c>
      <c r="J4208" s="122" t="s">
        <v>10582</v>
      </c>
      <c r="K4208" s="87" t="str">
        <f t="shared" si="195"/>
        <v>342</v>
      </c>
      <c r="L4208" s="111"/>
    </row>
    <row r="4209" spans="7:12" ht="15" customHeight="1" x14ac:dyDescent="0.25">
      <c r="G4209" s="87">
        <f t="shared" si="194"/>
        <v>0</v>
      </c>
      <c r="H4209" s="87">
        <v>4209</v>
      </c>
      <c r="I4209" s="119">
        <v>34210</v>
      </c>
      <c r="J4209" s="122" t="s">
        <v>10583</v>
      </c>
      <c r="K4209" s="87" t="str">
        <f t="shared" si="195"/>
        <v>342</v>
      </c>
      <c r="L4209" s="111"/>
    </row>
    <row r="4210" spans="7:12" ht="15" customHeight="1" x14ac:dyDescent="0.25">
      <c r="G4210" s="87">
        <f t="shared" si="194"/>
        <v>0</v>
      </c>
      <c r="H4210" s="87">
        <v>4210</v>
      </c>
      <c r="I4210" s="119">
        <v>34210</v>
      </c>
      <c r="J4210" s="122" t="s">
        <v>10584</v>
      </c>
      <c r="K4210" s="87" t="str">
        <f t="shared" si="195"/>
        <v>342</v>
      </c>
      <c r="L4210" s="111"/>
    </row>
    <row r="4211" spans="7:12" ht="15" customHeight="1" x14ac:dyDescent="0.25">
      <c r="G4211" s="87">
        <f t="shared" si="194"/>
        <v>0</v>
      </c>
      <c r="H4211" s="87">
        <v>4211</v>
      </c>
      <c r="I4211" s="119">
        <v>34210</v>
      </c>
      <c r="J4211" s="122" t="s">
        <v>10585</v>
      </c>
      <c r="K4211" s="87" t="str">
        <f t="shared" si="195"/>
        <v>342</v>
      </c>
      <c r="L4211" s="111"/>
    </row>
    <row r="4212" spans="7:12" ht="15" customHeight="1" x14ac:dyDescent="0.25">
      <c r="G4212" s="87">
        <f t="shared" si="194"/>
        <v>0</v>
      </c>
      <c r="H4212" s="87">
        <v>4212</v>
      </c>
      <c r="I4212" s="119">
        <v>34210</v>
      </c>
      <c r="J4212" s="122" t="s">
        <v>10586</v>
      </c>
      <c r="K4212" s="87" t="str">
        <f t="shared" si="195"/>
        <v>342</v>
      </c>
      <c r="L4212" s="111"/>
    </row>
    <row r="4213" spans="7:12" ht="15" customHeight="1" x14ac:dyDescent="0.25">
      <c r="G4213" s="87">
        <f t="shared" si="194"/>
        <v>0</v>
      </c>
      <c r="H4213" s="87">
        <v>4213</v>
      </c>
      <c r="I4213" s="119">
        <v>34221</v>
      </c>
      <c r="J4213" s="122" t="s">
        <v>10587</v>
      </c>
      <c r="K4213" s="87" t="str">
        <f t="shared" si="195"/>
        <v>342</v>
      </c>
      <c r="L4213" s="111"/>
    </row>
    <row r="4214" spans="7:12" ht="15" customHeight="1" x14ac:dyDescent="0.25">
      <c r="G4214" s="87">
        <f t="shared" si="194"/>
        <v>0</v>
      </c>
      <c r="H4214" s="87">
        <v>4214</v>
      </c>
      <c r="I4214" s="119">
        <v>34221</v>
      </c>
      <c r="J4214" s="122" t="s">
        <v>10588</v>
      </c>
      <c r="K4214" s="87" t="str">
        <f t="shared" si="195"/>
        <v>342</v>
      </c>
      <c r="L4214" s="111"/>
    </row>
    <row r="4215" spans="7:12" ht="15" customHeight="1" x14ac:dyDescent="0.25">
      <c r="G4215" s="87">
        <f t="shared" si="194"/>
        <v>0</v>
      </c>
      <c r="H4215" s="87">
        <v>4215</v>
      </c>
      <c r="I4215" s="119">
        <v>34230</v>
      </c>
      <c r="J4215" s="122" t="s">
        <v>10589</v>
      </c>
      <c r="K4215" s="87" t="str">
        <f t="shared" si="195"/>
        <v>342</v>
      </c>
      <c r="L4215" s="111"/>
    </row>
    <row r="4216" spans="7:12" ht="15" customHeight="1" x14ac:dyDescent="0.25">
      <c r="G4216" s="87">
        <f t="shared" si="194"/>
        <v>0</v>
      </c>
      <c r="H4216" s="87">
        <v>4216</v>
      </c>
      <c r="I4216" s="119">
        <v>34221</v>
      </c>
      <c r="J4216" s="122" t="s">
        <v>10589</v>
      </c>
      <c r="K4216" s="87" t="str">
        <f t="shared" si="195"/>
        <v>342</v>
      </c>
      <c r="L4216" s="111"/>
    </row>
    <row r="4217" spans="7:12" ht="15" customHeight="1" x14ac:dyDescent="0.25">
      <c r="G4217" s="87">
        <f t="shared" si="194"/>
        <v>0</v>
      </c>
      <c r="H4217" s="87">
        <v>4217</v>
      </c>
      <c r="I4217" s="119">
        <v>34210</v>
      </c>
      <c r="J4217" s="122" t="s">
        <v>10589</v>
      </c>
      <c r="K4217" s="87" t="str">
        <f t="shared" si="195"/>
        <v>342</v>
      </c>
      <c r="L4217" s="111"/>
    </row>
    <row r="4218" spans="7:12" ht="15" customHeight="1" x14ac:dyDescent="0.25">
      <c r="G4218" s="87">
        <f t="shared" si="194"/>
        <v>0</v>
      </c>
      <c r="H4218" s="87">
        <v>4218</v>
      </c>
      <c r="I4218" s="119">
        <v>34221</v>
      </c>
      <c r="J4218" s="122" t="s">
        <v>10590</v>
      </c>
      <c r="K4218" s="87" t="str">
        <f t="shared" si="195"/>
        <v>342</v>
      </c>
      <c r="L4218" s="111"/>
    </row>
    <row r="4219" spans="7:12" ht="15" customHeight="1" x14ac:dyDescent="0.25">
      <c r="G4219" s="87">
        <f t="shared" si="194"/>
        <v>0</v>
      </c>
      <c r="H4219" s="87">
        <v>4219</v>
      </c>
      <c r="I4219" s="119">
        <v>34223</v>
      </c>
      <c r="J4219" s="122" t="s">
        <v>10591</v>
      </c>
      <c r="K4219" s="87" t="str">
        <f t="shared" si="195"/>
        <v>342</v>
      </c>
      <c r="L4219" s="111"/>
    </row>
    <row r="4220" spans="7:12" ht="15" customHeight="1" x14ac:dyDescent="0.25">
      <c r="G4220" s="87">
        <f t="shared" si="194"/>
        <v>0</v>
      </c>
      <c r="H4220" s="87">
        <v>4220</v>
      </c>
      <c r="I4220" s="119">
        <v>34222</v>
      </c>
      <c r="J4220" s="122" t="s">
        <v>10592</v>
      </c>
      <c r="K4220" s="87" t="str">
        <f t="shared" si="195"/>
        <v>342</v>
      </c>
      <c r="L4220" s="111"/>
    </row>
    <row r="4221" spans="7:12" ht="15" customHeight="1" x14ac:dyDescent="0.25">
      <c r="G4221" s="87">
        <f t="shared" si="194"/>
        <v>0</v>
      </c>
      <c r="H4221" s="87">
        <v>4221</v>
      </c>
      <c r="I4221" s="119">
        <v>34223</v>
      </c>
      <c r="J4221" s="122" t="s">
        <v>10593</v>
      </c>
      <c r="K4221" s="87" t="str">
        <f t="shared" si="195"/>
        <v>342</v>
      </c>
      <c r="L4221" s="111"/>
    </row>
    <row r="4222" spans="7:12" ht="15" customHeight="1" x14ac:dyDescent="0.25">
      <c r="G4222" s="87">
        <f t="shared" si="194"/>
        <v>0</v>
      </c>
      <c r="H4222" s="87">
        <v>4222</v>
      </c>
      <c r="I4222" s="119">
        <v>34221</v>
      </c>
      <c r="J4222" s="122" t="s">
        <v>10594</v>
      </c>
      <c r="K4222" s="87" t="str">
        <f t="shared" si="195"/>
        <v>342</v>
      </c>
      <c r="L4222" s="111"/>
    </row>
    <row r="4223" spans="7:12" ht="15" customHeight="1" x14ac:dyDescent="0.25">
      <c r="G4223" s="87">
        <f t="shared" si="194"/>
        <v>0</v>
      </c>
      <c r="H4223" s="87">
        <v>4223</v>
      </c>
      <c r="I4223" s="119">
        <v>34230</v>
      </c>
      <c r="J4223" s="122" t="s">
        <v>10594</v>
      </c>
      <c r="K4223" s="87" t="str">
        <f t="shared" si="195"/>
        <v>342</v>
      </c>
      <c r="L4223" s="111"/>
    </row>
    <row r="4224" spans="7:12" ht="15" customHeight="1" x14ac:dyDescent="0.25">
      <c r="G4224" s="87">
        <f t="shared" si="194"/>
        <v>0</v>
      </c>
      <c r="H4224" s="87">
        <v>4224</v>
      </c>
      <c r="I4224" s="119">
        <v>34223</v>
      </c>
      <c r="J4224" s="121" t="s">
        <v>10595</v>
      </c>
      <c r="K4224" s="87" t="str">
        <f t="shared" si="195"/>
        <v>342</v>
      </c>
      <c r="L4224" s="111"/>
    </row>
    <row r="4225" spans="7:12" ht="15" customHeight="1" x14ac:dyDescent="0.25">
      <c r="G4225" s="87">
        <f t="shared" si="194"/>
        <v>0</v>
      </c>
      <c r="H4225" s="87">
        <v>4225</v>
      </c>
      <c r="I4225" s="119">
        <v>34230</v>
      </c>
      <c r="J4225" s="121" t="s">
        <v>10595</v>
      </c>
      <c r="K4225" s="87" t="str">
        <f t="shared" si="195"/>
        <v>342</v>
      </c>
      <c r="L4225" s="111"/>
    </row>
    <row r="4226" spans="7:12" ht="15" customHeight="1" x14ac:dyDescent="0.25">
      <c r="G4226" s="87">
        <f t="shared" ref="G4226:G4289" si="196">IF(ISERR(SEARCH($G$1,J4226)),0,1)</f>
        <v>0</v>
      </c>
      <c r="H4226" s="87">
        <v>4226</v>
      </c>
      <c r="I4226" s="119">
        <v>34130</v>
      </c>
      <c r="J4226" s="122" t="s">
        <v>10596</v>
      </c>
      <c r="K4226" s="87" t="str">
        <f t="shared" si="195"/>
        <v>341</v>
      </c>
      <c r="L4226" s="111"/>
    </row>
    <row r="4227" spans="7:12" ht="15" customHeight="1" x14ac:dyDescent="0.25">
      <c r="G4227" s="87">
        <f t="shared" si="196"/>
        <v>0</v>
      </c>
      <c r="H4227" s="87">
        <v>4227</v>
      </c>
      <c r="I4227" s="119">
        <v>34130</v>
      </c>
      <c r="J4227" s="122" t="s">
        <v>10597</v>
      </c>
      <c r="K4227" s="87" t="str">
        <f t="shared" ref="K4227:K4290" si="197">IF(LEN(LEFT(I4227,3))&lt;3,"Prosím, zvolte podrobnější úroveň.",LEFT(I4227,3))</f>
        <v>341</v>
      </c>
      <c r="L4227" s="111"/>
    </row>
    <row r="4228" spans="7:12" ht="15" customHeight="1" x14ac:dyDescent="0.25">
      <c r="G4228" s="87">
        <f t="shared" si="196"/>
        <v>0</v>
      </c>
      <c r="H4228" s="87">
        <v>4228</v>
      </c>
      <c r="I4228" s="119">
        <v>34130</v>
      </c>
      <c r="J4228" s="122" t="s">
        <v>10598</v>
      </c>
      <c r="K4228" s="87" t="str">
        <f t="shared" si="197"/>
        <v>341</v>
      </c>
      <c r="L4228" s="111"/>
    </row>
    <row r="4229" spans="7:12" ht="15" customHeight="1" x14ac:dyDescent="0.25">
      <c r="G4229" s="87">
        <f t="shared" si="196"/>
        <v>0</v>
      </c>
      <c r="H4229" s="87">
        <v>4229</v>
      </c>
      <c r="I4229" s="119">
        <v>34130</v>
      </c>
      <c r="J4229" s="122" t="s">
        <v>10599</v>
      </c>
      <c r="K4229" s="87" t="str">
        <f t="shared" si="197"/>
        <v>341</v>
      </c>
      <c r="L4229" s="111"/>
    </row>
    <row r="4230" spans="7:12" ht="15" customHeight="1" x14ac:dyDescent="0.25">
      <c r="G4230" s="87">
        <f t="shared" si="196"/>
        <v>0</v>
      </c>
      <c r="H4230" s="87">
        <v>4230</v>
      </c>
      <c r="I4230" s="119">
        <v>34130</v>
      </c>
      <c r="J4230" s="122" t="s">
        <v>10600</v>
      </c>
      <c r="K4230" s="87" t="str">
        <f t="shared" si="197"/>
        <v>341</v>
      </c>
      <c r="L4230" s="111"/>
    </row>
    <row r="4231" spans="7:12" ht="15" customHeight="1" x14ac:dyDescent="0.25">
      <c r="G4231" s="87">
        <f t="shared" si="196"/>
        <v>0</v>
      </c>
      <c r="H4231" s="87">
        <v>4231</v>
      </c>
      <c r="I4231" s="119">
        <v>34130</v>
      </c>
      <c r="J4231" s="122" t="s">
        <v>10601</v>
      </c>
      <c r="K4231" s="87" t="str">
        <f t="shared" si="197"/>
        <v>341</v>
      </c>
      <c r="L4231" s="111"/>
    </row>
    <row r="4232" spans="7:12" ht="15" customHeight="1" x14ac:dyDescent="0.25">
      <c r="G4232" s="87">
        <f t="shared" si="196"/>
        <v>0</v>
      </c>
      <c r="H4232" s="87">
        <v>4232</v>
      </c>
      <c r="I4232" s="119">
        <v>34130</v>
      </c>
      <c r="J4232" s="122" t="s">
        <v>10602</v>
      </c>
      <c r="K4232" s="87" t="str">
        <f t="shared" si="197"/>
        <v>341</v>
      </c>
      <c r="L4232" s="111"/>
    </row>
    <row r="4233" spans="7:12" ht="15" customHeight="1" x14ac:dyDescent="0.25">
      <c r="G4233" s="87">
        <f t="shared" si="196"/>
        <v>0</v>
      </c>
      <c r="H4233" s="87">
        <v>4233</v>
      </c>
      <c r="I4233" s="119">
        <v>41312</v>
      </c>
      <c r="J4233" s="122" t="s">
        <v>10603</v>
      </c>
      <c r="K4233" s="87" t="str">
        <f t="shared" si="197"/>
        <v>413</v>
      </c>
      <c r="L4233" s="111"/>
    </row>
    <row r="4234" spans="7:12" ht="15" customHeight="1" x14ac:dyDescent="0.25">
      <c r="G4234" s="87">
        <f t="shared" si="196"/>
        <v>0</v>
      </c>
      <c r="H4234" s="87">
        <v>4234</v>
      </c>
      <c r="I4234" s="119">
        <v>41312</v>
      </c>
      <c r="J4234" s="122" t="s">
        <v>10604</v>
      </c>
      <c r="K4234" s="87" t="str">
        <f t="shared" si="197"/>
        <v>413</v>
      </c>
      <c r="L4234" s="111"/>
    </row>
    <row r="4235" spans="7:12" ht="15" customHeight="1" x14ac:dyDescent="0.25">
      <c r="G4235" s="87">
        <f t="shared" si="196"/>
        <v>0</v>
      </c>
      <c r="H4235" s="87">
        <v>4235</v>
      </c>
      <c r="I4235" s="119">
        <v>41312</v>
      </c>
      <c r="J4235" s="122" t="s">
        <v>10605</v>
      </c>
      <c r="K4235" s="87" t="str">
        <f t="shared" si="197"/>
        <v>413</v>
      </c>
      <c r="L4235" s="111"/>
    </row>
    <row r="4236" spans="7:12" ht="15" customHeight="1" x14ac:dyDescent="0.25">
      <c r="G4236" s="87">
        <f t="shared" si="196"/>
        <v>0</v>
      </c>
      <c r="H4236" s="87">
        <v>4236</v>
      </c>
      <c r="I4236" s="119">
        <v>41311</v>
      </c>
      <c r="J4236" s="122" t="s">
        <v>10606</v>
      </c>
      <c r="K4236" s="87" t="str">
        <f t="shared" si="197"/>
        <v>413</v>
      </c>
      <c r="L4236" s="111"/>
    </row>
    <row r="4237" spans="7:12" ht="15" customHeight="1" x14ac:dyDescent="0.25">
      <c r="G4237" s="87">
        <f t="shared" si="196"/>
        <v>0</v>
      </c>
      <c r="H4237" s="87">
        <v>4237</v>
      </c>
      <c r="I4237" s="119">
        <v>41311</v>
      </c>
      <c r="J4237" s="122" t="s">
        <v>10607</v>
      </c>
      <c r="K4237" s="87" t="str">
        <f t="shared" si="197"/>
        <v>413</v>
      </c>
      <c r="L4237" s="111"/>
    </row>
    <row r="4238" spans="7:12" ht="15" customHeight="1" x14ac:dyDescent="0.25">
      <c r="G4238" s="87">
        <f t="shared" si="196"/>
        <v>0</v>
      </c>
      <c r="H4238" s="87">
        <v>4238</v>
      </c>
      <c r="I4238" s="119">
        <v>41100</v>
      </c>
      <c r="J4238" s="122" t="s">
        <v>10608</v>
      </c>
      <c r="K4238" s="87" t="str">
        <f t="shared" si="197"/>
        <v>411</v>
      </c>
      <c r="L4238" s="111"/>
    </row>
    <row r="4239" spans="7:12" ht="15" customHeight="1" x14ac:dyDescent="0.25">
      <c r="G4239" s="87">
        <f t="shared" si="196"/>
        <v>0</v>
      </c>
      <c r="H4239" s="87">
        <v>4239</v>
      </c>
      <c r="I4239" s="119">
        <v>41100</v>
      </c>
      <c r="J4239" s="122" t="s">
        <v>10609</v>
      </c>
      <c r="K4239" s="87" t="str">
        <f t="shared" si="197"/>
        <v>411</v>
      </c>
      <c r="L4239" s="111"/>
    </row>
    <row r="4240" spans="7:12" ht="15" customHeight="1" x14ac:dyDescent="0.25">
      <c r="G4240" s="87">
        <f t="shared" si="196"/>
        <v>0</v>
      </c>
      <c r="H4240" s="87">
        <v>4240</v>
      </c>
      <c r="I4240" s="119">
        <v>41100</v>
      </c>
      <c r="J4240" s="122" t="s">
        <v>10610</v>
      </c>
      <c r="K4240" s="87" t="str">
        <f t="shared" si="197"/>
        <v>411</v>
      </c>
      <c r="L4240" s="111"/>
    </row>
    <row r="4241" spans="7:12" ht="15" customHeight="1" x14ac:dyDescent="0.25">
      <c r="G4241" s="87">
        <f t="shared" si="196"/>
        <v>0</v>
      </c>
      <c r="H4241" s="87">
        <v>4241</v>
      </c>
      <c r="I4241" s="119">
        <v>41100</v>
      </c>
      <c r="J4241" s="122" t="s">
        <v>10611</v>
      </c>
      <c r="K4241" s="87" t="str">
        <f t="shared" si="197"/>
        <v>411</v>
      </c>
      <c r="L4241" s="111"/>
    </row>
    <row r="4242" spans="7:12" ht="15" customHeight="1" x14ac:dyDescent="0.25">
      <c r="G4242" s="87">
        <f t="shared" si="196"/>
        <v>0</v>
      </c>
      <c r="H4242" s="87">
        <v>4242</v>
      </c>
      <c r="I4242" s="119">
        <v>41321</v>
      </c>
      <c r="J4242" s="122" t="s">
        <v>10612</v>
      </c>
      <c r="K4242" s="87" t="str">
        <f t="shared" si="197"/>
        <v>413</v>
      </c>
      <c r="L4242" s="111"/>
    </row>
    <row r="4243" spans="7:12" ht="15" customHeight="1" x14ac:dyDescent="0.25">
      <c r="G4243" s="87">
        <f t="shared" si="196"/>
        <v>0</v>
      </c>
      <c r="H4243" s="87">
        <v>4243</v>
      </c>
      <c r="I4243" s="119">
        <v>41322</v>
      </c>
      <c r="J4243" s="122" t="s">
        <v>10613</v>
      </c>
      <c r="K4243" s="87" t="str">
        <f t="shared" si="197"/>
        <v>413</v>
      </c>
      <c r="L4243" s="111"/>
    </row>
    <row r="4244" spans="7:12" ht="15" customHeight="1" x14ac:dyDescent="0.25">
      <c r="G4244" s="87">
        <f t="shared" si="196"/>
        <v>0</v>
      </c>
      <c r="H4244" s="87">
        <v>4244</v>
      </c>
      <c r="I4244" s="119">
        <v>41323</v>
      </c>
      <c r="J4244" s="122" t="s">
        <v>10614</v>
      </c>
      <c r="K4244" s="87" t="str">
        <f t="shared" si="197"/>
        <v>413</v>
      </c>
      <c r="L4244" s="111"/>
    </row>
    <row r="4245" spans="7:12" ht="15" customHeight="1" x14ac:dyDescent="0.25">
      <c r="G4245" s="87">
        <f t="shared" si="196"/>
        <v>0</v>
      </c>
      <c r="H4245" s="87">
        <v>4245</v>
      </c>
      <c r="I4245" s="119">
        <v>41321</v>
      </c>
      <c r="J4245" s="122" t="s">
        <v>10615</v>
      </c>
      <c r="K4245" s="87" t="str">
        <f t="shared" si="197"/>
        <v>413</v>
      </c>
      <c r="L4245" s="111"/>
    </row>
    <row r="4246" spans="7:12" ht="15" customHeight="1" x14ac:dyDescent="0.25">
      <c r="G4246" s="87">
        <f t="shared" si="196"/>
        <v>0</v>
      </c>
      <c r="H4246" s="87">
        <v>4246</v>
      </c>
      <c r="I4246" s="119">
        <v>41321</v>
      </c>
      <c r="J4246" s="122" t="s">
        <v>12495</v>
      </c>
      <c r="K4246" s="87" t="str">
        <f t="shared" si="197"/>
        <v>413</v>
      </c>
      <c r="L4246" s="111"/>
    </row>
    <row r="4247" spans="7:12" ht="15" customHeight="1" x14ac:dyDescent="0.25">
      <c r="G4247" s="87">
        <f t="shared" si="196"/>
        <v>0</v>
      </c>
      <c r="H4247" s="87">
        <v>4247</v>
      </c>
      <c r="I4247" s="119">
        <v>41322</v>
      </c>
      <c r="J4247" s="122" t="s">
        <v>12495</v>
      </c>
      <c r="K4247" s="87" t="str">
        <f t="shared" si="197"/>
        <v>413</v>
      </c>
      <c r="L4247" s="111"/>
    </row>
    <row r="4248" spans="7:12" ht="15" customHeight="1" x14ac:dyDescent="0.25">
      <c r="G4248" s="87">
        <f t="shared" si="196"/>
        <v>0</v>
      </c>
      <c r="H4248" s="87">
        <v>4248</v>
      </c>
      <c r="I4248" s="119">
        <v>41323</v>
      </c>
      <c r="J4248" s="122" t="s">
        <v>12495</v>
      </c>
      <c r="K4248" s="87" t="str">
        <f t="shared" si="197"/>
        <v>413</v>
      </c>
      <c r="L4248" s="111"/>
    </row>
    <row r="4249" spans="7:12" ht="15" customHeight="1" x14ac:dyDescent="0.25">
      <c r="G4249" s="87">
        <f t="shared" si="196"/>
        <v>0</v>
      </c>
      <c r="H4249" s="87">
        <v>4249</v>
      </c>
      <c r="I4249" s="119">
        <v>41321</v>
      </c>
      <c r="J4249" s="122" t="s">
        <v>10616</v>
      </c>
      <c r="K4249" s="87" t="str">
        <f t="shared" si="197"/>
        <v>413</v>
      </c>
      <c r="L4249" s="111"/>
    </row>
    <row r="4250" spans="7:12" ht="15" customHeight="1" x14ac:dyDescent="0.25">
      <c r="G4250" s="87">
        <f t="shared" si="196"/>
        <v>0</v>
      </c>
      <c r="H4250" s="87">
        <v>4250</v>
      </c>
      <c r="I4250" s="119">
        <v>41322</v>
      </c>
      <c r="J4250" s="122" t="s">
        <v>10616</v>
      </c>
      <c r="K4250" s="87" t="str">
        <f t="shared" si="197"/>
        <v>413</v>
      </c>
      <c r="L4250" s="111"/>
    </row>
    <row r="4251" spans="7:12" ht="15" customHeight="1" x14ac:dyDescent="0.25">
      <c r="G4251" s="87">
        <f t="shared" si="196"/>
        <v>0</v>
      </c>
      <c r="H4251" s="87">
        <v>4251</v>
      </c>
      <c r="I4251" s="119">
        <v>41323</v>
      </c>
      <c r="J4251" s="122" t="s">
        <v>10616</v>
      </c>
      <c r="K4251" s="87" t="str">
        <f t="shared" si="197"/>
        <v>413</v>
      </c>
      <c r="L4251" s="111"/>
    </row>
    <row r="4252" spans="7:12" ht="15" customHeight="1" x14ac:dyDescent="0.25">
      <c r="G4252" s="87">
        <f t="shared" si="196"/>
        <v>0</v>
      </c>
      <c r="H4252" s="87">
        <v>4252</v>
      </c>
      <c r="I4252" s="119">
        <v>41323</v>
      </c>
      <c r="J4252" s="122" t="s">
        <v>10617</v>
      </c>
      <c r="K4252" s="87" t="str">
        <f t="shared" si="197"/>
        <v>413</v>
      </c>
      <c r="L4252" s="111"/>
    </row>
    <row r="4253" spans="7:12" ht="15" customHeight="1" x14ac:dyDescent="0.25">
      <c r="G4253" s="87">
        <f t="shared" si="196"/>
        <v>0</v>
      </c>
      <c r="H4253" s="87">
        <v>4253</v>
      </c>
      <c r="I4253" s="119">
        <v>41321</v>
      </c>
      <c r="J4253" s="122" t="s">
        <v>10617</v>
      </c>
      <c r="K4253" s="87" t="str">
        <f t="shared" si="197"/>
        <v>413</v>
      </c>
      <c r="L4253" s="111"/>
    </row>
    <row r="4254" spans="7:12" ht="15" customHeight="1" x14ac:dyDescent="0.25">
      <c r="G4254" s="87">
        <f t="shared" si="196"/>
        <v>0</v>
      </c>
      <c r="H4254" s="87">
        <v>4254</v>
      </c>
      <c r="I4254" s="119">
        <v>41322</v>
      </c>
      <c r="J4254" s="122" t="s">
        <v>10617</v>
      </c>
      <c r="K4254" s="87" t="str">
        <f t="shared" si="197"/>
        <v>413</v>
      </c>
      <c r="L4254" s="111"/>
    </row>
    <row r="4255" spans="7:12" ht="15" customHeight="1" x14ac:dyDescent="0.25">
      <c r="G4255" s="87">
        <f t="shared" si="196"/>
        <v>0</v>
      </c>
      <c r="H4255" s="87">
        <v>4255</v>
      </c>
      <c r="I4255" s="119">
        <v>41321</v>
      </c>
      <c r="J4255" s="122" t="s">
        <v>10618</v>
      </c>
      <c r="K4255" s="87" t="str">
        <f t="shared" si="197"/>
        <v>413</v>
      </c>
      <c r="L4255" s="111"/>
    </row>
    <row r="4256" spans="7:12" ht="15" customHeight="1" x14ac:dyDescent="0.25">
      <c r="G4256" s="87">
        <f t="shared" si="196"/>
        <v>0</v>
      </c>
      <c r="H4256" s="87">
        <v>4256</v>
      </c>
      <c r="I4256" s="119">
        <v>41322</v>
      </c>
      <c r="J4256" s="122" t="s">
        <v>10618</v>
      </c>
      <c r="K4256" s="87" t="str">
        <f t="shared" si="197"/>
        <v>413</v>
      </c>
      <c r="L4256" s="111"/>
    </row>
    <row r="4257" spans="7:12" ht="15" customHeight="1" x14ac:dyDescent="0.25">
      <c r="G4257" s="87">
        <f t="shared" si="196"/>
        <v>0</v>
      </c>
      <c r="H4257" s="87">
        <v>4257</v>
      </c>
      <c r="I4257" s="119">
        <v>41323</v>
      </c>
      <c r="J4257" s="122" t="s">
        <v>10618</v>
      </c>
      <c r="K4257" s="87" t="str">
        <f t="shared" si="197"/>
        <v>413</v>
      </c>
      <c r="L4257" s="111"/>
    </row>
    <row r="4258" spans="7:12" ht="15" customHeight="1" x14ac:dyDescent="0.25">
      <c r="G4258" s="87">
        <f t="shared" si="196"/>
        <v>0</v>
      </c>
      <c r="H4258" s="87">
        <v>4258</v>
      </c>
      <c r="I4258" s="119">
        <v>41321</v>
      </c>
      <c r="J4258" s="122" t="s">
        <v>10619</v>
      </c>
      <c r="K4258" s="87" t="str">
        <f t="shared" si="197"/>
        <v>413</v>
      </c>
      <c r="L4258" s="111"/>
    </row>
    <row r="4259" spans="7:12" ht="15" customHeight="1" x14ac:dyDescent="0.25">
      <c r="G4259" s="87">
        <f t="shared" si="196"/>
        <v>0</v>
      </c>
      <c r="H4259" s="87">
        <v>4259</v>
      </c>
      <c r="I4259" s="119">
        <v>41322</v>
      </c>
      <c r="J4259" s="122" t="s">
        <v>10619</v>
      </c>
      <c r="K4259" s="87" t="str">
        <f t="shared" si="197"/>
        <v>413</v>
      </c>
      <c r="L4259" s="111"/>
    </row>
    <row r="4260" spans="7:12" ht="15" customHeight="1" x14ac:dyDescent="0.25">
      <c r="G4260" s="87">
        <f t="shared" si="196"/>
        <v>0</v>
      </c>
      <c r="H4260" s="87">
        <v>4260</v>
      </c>
      <c r="I4260" s="119">
        <v>41323</v>
      </c>
      <c r="J4260" s="122" t="s">
        <v>10619</v>
      </c>
      <c r="K4260" s="87" t="str">
        <f t="shared" si="197"/>
        <v>413</v>
      </c>
      <c r="L4260" s="111"/>
    </row>
    <row r="4261" spans="7:12" ht="15" customHeight="1" x14ac:dyDescent="0.25">
      <c r="G4261" s="87">
        <f t="shared" si="196"/>
        <v>0</v>
      </c>
      <c r="H4261" s="87">
        <v>4261</v>
      </c>
      <c r="I4261" s="119">
        <v>41321</v>
      </c>
      <c r="J4261" s="122" t="s">
        <v>10620</v>
      </c>
      <c r="K4261" s="87" t="str">
        <f t="shared" si="197"/>
        <v>413</v>
      </c>
      <c r="L4261" s="111"/>
    </row>
    <row r="4262" spans="7:12" ht="15" customHeight="1" x14ac:dyDescent="0.25">
      <c r="G4262" s="87">
        <f t="shared" si="196"/>
        <v>0</v>
      </c>
      <c r="H4262" s="87">
        <v>4262</v>
      </c>
      <c r="I4262" s="119">
        <v>41322</v>
      </c>
      <c r="J4262" s="122" t="s">
        <v>10620</v>
      </c>
      <c r="K4262" s="87" t="str">
        <f t="shared" si="197"/>
        <v>413</v>
      </c>
      <c r="L4262" s="111"/>
    </row>
    <row r="4263" spans="7:12" ht="15" customHeight="1" x14ac:dyDescent="0.25">
      <c r="G4263" s="87">
        <f t="shared" si="196"/>
        <v>0</v>
      </c>
      <c r="H4263" s="87">
        <v>4263</v>
      </c>
      <c r="I4263" s="119">
        <v>41323</v>
      </c>
      <c r="J4263" s="122" t="s">
        <v>10620</v>
      </c>
      <c r="K4263" s="87" t="str">
        <f t="shared" si="197"/>
        <v>413</v>
      </c>
      <c r="L4263" s="111"/>
    </row>
    <row r="4264" spans="7:12" ht="15" customHeight="1" x14ac:dyDescent="0.25">
      <c r="G4264" s="87">
        <f t="shared" si="196"/>
        <v>0</v>
      </c>
      <c r="H4264" s="87">
        <v>4264</v>
      </c>
      <c r="I4264" s="119">
        <v>41321</v>
      </c>
      <c r="J4264" s="122" t="s">
        <v>10621</v>
      </c>
      <c r="K4264" s="87" t="str">
        <f t="shared" si="197"/>
        <v>413</v>
      </c>
      <c r="L4264" s="111"/>
    </row>
    <row r="4265" spans="7:12" ht="15" customHeight="1" x14ac:dyDescent="0.25">
      <c r="G4265" s="87">
        <f t="shared" si="196"/>
        <v>0</v>
      </c>
      <c r="H4265" s="87">
        <v>4265</v>
      </c>
      <c r="I4265" s="119">
        <v>41322</v>
      </c>
      <c r="J4265" s="122" t="s">
        <v>10621</v>
      </c>
      <c r="K4265" s="87" t="str">
        <f t="shared" si="197"/>
        <v>413</v>
      </c>
      <c r="L4265" s="111"/>
    </row>
    <row r="4266" spans="7:12" ht="15" customHeight="1" x14ac:dyDescent="0.25">
      <c r="G4266" s="87">
        <f t="shared" si="196"/>
        <v>0</v>
      </c>
      <c r="H4266" s="87">
        <v>4266</v>
      </c>
      <c r="I4266" s="119">
        <v>41323</v>
      </c>
      <c r="J4266" s="122" t="s">
        <v>10621</v>
      </c>
      <c r="K4266" s="87" t="str">
        <f t="shared" si="197"/>
        <v>413</v>
      </c>
      <c r="L4266" s="111"/>
    </row>
    <row r="4267" spans="7:12" ht="15" customHeight="1" x14ac:dyDescent="0.25">
      <c r="G4267" s="87">
        <f t="shared" si="196"/>
        <v>0</v>
      </c>
      <c r="H4267" s="87">
        <v>4267</v>
      </c>
      <c r="I4267" s="119">
        <v>41321</v>
      </c>
      <c r="J4267" s="122" t="s">
        <v>10622</v>
      </c>
      <c r="K4267" s="87" t="str">
        <f t="shared" si="197"/>
        <v>413</v>
      </c>
      <c r="L4267" s="111"/>
    </row>
    <row r="4268" spans="7:12" ht="15" customHeight="1" x14ac:dyDescent="0.25">
      <c r="G4268" s="87">
        <f t="shared" si="196"/>
        <v>0</v>
      </c>
      <c r="H4268" s="87">
        <v>4268</v>
      </c>
      <c r="I4268" s="119">
        <v>41322</v>
      </c>
      <c r="J4268" s="122" t="s">
        <v>10622</v>
      </c>
      <c r="K4268" s="87" t="str">
        <f t="shared" si="197"/>
        <v>413</v>
      </c>
      <c r="L4268" s="111"/>
    </row>
    <row r="4269" spans="7:12" ht="15" customHeight="1" x14ac:dyDescent="0.25">
      <c r="G4269" s="87">
        <f t="shared" si="196"/>
        <v>0</v>
      </c>
      <c r="H4269" s="87">
        <v>4269</v>
      </c>
      <c r="I4269" s="119">
        <v>41323</v>
      </c>
      <c r="J4269" s="122" t="s">
        <v>10622</v>
      </c>
      <c r="K4269" s="87" t="str">
        <f t="shared" si="197"/>
        <v>413</v>
      </c>
      <c r="L4269" s="111"/>
    </row>
    <row r="4270" spans="7:12" ht="15" customHeight="1" x14ac:dyDescent="0.25">
      <c r="G4270" s="87">
        <f t="shared" si="196"/>
        <v>0</v>
      </c>
      <c r="H4270" s="87">
        <v>4270</v>
      </c>
      <c r="I4270" s="119">
        <v>41200</v>
      </c>
      <c r="J4270" s="122" t="s">
        <v>10623</v>
      </c>
      <c r="K4270" s="87" t="str">
        <f t="shared" si="197"/>
        <v>412</v>
      </c>
      <c r="L4270" s="111"/>
    </row>
    <row r="4271" spans="7:12" ht="15" customHeight="1" x14ac:dyDescent="0.25">
      <c r="G4271" s="87">
        <f t="shared" si="196"/>
        <v>0</v>
      </c>
      <c r="H4271" s="87">
        <v>4271</v>
      </c>
      <c r="I4271" s="119">
        <v>41200</v>
      </c>
      <c r="J4271" s="122" t="s">
        <v>10624</v>
      </c>
      <c r="K4271" s="87" t="str">
        <f t="shared" si="197"/>
        <v>412</v>
      </c>
      <c r="L4271" s="111"/>
    </row>
    <row r="4272" spans="7:12" ht="15" customHeight="1" x14ac:dyDescent="0.25">
      <c r="G4272" s="87">
        <f t="shared" si="196"/>
        <v>0</v>
      </c>
      <c r="H4272" s="87">
        <v>4272</v>
      </c>
      <c r="I4272" s="119">
        <v>41200</v>
      </c>
      <c r="J4272" s="121" t="s">
        <v>10625</v>
      </c>
      <c r="K4272" s="87" t="str">
        <f t="shared" si="197"/>
        <v>412</v>
      </c>
      <c r="L4272" s="111"/>
    </row>
    <row r="4273" spans="7:12" ht="15" customHeight="1" x14ac:dyDescent="0.25">
      <c r="G4273" s="87">
        <f t="shared" si="196"/>
        <v>0</v>
      </c>
      <c r="H4273" s="87">
        <v>4273</v>
      </c>
      <c r="I4273" s="119">
        <v>41100</v>
      </c>
      <c r="J4273" s="121" t="s">
        <v>10625</v>
      </c>
      <c r="K4273" s="87" t="str">
        <f t="shared" si="197"/>
        <v>411</v>
      </c>
      <c r="L4273" s="111"/>
    </row>
    <row r="4274" spans="7:12" ht="15" customHeight="1" x14ac:dyDescent="0.25">
      <c r="G4274" s="87">
        <f t="shared" si="196"/>
        <v>0</v>
      </c>
      <c r="H4274" s="87">
        <v>4274</v>
      </c>
      <c r="I4274" s="119">
        <v>43111</v>
      </c>
      <c r="J4274" s="122" t="s">
        <v>10626</v>
      </c>
      <c r="K4274" s="87" t="str">
        <f t="shared" si="197"/>
        <v>431</v>
      </c>
      <c r="L4274" s="111"/>
    </row>
    <row r="4275" spans="7:12" ht="15" customHeight="1" x14ac:dyDescent="0.25">
      <c r="G4275" s="87">
        <f t="shared" si="196"/>
        <v>0</v>
      </c>
      <c r="H4275" s="87">
        <v>4275</v>
      </c>
      <c r="I4275" s="119">
        <v>43130</v>
      </c>
      <c r="J4275" s="122" t="s">
        <v>10627</v>
      </c>
      <c r="K4275" s="87" t="str">
        <f t="shared" si="197"/>
        <v>431</v>
      </c>
      <c r="L4275" s="111"/>
    </row>
    <row r="4276" spans="7:12" ht="15" customHeight="1" x14ac:dyDescent="0.25">
      <c r="G4276" s="87">
        <f t="shared" si="196"/>
        <v>0</v>
      </c>
      <c r="H4276" s="87">
        <v>4276</v>
      </c>
      <c r="I4276" s="119">
        <v>43112</v>
      </c>
      <c r="J4276" s="122" t="s">
        <v>10628</v>
      </c>
      <c r="K4276" s="87" t="str">
        <f t="shared" si="197"/>
        <v>431</v>
      </c>
      <c r="L4276" s="111"/>
    </row>
    <row r="4277" spans="7:12" ht="15" customHeight="1" x14ac:dyDescent="0.25">
      <c r="G4277" s="87">
        <f t="shared" si="196"/>
        <v>0</v>
      </c>
      <c r="H4277" s="87">
        <v>4277</v>
      </c>
      <c r="I4277" s="119">
        <v>43113</v>
      </c>
      <c r="J4277" s="122" t="s">
        <v>10629</v>
      </c>
      <c r="K4277" s="87" t="str">
        <f t="shared" si="197"/>
        <v>431</v>
      </c>
      <c r="L4277" s="111"/>
    </row>
    <row r="4278" spans="7:12" ht="15" customHeight="1" x14ac:dyDescent="0.25">
      <c r="G4278" s="87">
        <f t="shared" si="196"/>
        <v>0</v>
      </c>
      <c r="H4278" s="87">
        <v>4278</v>
      </c>
      <c r="I4278" s="119">
        <v>43112</v>
      </c>
      <c r="J4278" s="122" t="s">
        <v>10630</v>
      </c>
      <c r="K4278" s="87" t="str">
        <f t="shared" si="197"/>
        <v>431</v>
      </c>
      <c r="L4278" s="111"/>
    </row>
    <row r="4279" spans="7:12" ht="15" customHeight="1" x14ac:dyDescent="0.25">
      <c r="G4279" s="87">
        <f t="shared" si="196"/>
        <v>0</v>
      </c>
      <c r="H4279" s="87">
        <v>4279</v>
      </c>
      <c r="I4279" s="119">
        <v>43114</v>
      </c>
      <c r="J4279" s="122" t="s">
        <v>10631</v>
      </c>
      <c r="K4279" s="87" t="str">
        <f t="shared" si="197"/>
        <v>431</v>
      </c>
      <c r="L4279" s="111"/>
    </row>
    <row r="4280" spans="7:12" ht="15" customHeight="1" x14ac:dyDescent="0.25">
      <c r="G4280" s="87">
        <f t="shared" si="196"/>
        <v>0</v>
      </c>
      <c r="H4280" s="87">
        <v>4280</v>
      </c>
      <c r="I4280" s="119">
        <v>43115</v>
      </c>
      <c r="J4280" s="122" t="s">
        <v>10632</v>
      </c>
      <c r="K4280" s="87" t="str">
        <f t="shared" si="197"/>
        <v>431</v>
      </c>
      <c r="L4280" s="111"/>
    </row>
    <row r="4281" spans="7:12" ht="15" customHeight="1" x14ac:dyDescent="0.25">
      <c r="G4281" s="87">
        <f t="shared" si="196"/>
        <v>0</v>
      </c>
      <c r="H4281" s="87">
        <v>4281</v>
      </c>
      <c r="I4281" s="119">
        <v>43119</v>
      </c>
      <c r="J4281" s="122" t="s">
        <v>10633</v>
      </c>
      <c r="K4281" s="87" t="str">
        <f t="shared" si="197"/>
        <v>431</v>
      </c>
      <c r="L4281" s="111"/>
    </row>
    <row r="4282" spans="7:12" ht="15" customHeight="1" x14ac:dyDescent="0.25">
      <c r="G4282" s="87">
        <f t="shared" si="196"/>
        <v>0</v>
      </c>
      <c r="H4282" s="87">
        <v>4282</v>
      </c>
      <c r="I4282" s="119">
        <v>43121</v>
      </c>
      <c r="J4282" s="122" t="s">
        <v>10634</v>
      </c>
      <c r="K4282" s="87" t="str">
        <f t="shared" si="197"/>
        <v>431</v>
      </c>
      <c r="L4282" s="111"/>
    </row>
    <row r="4283" spans="7:12" ht="15" customHeight="1" x14ac:dyDescent="0.25">
      <c r="G4283" s="87">
        <f t="shared" si="196"/>
        <v>0</v>
      </c>
      <c r="H4283" s="87">
        <v>4283</v>
      </c>
      <c r="I4283" s="119">
        <v>43121</v>
      </c>
      <c r="J4283" s="122" t="s">
        <v>10635</v>
      </c>
      <c r="K4283" s="87" t="str">
        <f t="shared" si="197"/>
        <v>431</v>
      </c>
      <c r="L4283" s="111"/>
    </row>
    <row r="4284" spans="7:12" ht="15" customHeight="1" x14ac:dyDescent="0.25">
      <c r="G4284" s="87">
        <f t="shared" si="196"/>
        <v>0</v>
      </c>
      <c r="H4284" s="87">
        <v>4284</v>
      </c>
      <c r="I4284" s="119">
        <v>43121</v>
      </c>
      <c r="J4284" s="122" t="s">
        <v>10636</v>
      </c>
      <c r="K4284" s="87" t="str">
        <f t="shared" si="197"/>
        <v>431</v>
      </c>
      <c r="L4284" s="111"/>
    </row>
    <row r="4285" spans="7:12" ht="15" customHeight="1" x14ac:dyDescent="0.25">
      <c r="G4285" s="87">
        <f t="shared" si="196"/>
        <v>0</v>
      </c>
      <c r="H4285" s="87">
        <v>4285</v>
      </c>
      <c r="I4285" s="119">
        <v>43121</v>
      </c>
      <c r="J4285" s="122" t="s">
        <v>10637</v>
      </c>
      <c r="K4285" s="87" t="str">
        <f t="shared" si="197"/>
        <v>431</v>
      </c>
      <c r="L4285" s="111"/>
    </row>
    <row r="4286" spans="7:12" ht="15" customHeight="1" x14ac:dyDescent="0.25">
      <c r="G4286" s="87">
        <f t="shared" si="196"/>
        <v>0</v>
      </c>
      <c r="H4286" s="87">
        <v>4286</v>
      </c>
      <c r="I4286" s="119">
        <v>43121</v>
      </c>
      <c r="J4286" s="122" t="s">
        <v>10638</v>
      </c>
      <c r="K4286" s="87" t="str">
        <f t="shared" si="197"/>
        <v>431</v>
      </c>
      <c r="L4286" s="111"/>
    </row>
    <row r="4287" spans="7:12" ht="15" customHeight="1" x14ac:dyDescent="0.25">
      <c r="G4287" s="87">
        <f t="shared" si="196"/>
        <v>0</v>
      </c>
      <c r="H4287" s="87">
        <v>4287</v>
      </c>
      <c r="I4287" s="119">
        <v>43122</v>
      </c>
      <c r="J4287" s="122" t="s">
        <v>10639</v>
      </c>
      <c r="K4287" s="87" t="str">
        <f t="shared" si="197"/>
        <v>431</v>
      </c>
      <c r="L4287" s="111"/>
    </row>
    <row r="4288" spans="7:12" ht="15" customHeight="1" x14ac:dyDescent="0.25">
      <c r="G4288" s="87">
        <f t="shared" si="196"/>
        <v>0</v>
      </c>
      <c r="H4288" s="87">
        <v>4288</v>
      </c>
      <c r="I4288" s="119">
        <v>43123</v>
      </c>
      <c r="J4288" s="122" t="s">
        <v>10640</v>
      </c>
      <c r="K4288" s="87" t="str">
        <f t="shared" si="197"/>
        <v>431</v>
      </c>
      <c r="L4288" s="111"/>
    </row>
    <row r="4289" spans="7:12" ht="15" customHeight="1" x14ac:dyDescent="0.25">
      <c r="G4289" s="87">
        <f t="shared" si="196"/>
        <v>0</v>
      </c>
      <c r="H4289" s="87">
        <v>4289</v>
      </c>
      <c r="I4289" s="119">
        <v>43124</v>
      </c>
      <c r="J4289" s="122" t="s">
        <v>10641</v>
      </c>
      <c r="K4289" s="87" t="str">
        <f t="shared" si="197"/>
        <v>431</v>
      </c>
      <c r="L4289" s="111"/>
    </row>
    <row r="4290" spans="7:12" ht="15" customHeight="1" x14ac:dyDescent="0.25">
      <c r="G4290" s="87">
        <f t="shared" ref="G4290:G4353" si="198">IF(ISERR(SEARCH($G$1,J4290)),0,1)</f>
        <v>0</v>
      </c>
      <c r="H4290" s="87">
        <v>4290</v>
      </c>
      <c r="I4290" s="119">
        <v>43125</v>
      </c>
      <c r="J4290" s="122" t="s">
        <v>10641</v>
      </c>
      <c r="K4290" s="87" t="str">
        <f t="shared" si="197"/>
        <v>431</v>
      </c>
      <c r="L4290" s="111"/>
    </row>
    <row r="4291" spans="7:12" ht="15" customHeight="1" x14ac:dyDescent="0.25">
      <c r="G4291" s="87">
        <f t="shared" si="198"/>
        <v>0</v>
      </c>
      <c r="H4291" s="87">
        <v>4291</v>
      </c>
      <c r="I4291" s="119">
        <v>43124</v>
      </c>
      <c r="J4291" s="122" t="s">
        <v>10642</v>
      </c>
      <c r="K4291" s="87" t="str">
        <f t="shared" ref="K4291:K4354" si="199">IF(LEN(LEFT(I4291,3))&lt;3,"Prosím, zvolte podrobnější úroveň.",LEFT(I4291,3))</f>
        <v>431</v>
      </c>
      <c r="L4291" s="111"/>
    </row>
    <row r="4292" spans="7:12" ht="15" customHeight="1" x14ac:dyDescent="0.25">
      <c r="G4292" s="87">
        <f t="shared" si="198"/>
        <v>0</v>
      </c>
      <c r="H4292" s="87">
        <v>4292</v>
      </c>
      <c r="I4292" s="119">
        <v>44199</v>
      </c>
      <c r="J4292" s="122" t="s">
        <v>10643</v>
      </c>
      <c r="K4292" s="87" t="str">
        <f t="shared" si="199"/>
        <v>441</v>
      </c>
      <c r="L4292" s="111"/>
    </row>
    <row r="4293" spans="7:12" ht="15" customHeight="1" x14ac:dyDescent="0.25">
      <c r="G4293" s="87">
        <f t="shared" si="198"/>
        <v>0</v>
      </c>
      <c r="H4293" s="87">
        <v>4293</v>
      </c>
      <c r="I4293" s="119">
        <v>43124</v>
      </c>
      <c r="J4293" s="122" t="s">
        <v>10644</v>
      </c>
      <c r="K4293" s="87" t="str">
        <f t="shared" si="199"/>
        <v>431</v>
      </c>
      <c r="L4293" s="111"/>
    </row>
    <row r="4294" spans="7:12" ht="15" customHeight="1" x14ac:dyDescent="0.25">
      <c r="G4294" s="87">
        <f t="shared" si="198"/>
        <v>0</v>
      </c>
      <c r="H4294" s="87">
        <v>4294</v>
      </c>
      <c r="I4294" s="119">
        <v>43129</v>
      </c>
      <c r="J4294" s="122" t="s">
        <v>10645</v>
      </c>
      <c r="K4294" s="87" t="str">
        <f t="shared" si="199"/>
        <v>431</v>
      </c>
      <c r="L4294" s="111"/>
    </row>
    <row r="4295" spans="7:12" ht="15" customHeight="1" x14ac:dyDescent="0.25">
      <c r="G4295" s="87">
        <f t="shared" si="198"/>
        <v>0</v>
      </c>
      <c r="H4295" s="87">
        <v>4295</v>
      </c>
      <c r="I4295" s="119">
        <v>33417</v>
      </c>
      <c r="J4295" s="122" t="s">
        <v>10646</v>
      </c>
      <c r="K4295" s="87" t="str">
        <f t="shared" si="199"/>
        <v>334</v>
      </c>
      <c r="L4295" s="111"/>
    </row>
    <row r="4296" spans="7:12" ht="15" customHeight="1" x14ac:dyDescent="0.25">
      <c r="G4296" s="87">
        <f t="shared" si="198"/>
        <v>0</v>
      </c>
      <c r="H4296" s="87">
        <v>4296</v>
      </c>
      <c r="I4296" s="119">
        <v>43210</v>
      </c>
      <c r="J4296" s="122" t="s">
        <v>10647</v>
      </c>
      <c r="K4296" s="87" t="str">
        <f t="shared" si="199"/>
        <v>432</v>
      </c>
      <c r="L4296" s="111"/>
    </row>
    <row r="4297" spans="7:12" ht="15" customHeight="1" x14ac:dyDescent="0.25">
      <c r="G4297" s="87">
        <f t="shared" si="198"/>
        <v>0</v>
      </c>
      <c r="H4297" s="87">
        <v>4297</v>
      </c>
      <c r="I4297" s="119">
        <v>43210</v>
      </c>
      <c r="J4297" s="122" t="s">
        <v>10648</v>
      </c>
      <c r="K4297" s="87" t="str">
        <f t="shared" si="199"/>
        <v>432</v>
      </c>
      <c r="L4297" s="111"/>
    </row>
    <row r="4298" spans="7:12" ht="15" customHeight="1" x14ac:dyDescent="0.25">
      <c r="G4298" s="87">
        <f t="shared" si="198"/>
        <v>0</v>
      </c>
      <c r="H4298" s="87">
        <v>4298</v>
      </c>
      <c r="I4298" s="119">
        <v>43210</v>
      </c>
      <c r="J4298" s="122" t="s">
        <v>10649</v>
      </c>
      <c r="K4298" s="87" t="str">
        <f t="shared" si="199"/>
        <v>432</v>
      </c>
      <c r="L4298" s="111"/>
    </row>
    <row r="4299" spans="7:12" ht="15" customHeight="1" x14ac:dyDescent="0.25">
      <c r="G4299" s="87">
        <f t="shared" si="198"/>
        <v>0</v>
      </c>
      <c r="H4299" s="87">
        <v>4299</v>
      </c>
      <c r="I4299" s="119">
        <v>43210</v>
      </c>
      <c r="J4299" s="122" t="s">
        <v>10650</v>
      </c>
      <c r="K4299" s="87" t="str">
        <f t="shared" si="199"/>
        <v>432</v>
      </c>
      <c r="L4299" s="111"/>
    </row>
    <row r="4300" spans="7:12" ht="15" customHeight="1" x14ac:dyDescent="0.25">
      <c r="G4300" s="87">
        <f t="shared" si="198"/>
        <v>0</v>
      </c>
      <c r="H4300" s="87">
        <v>4300</v>
      </c>
      <c r="I4300" s="119">
        <v>43210</v>
      </c>
      <c r="J4300" s="122" t="s">
        <v>10651</v>
      </c>
      <c r="K4300" s="87" t="str">
        <f t="shared" si="199"/>
        <v>432</v>
      </c>
      <c r="L4300" s="111"/>
    </row>
    <row r="4301" spans="7:12" ht="15" customHeight="1" x14ac:dyDescent="0.25">
      <c r="G4301" s="87">
        <f t="shared" si="198"/>
        <v>0</v>
      </c>
      <c r="H4301" s="87">
        <v>4301</v>
      </c>
      <c r="I4301" s="119">
        <v>43210</v>
      </c>
      <c r="J4301" s="122" t="s">
        <v>10652</v>
      </c>
      <c r="K4301" s="87" t="str">
        <f t="shared" si="199"/>
        <v>432</v>
      </c>
      <c r="L4301" s="111"/>
    </row>
    <row r="4302" spans="7:12" ht="15" customHeight="1" x14ac:dyDescent="0.25">
      <c r="G4302" s="87">
        <f t="shared" si="198"/>
        <v>0</v>
      </c>
      <c r="H4302" s="87">
        <v>4302</v>
      </c>
      <c r="I4302" s="119">
        <v>43210</v>
      </c>
      <c r="J4302" s="122" t="s">
        <v>10653</v>
      </c>
      <c r="K4302" s="87" t="str">
        <f t="shared" si="199"/>
        <v>432</v>
      </c>
      <c r="L4302" s="111"/>
    </row>
    <row r="4303" spans="7:12" ht="15" customHeight="1" x14ac:dyDescent="0.25">
      <c r="G4303" s="87">
        <f t="shared" si="198"/>
        <v>0</v>
      </c>
      <c r="H4303" s="87">
        <v>4303</v>
      </c>
      <c r="I4303" s="119">
        <v>43220</v>
      </c>
      <c r="J4303" s="122" t="s">
        <v>10654</v>
      </c>
      <c r="K4303" s="87" t="str">
        <f t="shared" si="199"/>
        <v>432</v>
      </c>
      <c r="L4303" s="111"/>
    </row>
    <row r="4304" spans="7:12" ht="15" customHeight="1" x14ac:dyDescent="0.25">
      <c r="G4304" s="87">
        <f t="shared" si="198"/>
        <v>0</v>
      </c>
      <c r="H4304" s="87">
        <v>4304</v>
      </c>
      <c r="I4304" s="119">
        <v>43220</v>
      </c>
      <c r="J4304" s="122" t="s">
        <v>10655</v>
      </c>
      <c r="K4304" s="87" t="str">
        <f t="shared" si="199"/>
        <v>432</v>
      </c>
      <c r="L4304" s="111"/>
    </row>
    <row r="4305" spans="7:12" ht="15" customHeight="1" x14ac:dyDescent="0.25">
      <c r="G4305" s="87">
        <f t="shared" si="198"/>
        <v>0</v>
      </c>
      <c r="H4305" s="87">
        <v>4305</v>
      </c>
      <c r="I4305" s="119">
        <v>43220</v>
      </c>
      <c r="J4305" s="122" t="s">
        <v>10656</v>
      </c>
      <c r="K4305" s="87" t="str">
        <f t="shared" si="199"/>
        <v>432</v>
      </c>
      <c r="L4305" s="111"/>
    </row>
    <row r="4306" spans="7:12" ht="15" customHeight="1" x14ac:dyDescent="0.25">
      <c r="G4306" s="87">
        <f t="shared" si="198"/>
        <v>0</v>
      </c>
      <c r="H4306" s="87">
        <v>4306</v>
      </c>
      <c r="I4306" s="119">
        <v>43220</v>
      </c>
      <c r="J4306" s="122" t="s">
        <v>10657</v>
      </c>
      <c r="K4306" s="87" t="str">
        <f t="shared" si="199"/>
        <v>432</v>
      </c>
      <c r="L4306" s="111"/>
    </row>
    <row r="4307" spans="7:12" ht="15" customHeight="1" x14ac:dyDescent="0.25">
      <c r="G4307" s="87">
        <f t="shared" si="198"/>
        <v>0</v>
      </c>
      <c r="H4307" s="87">
        <v>4307</v>
      </c>
      <c r="I4307" s="119">
        <v>43220</v>
      </c>
      <c r="J4307" s="122" t="s">
        <v>10658</v>
      </c>
      <c r="K4307" s="87" t="str">
        <f t="shared" si="199"/>
        <v>432</v>
      </c>
      <c r="L4307" s="111"/>
    </row>
    <row r="4308" spans="7:12" ht="15" customHeight="1" x14ac:dyDescent="0.25">
      <c r="G4308" s="87">
        <f t="shared" si="198"/>
        <v>0</v>
      </c>
      <c r="H4308" s="87">
        <v>4308</v>
      </c>
      <c r="I4308" s="119">
        <v>43220</v>
      </c>
      <c r="J4308" s="122" t="s">
        <v>10659</v>
      </c>
      <c r="K4308" s="87" t="str">
        <f t="shared" si="199"/>
        <v>432</v>
      </c>
      <c r="L4308" s="111"/>
    </row>
    <row r="4309" spans="7:12" ht="15" customHeight="1" x14ac:dyDescent="0.25">
      <c r="G4309" s="87">
        <f t="shared" si="198"/>
        <v>0</v>
      </c>
      <c r="H4309" s="87">
        <v>4309</v>
      </c>
      <c r="I4309" s="119">
        <v>43220</v>
      </c>
      <c r="J4309" s="122" t="s">
        <v>10660</v>
      </c>
      <c r="K4309" s="87" t="str">
        <f t="shared" si="199"/>
        <v>432</v>
      </c>
      <c r="L4309" s="111"/>
    </row>
    <row r="4310" spans="7:12" ht="15" customHeight="1" x14ac:dyDescent="0.25">
      <c r="G4310" s="87">
        <f t="shared" si="198"/>
        <v>0</v>
      </c>
      <c r="H4310" s="87">
        <v>4310</v>
      </c>
      <c r="I4310" s="119">
        <v>33417</v>
      </c>
      <c r="J4310" s="122" t="s">
        <v>10660</v>
      </c>
      <c r="K4310" s="87" t="str">
        <f t="shared" si="199"/>
        <v>334</v>
      </c>
      <c r="L4310" s="111"/>
    </row>
    <row r="4311" spans="7:12" ht="15" customHeight="1" x14ac:dyDescent="0.25">
      <c r="G4311" s="87">
        <f t="shared" si="198"/>
        <v>0</v>
      </c>
      <c r="H4311" s="87">
        <v>4311</v>
      </c>
      <c r="I4311" s="119">
        <v>43232</v>
      </c>
      <c r="J4311" s="122" t="s">
        <v>10661</v>
      </c>
      <c r="K4311" s="87" t="str">
        <f t="shared" si="199"/>
        <v>432</v>
      </c>
      <c r="L4311" s="111"/>
    </row>
    <row r="4312" spans="7:12" ht="15" customHeight="1" x14ac:dyDescent="0.25">
      <c r="G4312" s="87">
        <f t="shared" si="198"/>
        <v>0</v>
      </c>
      <c r="H4312" s="87">
        <v>4312</v>
      </c>
      <c r="I4312" s="119">
        <v>43232</v>
      </c>
      <c r="J4312" s="122" t="s">
        <v>10662</v>
      </c>
      <c r="K4312" s="87" t="str">
        <f t="shared" si="199"/>
        <v>432</v>
      </c>
      <c r="L4312" s="111"/>
    </row>
    <row r="4313" spans="7:12" ht="15" customHeight="1" x14ac:dyDescent="0.25">
      <c r="G4313" s="87">
        <f t="shared" si="198"/>
        <v>0</v>
      </c>
      <c r="H4313" s="87">
        <v>4313</v>
      </c>
      <c r="I4313" s="119">
        <v>43234</v>
      </c>
      <c r="J4313" s="122" t="s">
        <v>10663</v>
      </c>
      <c r="K4313" s="87" t="str">
        <f t="shared" si="199"/>
        <v>432</v>
      </c>
      <c r="L4313" s="111"/>
    </row>
    <row r="4314" spans="7:12" ht="15" customHeight="1" x14ac:dyDescent="0.25">
      <c r="G4314" s="87">
        <f t="shared" si="198"/>
        <v>0</v>
      </c>
      <c r="H4314" s="87">
        <v>4314</v>
      </c>
      <c r="I4314" s="119">
        <v>43234</v>
      </c>
      <c r="J4314" s="122" t="s">
        <v>10664</v>
      </c>
      <c r="K4314" s="87" t="str">
        <f t="shared" si="199"/>
        <v>432</v>
      </c>
      <c r="L4314" s="111"/>
    </row>
    <row r="4315" spans="7:12" ht="15" customHeight="1" x14ac:dyDescent="0.25">
      <c r="G4315" s="87">
        <f t="shared" si="198"/>
        <v>0</v>
      </c>
      <c r="H4315" s="87">
        <v>4315</v>
      </c>
      <c r="I4315" s="119">
        <v>43237</v>
      </c>
      <c r="J4315" s="122" t="s">
        <v>10665</v>
      </c>
      <c r="K4315" s="87" t="str">
        <f t="shared" si="199"/>
        <v>432</v>
      </c>
      <c r="L4315" s="111"/>
    </row>
    <row r="4316" spans="7:12" ht="15" customHeight="1" x14ac:dyDescent="0.25">
      <c r="G4316" s="87">
        <f t="shared" si="198"/>
        <v>0</v>
      </c>
      <c r="H4316" s="87">
        <v>4316</v>
      </c>
      <c r="I4316" s="119">
        <v>43238</v>
      </c>
      <c r="J4316" s="122" t="s">
        <v>10666</v>
      </c>
      <c r="K4316" s="87" t="str">
        <f t="shared" si="199"/>
        <v>432</v>
      </c>
      <c r="L4316" s="111"/>
    </row>
    <row r="4317" spans="7:12" ht="15" customHeight="1" x14ac:dyDescent="0.25">
      <c r="G4317" s="87">
        <f t="shared" si="198"/>
        <v>0</v>
      </c>
      <c r="H4317" s="87">
        <v>4317</v>
      </c>
      <c r="I4317" s="119">
        <v>43239</v>
      </c>
      <c r="J4317" s="122" t="s">
        <v>10667</v>
      </c>
      <c r="K4317" s="87" t="str">
        <f t="shared" si="199"/>
        <v>432</v>
      </c>
      <c r="L4317" s="111"/>
    </row>
    <row r="4318" spans="7:12" ht="15" customHeight="1" x14ac:dyDescent="0.25">
      <c r="G4318" s="87">
        <f t="shared" si="198"/>
        <v>0</v>
      </c>
      <c r="H4318" s="87">
        <v>4318</v>
      </c>
      <c r="I4318" s="119">
        <v>51123</v>
      </c>
      <c r="J4318" s="122" t="s">
        <v>10667</v>
      </c>
      <c r="K4318" s="87" t="str">
        <f t="shared" si="199"/>
        <v>511</v>
      </c>
      <c r="L4318" s="111"/>
    </row>
    <row r="4319" spans="7:12" ht="15" customHeight="1" x14ac:dyDescent="0.25">
      <c r="G4319" s="87">
        <f t="shared" si="198"/>
        <v>0</v>
      </c>
      <c r="H4319" s="87">
        <v>4319</v>
      </c>
      <c r="I4319" s="119">
        <v>43234</v>
      </c>
      <c r="J4319" s="122" t="s">
        <v>10668</v>
      </c>
      <c r="K4319" s="87" t="str">
        <f t="shared" si="199"/>
        <v>432</v>
      </c>
      <c r="L4319" s="111"/>
    </row>
    <row r="4320" spans="7:12" ht="15" customHeight="1" x14ac:dyDescent="0.25">
      <c r="G4320" s="87">
        <f t="shared" si="198"/>
        <v>0</v>
      </c>
      <c r="H4320" s="87">
        <v>4320</v>
      </c>
      <c r="I4320" s="119">
        <v>43239</v>
      </c>
      <c r="J4320" s="122" t="s">
        <v>10669</v>
      </c>
      <c r="K4320" s="87" t="str">
        <f t="shared" si="199"/>
        <v>432</v>
      </c>
      <c r="L4320" s="111"/>
    </row>
    <row r="4321" spans="7:12" ht="15" customHeight="1" x14ac:dyDescent="0.25">
      <c r="G4321" s="87">
        <f t="shared" si="198"/>
        <v>0</v>
      </c>
      <c r="H4321" s="87">
        <v>4321</v>
      </c>
      <c r="I4321" s="119">
        <v>43234</v>
      </c>
      <c r="J4321" s="122" t="s">
        <v>10669</v>
      </c>
      <c r="K4321" s="87" t="str">
        <f t="shared" si="199"/>
        <v>432</v>
      </c>
      <c r="L4321" s="111"/>
    </row>
    <row r="4322" spans="7:12" ht="15" customHeight="1" x14ac:dyDescent="0.25">
      <c r="G4322" s="87">
        <f t="shared" si="198"/>
        <v>0</v>
      </c>
      <c r="H4322" s="87">
        <v>4322</v>
      </c>
      <c r="I4322" s="119">
        <v>44110</v>
      </c>
      <c r="J4322" s="122"/>
      <c r="K4322" s="87" t="str">
        <f t="shared" si="199"/>
        <v>441</v>
      </c>
      <c r="L4322" s="111"/>
    </row>
    <row r="4323" spans="7:12" ht="15" customHeight="1" x14ac:dyDescent="0.25">
      <c r="G4323" s="87">
        <f t="shared" si="198"/>
        <v>0</v>
      </c>
      <c r="H4323" s="87">
        <v>4323</v>
      </c>
      <c r="I4323" s="119">
        <v>44150</v>
      </c>
      <c r="J4323" s="122" t="s">
        <v>10670</v>
      </c>
      <c r="K4323" s="87" t="str">
        <f t="shared" si="199"/>
        <v>441</v>
      </c>
      <c r="L4323" s="111"/>
    </row>
    <row r="4324" spans="7:12" ht="15" customHeight="1" x14ac:dyDescent="0.25">
      <c r="G4324" s="87">
        <f t="shared" si="198"/>
        <v>0</v>
      </c>
      <c r="H4324" s="87">
        <v>4324</v>
      </c>
      <c r="I4324" s="119">
        <v>44150</v>
      </c>
      <c r="J4324" s="122" t="s">
        <v>10671</v>
      </c>
      <c r="K4324" s="87" t="str">
        <f t="shared" si="199"/>
        <v>441</v>
      </c>
      <c r="L4324" s="111"/>
    </row>
    <row r="4325" spans="7:12" ht="15" customHeight="1" x14ac:dyDescent="0.25">
      <c r="G4325" s="87">
        <f t="shared" si="198"/>
        <v>0</v>
      </c>
      <c r="H4325" s="87">
        <v>4325</v>
      </c>
      <c r="I4325" s="119">
        <v>44150</v>
      </c>
      <c r="J4325" s="122" t="s">
        <v>10672</v>
      </c>
      <c r="K4325" s="87" t="str">
        <f t="shared" si="199"/>
        <v>441</v>
      </c>
      <c r="L4325" s="111"/>
    </row>
    <row r="4326" spans="7:12" ht="15" customHeight="1" x14ac:dyDescent="0.25">
      <c r="G4326" s="87">
        <f t="shared" si="198"/>
        <v>0</v>
      </c>
      <c r="H4326" s="87">
        <v>4326</v>
      </c>
      <c r="I4326" s="119">
        <v>44150</v>
      </c>
      <c r="J4326" s="122" t="s">
        <v>10673</v>
      </c>
      <c r="K4326" s="87" t="str">
        <f t="shared" si="199"/>
        <v>441</v>
      </c>
      <c r="L4326" s="111"/>
    </row>
    <row r="4327" spans="7:12" ht="15" customHeight="1" x14ac:dyDescent="0.25">
      <c r="G4327" s="87">
        <f t="shared" si="198"/>
        <v>0</v>
      </c>
      <c r="H4327" s="87">
        <v>4327</v>
      </c>
      <c r="I4327" s="119">
        <v>44150</v>
      </c>
      <c r="J4327" s="122" t="s">
        <v>10674</v>
      </c>
      <c r="K4327" s="87" t="str">
        <f t="shared" si="199"/>
        <v>441</v>
      </c>
      <c r="L4327" s="111"/>
    </row>
    <row r="4328" spans="7:12" ht="15" customHeight="1" x14ac:dyDescent="0.25">
      <c r="G4328" s="87">
        <f t="shared" si="198"/>
        <v>0</v>
      </c>
      <c r="H4328" s="87">
        <v>4328</v>
      </c>
      <c r="I4328" s="119">
        <v>44110</v>
      </c>
      <c r="J4328" s="121" t="s">
        <v>10675</v>
      </c>
      <c r="K4328" s="87" t="str">
        <f t="shared" si="199"/>
        <v>441</v>
      </c>
      <c r="L4328" s="111"/>
    </row>
    <row r="4329" spans="7:12" ht="15" customHeight="1" x14ac:dyDescent="0.25">
      <c r="G4329" s="87">
        <f t="shared" si="198"/>
        <v>0</v>
      </c>
      <c r="H4329" s="87">
        <v>4329</v>
      </c>
      <c r="I4329" s="119">
        <v>44150</v>
      </c>
      <c r="J4329" s="121" t="s">
        <v>10675</v>
      </c>
      <c r="K4329" s="87" t="str">
        <f t="shared" si="199"/>
        <v>441</v>
      </c>
      <c r="L4329" s="111"/>
    </row>
    <row r="4330" spans="7:12" ht="15" customHeight="1" x14ac:dyDescent="0.25">
      <c r="G4330" s="87">
        <f t="shared" si="198"/>
        <v>0</v>
      </c>
      <c r="H4330" s="87">
        <v>4330</v>
      </c>
      <c r="I4330" s="119">
        <v>44125</v>
      </c>
      <c r="J4330" s="121" t="s">
        <v>10676</v>
      </c>
      <c r="K4330" s="87" t="str">
        <f t="shared" si="199"/>
        <v>441</v>
      </c>
      <c r="L4330" s="111"/>
    </row>
    <row r="4331" spans="7:12" ht="15" customHeight="1" x14ac:dyDescent="0.25">
      <c r="G4331" s="87">
        <f t="shared" si="198"/>
        <v>0</v>
      </c>
      <c r="H4331" s="87">
        <v>4331</v>
      </c>
      <c r="I4331" s="119">
        <v>44126</v>
      </c>
      <c r="J4331" s="121" t="s">
        <v>10675</v>
      </c>
      <c r="K4331" s="87" t="str">
        <f t="shared" si="199"/>
        <v>441</v>
      </c>
      <c r="L4331" s="111"/>
    </row>
    <row r="4332" spans="7:12" ht="15" customHeight="1" x14ac:dyDescent="0.25">
      <c r="G4332" s="87">
        <f t="shared" si="198"/>
        <v>0</v>
      </c>
      <c r="H4332" s="87">
        <v>4332</v>
      </c>
      <c r="I4332" s="119">
        <v>44125</v>
      </c>
      <c r="J4332" s="122" t="s">
        <v>10677</v>
      </c>
      <c r="K4332" s="87" t="str">
        <f t="shared" si="199"/>
        <v>441</v>
      </c>
      <c r="L4332" s="111"/>
    </row>
    <row r="4333" spans="7:12" ht="15" customHeight="1" x14ac:dyDescent="0.25">
      <c r="G4333" s="87">
        <f t="shared" si="198"/>
        <v>0</v>
      </c>
      <c r="H4333" s="87">
        <v>4333</v>
      </c>
      <c r="I4333" s="119">
        <v>44121</v>
      </c>
      <c r="J4333" s="122" t="s">
        <v>10678</v>
      </c>
      <c r="K4333" s="87" t="str">
        <f t="shared" si="199"/>
        <v>441</v>
      </c>
      <c r="L4333" s="111"/>
    </row>
    <row r="4334" spans="7:12" ht="15" customHeight="1" x14ac:dyDescent="0.25">
      <c r="G4334" s="87">
        <f t="shared" si="198"/>
        <v>0</v>
      </c>
      <c r="H4334" s="87">
        <v>4334</v>
      </c>
      <c r="I4334" s="119">
        <v>44125</v>
      </c>
      <c r="J4334" s="122" t="s">
        <v>10679</v>
      </c>
      <c r="K4334" s="87" t="str">
        <f t="shared" si="199"/>
        <v>441</v>
      </c>
      <c r="L4334" s="111"/>
    </row>
    <row r="4335" spans="7:12" ht="15" customHeight="1" x14ac:dyDescent="0.25">
      <c r="G4335" s="87">
        <f t="shared" si="198"/>
        <v>0</v>
      </c>
      <c r="H4335" s="87">
        <v>4335</v>
      </c>
      <c r="I4335" s="119">
        <v>44122</v>
      </c>
      <c r="J4335" s="122" t="s">
        <v>10680</v>
      </c>
      <c r="K4335" s="87" t="str">
        <f t="shared" si="199"/>
        <v>441</v>
      </c>
      <c r="L4335" s="111"/>
    </row>
    <row r="4336" spans="7:12" ht="15" customHeight="1" x14ac:dyDescent="0.25">
      <c r="G4336" s="87">
        <f t="shared" si="198"/>
        <v>0</v>
      </c>
      <c r="H4336" s="87">
        <v>4336</v>
      </c>
      <c r="I4336" s="119">
        <v>44123</v>
      </c>
      <c r="J4336" s="122" t="s">
        <v>10681</v>
      </c>
      <c r="K4336" s="87" t="str">
        <f t="shared" si="199"/>
        <v>441</v>
      </c>
      <c r="L4336" s="111"/>
    </row>
    <row r="4337" spans="7:12" ht="15" customHeight="1" x14ac:dyDescent="0.25">
      <c r="G4337" s="87">
        <f t="shared" si="198"/>
        <v>0</v>
      </c>
      <c r="H4337" s="87">
        <v>4337</v>
      </c>
      <c r="I4337" s="119">
        <v>44124</v>
      </c>
      <c r="J4337" s="122" t="s">
        <v>10682</v>
      </c>
      <c r="K4337" s="87" t="str">
        <f t="shared" si="199"/>
        <v>441</v>
      </c>
      <c r="L4337" s="111"/>
    </row>
    <row r="4338" spans="7:12" ht="15" customHeight="1" x14ac:dyDescent="0.25">
      <c r="G4338" s="87">
        <f t="shared" si="198"/>
        <v>0</v>
      </c>
      <c r="H4338" s="87">
        <v>4338</v>
      </c>
      <c r="I4338" s="119">
        <v>44129</v>
      </c>
      <c r="J4338" s="121" t="s">
        <v>10683</v>
      </c>
      <c r="K4338" s="87" t="str">
        <f t="shared" si="199"/>
        <v>441</v>
      </c>
      <c r="L4338" s="111"/>
    </row>
    <row r="4339" spans="7:12" ht="15" customHeight="1" x14ac:dyDescent="0.25">
      <c r="G4339" s="87">
        <f t="shared" si="198"/>
        <v>0</v>
      </c>
      <c r="H4339" s="87">
        <v>4339</v>
      </c>
      <c r="I4339" s="119">
        <v>44130</v>
      </c>
      <c r="J4339" s="122" t="s">
        <v>10684</v>
      </c>
      <c r="K4339" s="87" t="str">
        <f t="shared" si="199"/>
        <v>441</v>
      </c>
      <c r="L4339" s="111"/>
    </row>
    <row r="4340" spans="7:12" ht="15" customHeight="1" x14ac:dyDescent="0.25">
      <c r="G4340" s="87">
        <f t="shared" si="198"/>
        <v>0</v>
      </c>
      <c r="H4340" s="87">
        <v>4340</v>
      </c>
      <c r="I4340" s="119">
        <v>44130</v>
      </c>
      <c r="J4340" s="122" t="s">
        <v>10685</v>
      </c>
      <c r="K4340" s="87" t="str">
        <f t="shared" si="199"/>
        <v>441</v>
      </c>
      <c r="L4340" s="111"/>
    </row>
    <row r="4341" spans="7:12" ht="15" customHeight="1" x14ac:dyDescent="0.25">
      <c r="G4341" s="87">
        <f t="shared" si="198"/>
        <v>0</v>
      </c>
      <c r="H4341" s="87">
        <v>4341</v>
      </c>
      <c r="I4341" s="119">
        <v>32520</v>
      </c>
      <c r="J4341" s="122" t="s">
        <v>10685</v>
      </c>
      <c r="K4341" s="87" t="str">
        <f t="shared" si="199"/>
        <v>325</v>
      </c>
      <c r="L4341" s="111"/>
    </row>
    <row r="4342" spans="7:12" ht="15" customHeight="1" x14ac:dyDescent="0.25">
      <c r="G4342" s="87">
        <f t="shared" si="198"/>
        <v>0</v>
      </c>
      <c r="H4342" s="87">
        <v>4342</v>
      </c>
      <c r="I4342" s="119">
        <v>44130</v>
      </c>
      <c r="J4342" s="122" t="s">
        <v>10686</v>
      </c>
      <c r="K4342" s="87" t="str">
        <f t="shared" si="199"/>
        <v>441</v>
      </c>
      <c r="L4342" s="111"/>
    </row>
    <row r="4343" spans="7:12" ht="15" customHeight="1" x14ac:dyDescent="0.25">
      <c r="G4343" s="87">
        <f t="shared" si="198"/>
        <v>0</v>
      </c>
      <c r="H4343" s="87">
        <v>4343</v>
      </c>
      <c r="I4343" s="119">
        <v>32520</v>
      </c>
      <c r="J4343" s="122" t="s">
        <v>10686</v>
      </c>
      <c r="K4343" s="87" t="str">
        <f t="shared" si="199"/>
        <v>325</v>
      </c>
      <c r="L4343" s="111"/>
    </row>
    <row r="4344" spans="7:12" ht="15" customHeight="1" x14ac:dyDescent="0.25">
      <c r="G4344" s="87">
        <f t="shared" si="198"/>
        <v>0</v>
      </c>
      <c r="H4344" s="87">
        <v>4344</v>
      </c>
      <c r="I4344" s="119">
        <v>44130</v>
      </c>
      <c r="J4344" s="122" t="s">
        <v>10687</v>
      </c>
      <c r="K4344" s="87" t="str">
        <f t="shared" si="199"/>
        <v>441</v>
      </c>
      <c r="L4344" s="111"/>
    </row>
    <row r="4345" spans="7:12" ht="15" customHeight="1" x14ac:dyDescent="0.25">
      <c r="G4345" s="87">
        <f t="shared" si="198"/>
        <v>0</v>
      </c>
      <c r="H4345" s="87">
        <v>4345</v>
      </c>
      <c r="I4345" s="119">
        <v>32520</v>
      </c>
      <c r="J4345" s="121" t="s">
        <v>10688</v>
      </c>
      <c r="K4345" s="87" t="str">
        <f t="shared" si="199"/>
        <v>325</v>
      </c>
      <c r="L4345" s="111"/>
    </row>
    <row r="4346" spans="7:12" ht="15" customHeight="1" x14ac:dyDescent="0.25">
      <c r="G4346" s="87">
        <f t="shared" si="198"/>
        <v>0</v>
      </c>
      <c r="H4346" s="87">
        <v>4346</v>
      </c>
      <c r="I4346" s="119">
        <v>44130</v>
      </c>
      <c r="J4346" s="121" t="s">
        <v>10688</v>
      </c>
      <c r="K4346" s="87" t="str">
        <f t="shared" si="199"/>
        <v>441</v>
      </c>
      <c r="L4346" s="111"/>
    </row>
    <row r="4347" spans="7:12" ht="15" customHeight="1" x14ac:dyDescent="0.25">
      <c r="G4347" s="87">
        <f t="shared" si="198"/>
        <v>0</v>
      </c>
      <c r="H4347" s="87">
        <v>4347</v>
      </c>
      <c r="I4347" s="119">
        <v>41100</v>
      </c>
      <c r="J4347" s="122" t="s">
        <v>10689</v>
      </c>
      <c r="K4347" s="87" t="str">
        <f t="shared" si="199"/>
        <v>411</v>
      </c>
      <c r="L4347" s="111"/>
    </row>
    <row r="4348" spans="7:12" ht="15" customHeight="1" x14ac:dyDescent="0.25">
      <c r="G4348" s="87">
        <f t="shared" si="198"/>
        <v>0</v>
      </c>
      <c r="H4348" s="87">
        <v>4348</v>
      </c>
      <c r="I4348" s="119">
        <v>41100</v>
      </c>
      <c r="J4348" s="122" t="s">
        <v>10690</v>
      </c>
      <c r="K4348" s="87" t="str">
        <f t="shared" si="199"/>
        <v>411</v>
      </c>
      <c r="L4348" s="111"/>
    </row>
    <row r="4349" spans="7:12" ht="15" customHeight="1" x14ac:dyDescent="0.25">
      <c r="G4349" s="87">
        <f t="shared" si="198"/>
        <v>0</v>
      </c>
      <c r="H4349" s="87">
        <v>4349</v>
      </c>
      <c r="I4349" s="119">
        <v>41100</v>
      </c>
      <c r="J4349" s="122" t="s">
        <v>10691</v>
      </c>
      <c r="K4349" s="87" t="str">
        <f t="shared" si="199"/>
        <v>411</v>
      </c>
      <c r="L4349" s="111"/>
    </row>
    <row r="4350" spans="7:12" ht="15" customHeight="1" x14ac:dyDescent="0.25">
      <c r="G4350" s="87">
        <f t="shared" si="198"/>
        <v>0</v>
      </c>
      <c r="H4350" s="87">
        <v>4350</v>
      </c>
      <c r="I4350" s="119">
        <v>44192</v>
      </c>
      <c r="J4350" s="121" t="s">
        <v>10692</v>
      </c>
      <c r="K4350" s="87" t="str">
        <f t="shared" si="199"/>
        <v>441</v>
      </c>
      <c r="L4350" s="111"/>
    </row>
    <row r="4351" spans="7:12" ht="15" customHeight="1" x14ac:dyDescent="0.25">
      <c r="G4351" s="87">
        <f t="shared" si="198"/>
        <v>0</v>
      </c>
      <c r="H4351" s="87">
        <v>4351</v>
      </c>
      <c r="I4351" s="119">
        <v>41100</v>
      </c>
      <c r="J4351" s="121" t="s">
        <v>10692</v>
      </c>
      <c r="K4351" s="87" t="str">
        <f t="shared" si="199"/>
        <v>411</v>
      </c>
      <c r="L4351" s="111"/>
    </row>
    <row r="4352" spans="7:12" ht="15" customHeight="1" x14ac:dyDescent="0.25">
      <c r="G4352" s="87">
        <f t="shared" si="198"/>
        <v>0</v>
      </c>
      <c r="H4352" s="87">
        <v>4352</v>
      </c>
      <c r="I4352" s="119">
        <v>44193</v>
      </c>
      <c r="J4352" s="121" t="s">
        <v>10692</v>
      </c>
      <c r="K4352" s="87" t="str">
        <f t="shared" si="199"/>
        <v>441</v>
      </c>
      <c r="L4352" s="111"/>
    </row>
    <row r="4353" spans="7:12" ht="15" customHeight="1" x14ac:dyDescent="0.25">
      <c r="G4353" s="87">
        <f t="shared" si="198"/>
        <v>0</v>
      </c>
      <c r="H4353" s="87">
        <v>4353</v>
      </c>
      <c r="I4353" s="119">
        <v>44194</v>
      </c>
      <c r="J4353" s="121" t="s">
        <v>10692</v>
      </c>
      <c r="K4353" s="87" t="str">
        <f t="shared" si="199"/>
        <v>441</v>
      </c>
      <c r="L4353" s="111"/>
    </row>
    <row r="4354" spans="7:12" ht="15" customHeight="1" x14ac:dyDescent="0.25">
      <c r="G4354" s="87">
        <f t="shared" ref="G4354:G4417" si="200">IF(ISERR(SEARCH($G$1,J4354)),0,1)</f>
        <v>0</v>
      </c>
      <c r="H4354" s="87">
        <v>4354</v>
      </c>
      <c r="I4354" s="119">
        <v>42111</v>
      </c>
      <c r="J4354" s="122" t="s">
        <v>10693</v>
      </c>
      <c r="K4354" s="87" t="str">
        <f t="shared" si="199"/>
        <v>421</v>
      </c>
      <c r="L4354" s="111"/>
    </row>
    <row r="4355" spans="7:12" ht="15" customHeight="1" x14ac:dyDescent="0.25">
      <c r="G4355" s="87">
        <f t="shared" si="200"/>
        <v>0</v>
      </c>
      <c r="H4355" s="87">
        <v>4355</v>
      </c>
      <c r="I4355" s="119">
        <v>42111</v>
      </c>
      <c r="J4355" s="122" t="s">
        <v>10694</v>
      </c>
      <c r="K4355" s="87" t="str">
        <f t="shared" ref="K4355:K4418" si="201">IF(LEN(LEFT(I4355,3))&lt;3,"Prosím, zvolte podrobnější úroveň.",LEFT(I4355,3))</f>
        <v>421</v>
      </c>
      <c r="L4355" s="111"/>
    </row>
    <row r="4356" spans="7:12" ht="15" customHeight="1" x14ac:dyDescent="0.25">
      <c r="G4356" s="87">
        <f t="shared" si="200"/>
        <v>0</v>
      </c>
      <c r="H4356" s="87">
        <v>4356</v>
      </c>
      <c r="I4356" s="119">
        <v>42111</v>
      </c>
      <c r="J4356" s="122" t="s">
        <v>10695</v>
      </c>
      <c r="K4356" s="87" t="str">
        <f t="shared" si="201"/>
        <v>421</v>
      </c>
      <c r="L4356" s="111"/>
    </row>
    <row r="4357" spans="7:12" ht="15" customHeight="1" x14ac:dyDescent="0.25">
      <c r="G4357" s="87">
        <f t="shared" si="200"/>
        <v>0</v>
      </c>
      <c r="H4357" s="87">
        <v>4357</v>
      </c>
      <c r="I4357" s="119">
        <v>42112</v>
      </c>
      <c r="J4357" s="122"/>
      <c r="K4357" s="87" t="str">
        <f t="shared" si="201"/>
        <v>421</v>
      </c>
      <c r="L4357" s="111"/>
    </row>
    <row r="4358" spans="7:12" ht="15" customHeight="1" x14ac:dyDescent="0.25">
      <c r="G4358" s="87">
        <f t="shared" si="200"/>
        <v>0</v>
      </c>
      <c r="H4358" s="87">
        <v>4358</v>
      </c>
      <c r="I4358" s="119">
        <v>52302</v>
      </c>
      <c r="J4358" s="121"/>
      <c r="K4358" s="87" t="str">
        <f t="shared" si="201"/>
        <v>523</v>
      </c>
      <c r="L4358" s="111"/>
    </row>
    <row r="4359" spans="7:12" ht="15" customHeight="1" x14ac:dyDescent="0.25">
      <c r="G4359" s="87">
        <f t="shared" si="200"/>
        <v>0</v>
      </c>
      <c r="H4359" s="87">
        <v>4359</v>
      </c>
      <c r="I4359" s="119">
        <v>42119</v>
      </c>
      <c r="J4359" s="122" t="s">
        <v>10696</v>
      </c>
      <c r="K4359" s="87" t="str">
        <f t="shared" si="201"/>
        <v>421</v>
      </c>
      <c r="L4359" s="111"/>
    </row>
    <row r="4360" spans="7:12" ht="15" customHeight="1" x14ac:dyDescent="0.25">
      <c r="G4360" s="87">
        <f t="shared" si="200"/>
        <v>0</v>
      </c>
      <c r="H4360" s="87">
        <v>4360</v>
      </c>
      <c r="I4360" s="119">
        <v>42114</v>
      </c>
      <c r="J4360" s="122" t="s">
        <v>10697</v>
      </c>
      <c r="K4360" s="87" t="str">
        <f t="shared" si="201"/>
        <v>421</v>
      </c>
      <c r="L4360" s="111"/>
    </row>
    <row r="4361" spans="7:12" ht="15" customHeight="1" x14ac:dyDescent="0.25">
      <c r="G4361" s="87">
        <f t="shared" si="200"/>
        <v>0</v>
      </c>
      <c r="H4361" s="87">
        <v>4361</v>
      </c>
      <c r="I4361" s="119">
        <v>33122</v>
      </c>
      <c r="J4361" s="121" t="s">
        <v>10698</v>
      </c>
      <c r="K4361" s="87" t="str">
        <f t="shared" si="201"/>
        <v>331</v>
      </c>
      <c r="L4361" s="111"/>
    </row>
    <row r="4362" spans="7:12" ht="15" customHeight="1" x14ac:dyDescent="0.25">
      <c r="G4362" s="87">
        <f t="shared" si="200"/>
        <v>0</v>
      </c>
      <c r="H4362" s="87">
        <v>4362</v>
      </c>
      <c r="I4362" s="119">
        <v>33212</v>
      </c>
      <c r="J4362" s="122" t="s">
        <v>10699</v>
      </c>
      <c r="K4362" s="87" t="str">
        <f t="shared" si="201"/>
        <v>332</v>
      </c>
      <c r="L4362" s="111"/>
    </row>
    <row r="4363" spans="7:12" ht="15" customHeight="1" x14ac:dyDescent="0.25">
      <c r="G4363" s="87">
        <f t="shared" si="200"/>
        <v>0</v>
      </c>
      <c r="H4363" s="87">
        <v>4363</v>
      </c>
      <c r="I4363" s="119">
        <v>33122</v>
      </c>
      <c r="J4363" s="121" t="s">
        <v>10700</v>
      </c>
      <c r="K4363" s="87" t="str">
        <f t="shared" si="201"/>
        <v>331</v>
      </c>
      <c r="L4363" s="111"/>
    </row>
    <row r="4364" spans="7:12" ht="15" customHeight="1" x14ac:dyDescent="0.25">
      <c r="G4364" s="87">
        <f t="shared" si="200"/>
        <v>0</v>
      </c>
      <c r="H4364" s="87">
        <v>4364</v>
      </c>
      <c r="I4364" s="119">
        <v>42250</v>
      </c>
      <c r="J4364" s="122" t="s">
        <v>10701</v>
      </c>
      <c r="K4364" s="87" t="str">
        <f t="shared" si="201"/>
        <v>422</v>
      </c>
      <c r="L4364" s="111"/>
    </row>
    <row r="4365" spans="7:12" ht="15" customHeight="1" x14ac:dyDescent="0.25">
      <c r="G4365" s="87">
        <f t="shared" si="200"/>
        <v>0</v>
      </c>
      <c r="H4365" s="87">
        <v>4365</v>
      </c>
      <c r="I4365" s="119">
        <v>42113</v>
      </c>
      <c r="J4365" s="122" t="s">
        <v>10702</v>
      </c>
      <c r="K4365" s="87" t="str">
        <f t="shared" si="201"/>
        <v>421</v>
      </c>
      <c r="L4365" s="111"/>
    </row>
    <row r="4366" spans="7:12" ht="15" customHeight="1" x14ac:dyDescent="0.25">
      <c r="G4366" s="87">
        <f t="shared" si="200"/>
        <v>0</v>
      </c>
      <c r="H4366" s="87">
        <v>4366</v>
      </c>
      <c r="I4366" s="119">
        <v>42250</v>
      </c>
      <c r="J4366" s="122" t="s">
        <v>10703</v>
      </c>
      <c r="K4366" s="87" t="str">
        <f t="shared" si="201"/>
        <v>422</v>
      </c>
      <c r="L4366" s="111"/>
    </row>
    <row r="4367" spans="7:12" ht="15" customHeight="1" x14ac:dyDescent="0.25">
      <c r="G4367" s="87">
        <f t="shared" si="200"/>
        <v>0</v>
      </c>
      <c r="H4367" s="87">
        <v>4367</v>
      </c>
      <c r="I4367" s="119">
        <v>52303</v>
      </c>
      <c r="J4367" s="121" t="s">
        <v>10704</v>
      </c>
      <c r="K4367" s="87" t="str">
        <f t="shared" si="201"/>
        <v>523</v>
      </c>
      <c r="L4367" s="111"/>
    </row>
    <row r="4368" spans="7:12" ht="15" customHeight="1" x14ac:dyDescent="0.25">
      <c r="G4368" s="87">
        <f t="shared" si="200"/>
        <v>0</v>
      </c>
      <c r="H4368" s="87">
        <v>4368</v>
      </c>
      <c r="I4368" s="119">
        <v>52302</v>
      </c>
      <c r="J4368" s="121" t="s">
        <v>10705</v>
      </c>
      <c r="K4368" s="87" t="str">
        <f t="shared" si="201"/>
        <v>523</v>
      </c>
      <c r="L4368" s="111"/>
    </row>
    <row r="4369" spans="7:12" ht="15" customHeight="1" x14ac:dyDescent="0.25">
      <c r="G4369" s="87">
        <f t="shared" si="200"/>
        <v>0</v>
      </c>
      <c r="H4369" s="87">
        <v>4369</v>
      </c>
      <c r="I4369" s="119">
        <v>52303</v>
      </c>
      <c r="J4369" s="121" t="s">
        <v>10706</v>
      </c>
      <c r="K4369" s="87" t="str">
        <f t="shared" si="201"/>
        <v>523</v>
      </c>
      <c r="L4369" s="111"/>
    </row>
    <row r="4370" spans="7:12" ht="15" customHeight="1" x14ac:dyDescent="0.25">
      <c r="G4370" s="87">
        <f t="shared" si="200"/>
        <v>0</v>
      </c>
      <c r="H4370" s="87">
        <v>4370</v>
      </c>
      <c r="I4370" s="119">
        <v>52301</v>
      </c>
      <c r="J4370" s="121" t="s">
        <v>10707</v>
      </c>
      <c r="K4370" s="87" t="str">
        <f t="shared" si="201"/>
        <v>523</v>
      </c>
      <c r="L4370" s="111"/>
    </row>
    <row r="4371" spans="7:12" ht="15" customHeight="1" x14ac:dyDescent="0.25">
      <c r="G4371" s="87">
        <f t="shared" si="200"/>
        <v>0</v>
      </c>
      <c r="H4371" s="87">
        <v>4371</v>
      </c>
      <c r="I4371" s="119">
        <v>52303</v>
      </c>
      <c r="J4371" s="121" t="s">
        <v>10707</v>
      </c>
      <c r="K4371" s="87" t="str">
        <f t="shared" si="201"/>
        <v>523</v>
      </c>
      <c r="L4371" s="111"/>
    </row>
    <row r="4372" spans="7:12" ht="15" customHeight="1" x14ac:dyDescent="0.25">
      <c r="G4372" s="87">
        <f t="shared" si="200"/>
        <v>0</v>
      </c>
      <c r="H4372" s="87">
        <v>4372</v>
      </c>
      <c r="I4372" s="119">
        <v>52309</v>
      </c>
      <c r="J4372" s="122" t="s">
        <v>10708</v>
      </c>
      <c r="K4372" s="87" t="str">
        <f t="shared" si="201"/>
        <v>523</v>
      </c>
      <c r="L4372" s="111"/>
    </row>
    <row r="4373" spans="7:12" ht="15" customHeight="1" x14ac:dyDescent="0.25">
      <c r="G4373" s="87">
        <f t="shared" si="200"/>
        <v>0</v>
      </c>
      <c r="H4373" s="87">
        <v>4373</v>
      </c>
      <c r="I4373" s="119">
        <v>52304</v>
      </c>
      <c r="J4373" s="122"/>
      <c r="K4373" s="87" t="str">
        <f t="shared" si="201"/>
        <v>523</v>
      </c>
      <c r="L4373" s="111"/>
    </row>
    <row r="4374" spans="7:12" ht="15" customHeight="1" x14ac:dyDescent="0.25">
      <c r="G4374" s="87">
        <f t="shared" si="200"/>
        <v>0</v>
      </c>
      <c r="H4374" s="87">
        <v>4374</v>
      </c>
      <c r="I4374" s="119">
        <v>52309</v>
      </c>
      <c r="J4374" s="122" t="s">
        <v>10709</v>
      </c>
      <c r="K4374" s="87" t="str">
        <f t="shared" si="201"/>
        <v>523</v>
      </c>
      <c r="L4374" s="111"/>
    </row>
    <row r="4375" spans="7:12" ht="15" customHeight="1" x14ac:dyDescent="0.25">
      <c r="G4375" s="87">
        <f t="shared" si="200"/>
        <v>0</v>
      </c>
      <c r="H4375" s="87">
        <v>4375</v>
      </c>
      <c r="I4375" s="119">
        <v>52302</v>
      </c>
      <c r="J4375" s="122" t="s">
        <v>10709</v>
      </c>
      <c r="K4375" s="87" t="str">
        <f t="shared" si="201"/>
        <v>523</v>
      </c>
      <c r="L4375" s="111"/>
    </row>
    <row r="4376" spans="7:12" ht="15" customHeight="1" x14ac:dyDescent="0.25">
      <c r="G4376" s="87">
        <f t="shared" si="200"/>
        <v>0</v>
      </c>
      <c r="H4376" s="87">
        <v>4376</v>
      </c>
      <c r="I4376" s="119">
        <v>52303</v>
      </c>
      <c r="J4376" s="122" t="s">
        <v>10709</v>
      </c>
      <c r="K4376" s="87" t="str">
        <f t="shared" si="201"/>
        <v>523</v>
      </c>
      <c r="L4376" s="111"/>
    </row>
    <row r="4377" spans="7:12" ht="15" customHeight="1" x14ac:dyDescent="0.25">
      <c r="G4377" s="87">
        <f t="shared" si="200"/>
        <v>0</v>
      </c>
      <c r="H4377" s="87">
        <v>4377</v>
      </c>
      <c r="I4377" s="119">
        <v>52304</v>
      </c>
      <c r="J4377" s="122" t="s">
        <v>10709</v>
      </c>
      <c r="K4377" s="87" t="str">
        <f t="shared" si="201"/>
        <v>523</v>
      </c>
      <c r="L4377" s="111"/>
    </row>
    <row r="4378" spans="7:12" ht="15" customHeight="1" x14ac:dyDescent="0.25">
      <c r="G4378" s="87">
        <f t="shared" si="200"/>
        <v>0</v>
      </c>
      <c r="H4378" s="87">
        <v>4378</v>
      </c>
      <c r="I4378" s="119">
        <v>52305</v>
      </c>
      <c r="J4378" s="122" t="s">
        <v>10709</v>
      </c>
      <c r="K4378" s="87" t="str">
        <f t="shared" si="201"/>
        <v>523</v>
      </c>
      <c r="L4378" s="111"/>
    </row>
    <row r="4379" spans="7:12" ht="15" customHeight="1" x14ac:dyDescent="0.25">
      <c r="G4379" s="87">
        <f t="shared" si="200"/>
        <v>0</v>
      </c>
      <c r="H4379" s="87">
        <v>4379</v>
      </c>
      <c r="I4379" s="119">
        <v>52305</v>
      </c>
      <c r="J4379" s="122"/>
      <c r="K4379" s="87" t="str">
        <f t="shared" si="201"/>
        <v>523</v>
      </c>
      <c r="L4379" s="111"/>
    </row>
    <row r="4380" spans="7:12" ht="15" customHeight="1" x14ac:dyDescent="0.25">
      <c r="G4380" s="87">
        <f t="shared" si="200"/>
        <v>0</v>
      </c>
      <c r="H4380" s="87">
        <v>4380</v>
      </c>
      <c r="I4380" s="119">
        <v>52302</v>
      </c>
      <c r="J4380" s="122" t="s">
        <v>10710</v>
      </c>
      <c r="K4380" s="87" t="str">
        <f t="shared" si="201"/>
        <v>523</v>
      </c>
      <c r="L4380" s="111"/>
    </row>
    <row r="4381" spans="7:12" ht="15" customHeight="1" x14ac:dyDescent="0.25">
      <c r="G4381" s="87">
        <f t="shared" si="200"/>
        <v>0</v>
      </c>
      <c r="H4381" s="87">
        <v>4381</v>
      </c>
      <c r="I4381" s="119">
        <v>52301</v>
      </c>
      <c r="J4381" s="122" t="s">
        <v>10711</v>
      </c>
      <c r="K4381" s="87" t="str">
        <f t="shared" si="201"/>
        <v>523</v>
      </c>
      <c r="L4381" s="111"/>
    </row>
    <row r="4382" spans="7:12" ht="15" customHeight="1" x14ac:dyDescent="0.25">
      <c r="G4382" s="87">
        <f t="shared" si="200"/>
        <v>0</v>
      </c>
      <c r="H4382" s="87">
        <v>4382</v>
      </c>
      <c r="I4382" s="119">
        <v>52301</v>
      </c>
      <c r="J4382" s="122" t="s">
        <v>10712</v>
      </c>
      <c r="K4382" s="87" t="str">
        <f t="shared" si="201"/>
        <v>523</v>
      </c>
      <c r="L4382" s="111"/>
    </row>
    <row r="4383" spans="7:12" ht="15" customHeight="1" x14ac:dyDescent="0.25">
      <c r="G4383" s="87">
        <f t="shared" si="200"/>
        <v>0</v>
      </c>
      <c r="H4383" s="87">
        <v>4383</v>
      </c>
      <c r="I4383" s="119">
        <v>52302</v>
      </c>
      <c r="J4383" s="122" t="s">
        <v>10712</v>
      </c>
      <c r="K4383" s="87" t="str">
        <f t="shared" si="201"/>
        <v>523</v>
      </c>
      <c r="L4383" s="111"/>
    </row>
    <row r="4384" spans="7:12" ht="15" customHeight="1" x14ac:dyDescent="0.25">
      <c r="G4384" s="87">
        <f t="shared" si="200"/>
        <v>0</v>
      </c>
      <c r="H4384" s="87">
        <v>4384</v>
      </c>
      <c r="I4384" s="119">
        <v>52309</v>
      </c>
      <c r="J4384" s="121" t="s">
        <v>10713</v>
      </c>
      <c r="K4384" s="87" t="str">
        <f t="shared" si="201"/>
        <v>523</v>
      </c>
      <c r="L4384" s="111"/>
    </row>
    <row r="4385" spans="7:12" ht="15" customHeight="1" x14ac:dyDescent="0.25">
      <c r="G4385" s="87">
        <f t="shared" si="200"/>
        <v>0</v>
      </c>
      <c r="H4385" s="87">
        <v>4385</v>
      </c>
      <c r="I4385" s="119">
        <v>42121</v>
      </c>
      <c r="J4385" s="122" t="s">
        <v>10714</v>
      </c>
      <c r="K4385" s="87" t="str">
        <f t="shared" si="201"/>
        <v>421</v>
      </c>
      <c r="L4385" s="111"/>
    </row>
    <row r="4386" spans="7:12" ht="15" customHeight="1" x14ac:dyDescent="0.25">
      <c r="G4386" s="87">
        <f t="shared" si="200"/>
        <v>0</v>
      </c>
      <c r="H4386" s="87">
        <v>4386</v>
      </c>
      <c r="I4386" s="119">
        <v>42121</v>
      </c>
      <c r="J4386" s="122" t="s">
        <v>10715</v>
      </c>
      <c r="K4386" s="87" t="str">
        <f t="shared" si="201"/>
        <v>421</v>
      </c>
      <c r="L4386" s="111"/>
    </row>
    <row r="4387" spans="7:12" ht="15" customHeight="1" x14ac:dyDescent="0.25">
      <c r="G4387" s="87">
        <f t="shared" si="200"/>
        <v>0</v>
      </c>
      <c r="H4387" s="87">
        <v>4387</v>
      </c>
      <c r="I4387" s="119">
        <v>42123</v>
      </c>
      <c r="J4387" s="122" t="s">
        <v>10716</v>
      </c>
      <c r="K4387" s="87" t="str">
        <f t="shared" si="201"/>
        <v>421</v>
      </c>
      <c r="L4387" s="111"/>
    </row>
    <row r="4388" spans="7:12" ht="15" customHeight="1" x14ac:dyDescent="0.25">
      <c r="G4388" s="87">
        <f t="shared" si="200"/>
        <v>0</v>
      </c>
      <c r="H4388" s="87">
        <v>4388</v>
      </c>
      <c r="I4388" s="119">
        <v>42124</v>
      </c>
      <c r="J4388" s="122" t="s">
        <v>10717</v>
      </c>
      <c r="K4388" s="87" t="str">
        <f t="shared" si="201"/>
        <v>421</v>
      </c>
      <c r="L4388" s="111"/>
    </row>
    <row r="4389" spans="7:12" ht="15" customHeight="1" x14ac:dyDescent="0.25">
      <c r="G4389" s="87">
        <f t="shared" si="200"/>
        <v>0</v>
      </c>
      <c r="H4389" s="87">
        <v>4389</v>
      </c>
      <c r="I4389" s="119">
        <v>42122</v>
      </c>
      <c r="J4389" s="122" t="s">
        <v>10718</v>
      </c>
      <c r="K4389" s="87" t="str">
        <f t="shared" si="201"/>
        <v>421</v>
      </c>
      <c r="L4389" s="111"/>
    </row>
    <row r="4390" spans="7:12" ht="15" customHeight="1" x14ac:dyDescent="0.25">
      <c r="G4390" s="87">
        <f t="shared" si="200"/>
        <v>0</v>
      </c>
      <c r="H4390" s="87">
        <v>4390</v>
      </c>
      <c r="I4390" s="119">
        <v>42140</v>
      </c>
      <c r="J4390" s="122" t="s">
        <v>10719</v>
      </c>
      <c r="K4390" s="87" t="str">
        <f t="shared" si="201"/>
        <v>421</v>
      </c>
      <c r="L4390" s="111"/>
    </row>
    <row r="4391" spans="7:12" ht="15" customHeight="1" x14ac:dyDescent="0.25">
      <c r="G4391" s="87">
        <f t="shared" si="200"/>
        <v>0</v>
      </c>
      <c r="H4391" s="87">
        <v>4391</v>
      </c>
      <c r="I4391" s="119">
        <v>42140</v>
      </c>
      <c r="J4391" s="122" t="s">
        <v>10720</v>
      </c>
      <c r="K4391" s="87" t="str">
        <f t="shared" si="201"/>
        <v>421</v>
      </c>
      <c r="L4391" s="111"/>
    </row>
    <row r="4392" spans="7:12" ht="15" customHeight="1" x14ac:dyDescent="0.25">
      <c r="G4392" s="87">
        <f t="shared" si="200"/>
        <v>0</v>
      </c>
      <c r="H4392" s="87">
        <v>4392</v>
      </c>
      <c r="I4392" s="119">
        <v>42140</v>
      </c>
      <c r="J4392" s="122" t="s">
        <v>10721</v>
      </c>
      <c r="K4392" s="87" t="str">
        <f t="shared" si="201"/>
        <v>421</v>
      </c>
      <c r="L4392" s="111"/>
    </row>
    <row r="4393" spans="7:12" ht="15" customHeight="1" x14ac:dyDescent="0.25">
      <c r="G4393" s="87">
        <f t="shared" si="200"/>
        <v>0</v>
      </c>
      <c r="H4393" s="87">
        <v>4393</v>
      </c>
      <c r="I4393" s="119">
        <v>42140</v>
      </c>
      <c r="J4393" s="122" t="s">
        <v>10722</v>
      </c>
      <c r="K4393" s="87" t="str">
        <f t="shared" si="201"/>
        <v>421</v>
      </c>
      <c r="L4393" s="111"/>
    </row>
    <row r="4394" spans="7:12" ht="15" customHeight="1" x14ac:dyDescent="0.25">
      <c r="G4394" s="87">
        <f t="shared" si="200"/>
        <v>0</v>
      </c>
      <c r="H4394" s="87">
        <v>4394</v>
      </c>
      <c r="I4394" s="119">
        <v>42140</v>
      </c>
      <c r="J4394" s="122" t="s">
        <v>10723</v>
      </c>
      <c r="K4394" s="87" t="str">
        <f t="shared" si="201"/>
        <v>421</v>
      </c>
      <c r="L4394" s="111"/>
    </row>
    <row r="4395" spans="7:12" ht="15" customHeight="1" x14ac:dyDescent="0.25">
      <c r="G4395" s="87">
        <f t="shared" si="200"/>
        <v>0</v>
      </c>
      <c r="H4395" s="87">
        <v>4395</v>
      </c>
      <c r="I4395" s="119">
        <v>42130</v>
      </c>
      <c r="J4395" s="122" t="s">
        <v>10724</v>
      </c>
      <c r="K4395" s="87" t="str">
        <f t="shared" si="201"/>
        <v>421</v>
      </c>
      <c r="L4395" s="111"/>
    </row>
    <row r="4396" spans="7:12" ht="15" customHeight="1" x14ac:dyDescent="0.25">
      <c r="G4396" s="87">
        <f t="shared" si="200"/>
        <v>0</v>
      </c>
      <c r="H4396" s="87">
        <v>4396</v>
      </c>
      <c r="I4396" s="119">
        <v>42119</v>
      </c>
      <c r="J4396" s="122" t="s">
        <v>10725</v>
      </c>
      <c r="K4396" s="87" t="str">
        <f t="shared" si="201"/>
        <v>421</v>
      </c>
      <c r="L4396" s="111"/>
    </row>
    <row r="4397" spans="7:12" ht="15" customHeight="1" x14ac:dyDescent="0.25">
      <c r="G4397" s="87">
        <f t="shared" si="200"/>
        <v>0</v>
      </c>
      <c r="H4397" s="87">
        <v>4397</v>
      </c>
      <c r="I4397" s="119">
        <v>42119</v>
      </c>
      <c r="J4397" s="122" t="s">
        <v>10726</v>
      </c>
      <c r="K4397" s="87" t="str">
        <f t="shared" si="201"/>
        <v>421</v>
      </c>
      <c r="L4397" s="111"/>
    </row>
    <row r="4398" spans="7:12" ht="15" customHeight="1" x14ac:dyDescent="0.25">
      <c r="G4398" s="87">
        <f t="shared" si="200"/>
        <v>0</v>
      </c>
      <c r="H4398" s="87">
        <v>4398</v>
      </c>
      <c r="I4398" s="119">
        <v>42130</v>
      </c>
      <c r="J4398" s="122" t="s">
        <v>10727</v>
      </c>
      <c r="K4398" s="87" t="str">
        <f t="shared" si="201"/>
        <v>421</v>
      </c>
      <c r="L4398" s="111"/>
    </row>
    <row r="4399" spans="7:12" ht="15" customHeight="1" x14ac:dyDescent="0.25">
      <c r="G4399" s="87">
        <f t="shared" si="200"/>
        <v>0</v>
      </c>
      <c r="H4399" s="87">
        <v>4399</v>
      </c>
      <c r="I4399" s="119">
        <v>42212</v>
      </c>
      <c r="J4399" s="122" t="s">
        <v>10728</v>
      </c>
      <c r="K4399" s="87" t="str">
        <f t="shared" si="201"/>
        <v>422</v>
      </c>
      <c r="L4399" s="111"/>
    </row>
    <row r="4400" spans="7:12" ht="15" customHeight="1" x14ac:dyDescent="0.25">
      <c r="G4400" s="87">
        <f t="shared" si="200"/>
        <v>0</v>
      </c>
      <c r="H4400" s="87">
        <v>4400</v>
      </c>
      <c r="I4400" s="119">
        <v>42219</v>
      </c>
      <c r="J4400" s="122" t="s">
        <v>10728</v>
      </c>
      <c r="K4400" s="87" t="str">
        <f t="shared" si="201"/>
        <v>422</v>
      </c>
      <c r="L4400" s="111"/>
    </row>
    <row r="4401" spans="7:12" ht="15" customHeight="1" x14ac:dyDescent="0.25">
      <c r="G4401" s="87">
        <f t="shared" si="200"/>
        <v>0</v>
      </c>
      <c r="H4401" s="87">
        <v>4401</v>
      </c>
      <c r="I4401" s="119">
        <v>42212</v>
      </c>
      <c r="J4401" s="122" t="s">
        <v>10729</v>
      </c>
      <c r="K4401" s="87" t="str">
        <f t="shared" si="201"/>
        <v>422</v>
      </c>
      <c r="L4401" s="111"/>
    </row>
    <row r="4402" spans="7:12" ht="15" customHeight="1" x14ac:dyDescent="0.25">
      <c r="G4402" s="87">
        <f t="shared" si="200"/>
        <v>0</v>
      </c>
      <c r="H4402" s="87">
        <v>4402</v>
      </c>
      <c r="I4402" s="119">
        <v>42219</v>
      </c>
      <c r="J4402" s="122" t="s">
        <v>10729</v>
      </c>
      <c r="K4402" s="87" t="str">
        <f t="shared" si="201"/>
        <v>422</v>
      </c>
      <c r="L4402" s="111"/>
    </row>
    <row r="4403" spans="7:12" ht="15" customHeight="1" x14ac:dyDescent="0.25">
      <c r="G4403" s="87">
        <f t="shared" si="200"/>
        <v>0</v>
      </c>
      <c r="H4403" s="87">
        <v>4403</v>
      </c>
      <c r="I4403" s="119">
        <v>42212</v>
      </c>
      <c r="J4403" s="122" t="s">
        <v>10730</v>
      </c>
      <c r="K4403" s="87" t="str">
        <f t="shared" si="201"/>
        <v>422</v>
      </c>
      <c r="L4403" s="111"/>
    </row>
    <row r="4404" spans="7:12" ht="15" customHeight="1" x14ac:dyDescent="0.25">
      <c r="G4404" s="87">
        <f t="shared" si="200"/>
        <v>0</v>
      </c>
      <c r="H4404" s="87">
        <v>4404</v>
      </c>
      <c r="I4404" s="119">
        <v>42219</v>
      </c>
      <c r="J4404" s="122" t="s">
        <v>10730</v>
      </c>
      <c r="K4404" s="87" t="str">
        <f t="shared" si="201"/>
        <v>422</v>
      </c>
      <c r="L4404" s="111"/>
    </row>
    <row r="4405" spans="7:12" ht="15" customHeight="1" x14ac:dyDescent="0.25">
      <c r="G4405" s="87">
        <f t="shared" si="200"/>
        <v>0</v>
      </c>
      <c r="H4405" s="87">
        <v>4405</v>
      </c>
      <c r="I4405" s="119">
        <v>42219</v>
      </c>
      <c r="J4405" s="122" t="s">
        <v>10731</v>
      </c>
      <c r="K4405" s="87" t="str">
        <f t="shared" si="201"/>
        <v>422</v>
      </c>
      <c r="L4405" s="111"/>
    </row>
    <row r="4406" spans="7:12" ht="15" customHeight="1" x14ac:dyDescent="0.25">
      <c r="G4406" s="87">
        <f t="shared" si="200"/>
        <v>0</v>
      </c>
      <c r="H4406" s="87">
        <v>4406</v>
      </c>
      <c r="I4406" s="119">
        <v>42212</v>
      </c>
      <c r="J4406" s="122" t="s">
        <v>10731</v>
      </c>
      <c r="K4406" s="87" t="str">
        <f t="shared" si="201"/>
        <v>422</v>
      </c>
      <c r="L4406" s="111"/>
    </row>
    <row r="4407" spans="7:12" ht="15" customHeight="1" x14ac:dyDescent="0.25">
      <c r="G4407" s="87">
        <f t="shared" si="200"/>
        <v>0</v>
      </c>
      <c r="H4407" s="87">
        <v>4407</v>
      </c>
      <c r="I4407" s="119">
        <v>42240</v>
      </c>
      <c r="J4407" s="123" t="s">
        <v>10732</v>
      </c>
      <c r="K4407" s="87" t="str">
        <f t="shared" si="201"/>
        <v>422</v>
      </c>
      <c r="L4407" s="111"/>
    </row>
    <row r="4408" spans="7:12" ht="15" customHeight="1" x14ac:dyDescent="0.25">
      <c r="G4408" s="87">
        <f t="shared" si="200"/>
        <v>0</v>
      </c>
      <c r="H4408" s="87">
        <v>4408</v>
      </c>
      <c r="I4408" s="119">
        <v>42260</v>
      </c>
      <c r="J4408" s="123" t="s">
        <v>10732</v>
      </c>
      <c r="K4408" s="87" t="str">
        <f t="shared" si="201"/>
        <v>422</v>
      </c>
      <c r="L4408" s="111"/>
    </row>
    <row r="4409" spans="7:12" ht="15" customHeight="1" x14ac:dyDescent="0.25">
      <c r="G4409" s="87">
        <f t="shared" si="200"/>
        <v>0</v>
      </c>
      <c r="H4409" s="87">
        <v>4409</v>
      </c>
      <c r="I4409" s="119">
        <v>42240</v>
      </c>
      <c r="J4409" s="123" t="s">
        <v>10733</v>
      </c>
      <c r="K4409" s="87" t="str">
        <f t="shared" si="201"/>
        <v>422</v>
      </c>
      <c r="L4409" s="111"/>
    </row>
    <row r="4410" spans="7:12" ht="15" customHeight="1" x14ac:dyDescent="0.25">
      <c r="G4410" s="87">
        <f t="shared" si="200"/>
        <v>0</v>
      </c>
      <c r="H4410" s="87">
        <v>4410</v>
      </c>
      <c r="I4410" s="119">
        <v>42260</v>
      </c>
      <c r="J4410" s="123" t="s">
        <v>10733</v>
      </c>
      <c r="K4410" s="87" t="str">
        <f t="shared" si="201"/>
        <v>422</v>
      </c>
      <c r="L4410" s="111"/>
    </row>
    <row r="4411" spans="7:12" ht="15" customHeight="1" x14ac:dyDescent="0.25">
      <c r="G4411" s="87">
        <f t="shared" si="200"/>
        <v>0</v>
      </c>
      <c r="H4411" s="87">
        <v>4411</v>
      </c>
      <c r="I4411" s="119">
        <v>42260</v>
      </c>
      <c r="J4411" s="130" t="s">
        <v>10734</v>
      </c>
      <c r="K4411" s="87" t="str">
        <f t="shared" si="201"/>
        <v>422</v>
      </c>
      <c r="L4411" s="111"/>
    </row>
    <row r="4412" spans="7:12" ht="15" customHeight="1" x14ac:dyDescent="0.25">
      <c r="G4412" s="87">
        <f t="shared" si="200"/>
        <v>0</v>
      </c>
      <c r="H4412" s="87">
        <v>4412</v>
      </c>
      <c r="I4412" s="119">
        <v>42240</v>
      </c>
      <c r="J4412" s="123" t="s">
        <v>10735</v>
      </c>
      <c r="K4412" s="87" t="str">
        <f t="shared" si="201"/>
        <v>422</v>
      </c>
      <c r="L4412" s="111"/>
    </row>
    <row r="4413" spans="7:12" ht="15" customHeight="1" x14ac:dyDescent="0.25">
      <c r="G4413" s="87">
        <f t="shared" si="200"/>
        <v>0</v>
      </c>
      <c r="H4413" s="87">
        <v>4413</v>
      </c>
      <c r="I4413" s="119">
        <v>42260</v>
      </c>
      <c r="J4413" s="123" t="s">
        <v>10735</v>
      </c>
      <c r="K4413" s="87" t="str">
        <f t="shared" si="201"/>
        <v>422</v>
      </c>
      <c r="L4413" s="111"/>
    </row>
    <row r="4414" spans="7:12" ht="15" customHeight="1" x14ac:dyDescent="0.25">
      <c r="G4414" s="87">
        <f t="shared" si="200"/>
        <v>0</v>
      </c>
      <c r="H4414" s="87">
        <v>4414</v>
      </c>
      <c r="I4414" s="119">
        <v>42230</v>
      </c>
      <c r="J4414" s="122" t="s">
        <v>10736</v>
      </c>
      <c r="K4414" s="87" t="str">
        <f t="shared" si="201"/>
        <v>422</v>
      </c>
      <c r="L4414" s="111"/>
    </row>
    <row r="4415" spans="7:12" ht="15" customHeight="1" x14ac:dyDescent="0.25">
      <c r="G4415" s="87">
        <f t="shared" si="200"/>
        <v>0</v>
      </c>
      <c r="H4415" s="87">
        <v>4415</v>
      </c>
      <c r="I4415" s="119">
        <v>42230</v>
      </c>
      <c r="J4415" s="122" t="s">
        <v>10737</v>
      </c>
      <c r="K4415" s="87" t="str">
        <f t="shared" si="201"/>
        <v>422</v>
      </c>
      <c r="L4415" s="111"/>
    </row>
    <row r="4416" spans="7:12" ht="15" customHeight="1" x14ac:dyDescent="0.25">
      <c r="G4416" s="87">
        <f t="shared" si="200"/>
        <v>0</v>
      </c>
      <c r="H4416" s="87">
        <v>4416</v>
      </c>
      <c r="I4416" s="119">
        <v>42230</v>
      </c>
      <c r="J4416" s="122" t="s">
        <v>10738</v>
      </c>
      <c r="K4416" s="87" t="str">
        <f t="shared" si="201"/>
        <v>422</v>
      </c>
      <c r="L4416" s="111"/>
    </row>
    <row r="4417" spans="7:12" ht="15" customHeight="1" x14ac:dyDescent="0.25">
      <c r="G4417" s="87">
        <f t="shared" si="200"/>
        <v>0</v>
      </c>
      <c r="H4417" s="87">
        <v>4417</v>
      </c>
      <c r="I4417" s="119">
        <v>42230</v>
      </c>
      <c r="J4417" s="122" t="s">
        <v>10739</v>
      </c>
      <c r="K4417" s="87" t="str">
        <f t="shared" si="201"/>
        <v>422</v>
      </c>
      <c r="L4417" s="111"/>
    </row>
    <row r="4418" spans="7:12" ht="15" customHeight="1" x14ac:dyDescent="0.25">
      <c r="G4418" s="87">
        <f t="shared" ref="G4418:G4481" si="202">IF(ISERR(SEARCH($G$1,J4418)),0,1)</f>
        <v>0</v>
      </c>
      <c r="H4418" s="87">
        <v>4418</v>
      </c>
      <c r="I4418" s="119">
        <v>42220</v>
      </c>
      <c r="J4418" s="122" t="s">
        <v>10739</v>
      </c>
      <c r="K4418" s="87" t="str">
        <f t="shared" si="201"/>
        <v>422</v>
      </c>
      <c r="L4418" s="111"/>
    </row>
    <row r="4419" spans="7:12" ht="15" customHeight="1" x14ac:dyDescent="0.25">
      <c r="G4419" s="87">
        <f t="shared" si="202"/>
        <v>0</v>
      </c>
      <c r="H4419" s="87">
        <v>4419</v>
      </c>
      <c r="I4419" s="119">
        <v>42230</v>
      </c>
      <c r="J4419" s="122" t="s">
        <v>10740</v>
      </c>
      <c r="K4419" s="87" t="str">
        <f t="shared" ref="K4419:K4482" si="203">IF(LEN(LEFT(I4419,3))&lt;3,"Prosím, zvolte podrobnější úroveň.",LEFT(I4419,3))</f>
        <v>422</v>
      </c>
      <c r="L4419" s="111"/>
    </row>
    <row r="4420" spans="7:12" ht="15" customHeight="1" x14ac:dyDescent="0.25">
      <c r="G4420" s="87">
        <f t="shared" si="202"/>
        <v>0</v>
      </c>
      <c r="H4420" s="87">
        <v>4420</v>
      </c>
      <c r="I4420" s="119">
        <v>42270</v>
      </c>
      <c r="J4420" s="122" t="s">
        <v>10740</v>
      </c>
      <c r="K4420" s="87" t="str">
        <f t="shared" si="203"/>
        <v>422</v>
      </c>
      <c r="L4420" s="111"/>
    </row>
    <row r="4421" spans="7:12" ht="15" customHeight="1" x14ac:dyDescent="0.25">
      <c r="G4421" s="87">
        <f t="shared" si="202"/>
        <v>0</v>
      </c>
      <c r="H4421" s="87">
        <v>4421</v>
      </c>
      <c r="I4421" s="119">
        <v>42220</v>
      </c>
      <c r="J4421" s="122" t="s">
        <v>10740</v>
      </c>
      <c r="K4421" s="87" t="str">
        <f t="shared" si="203"/>
        <v>422</v>
      </c>
      <c r="L4421" s="111"/>
    </row>
    <row r="4422" spans="7:12" ht="15" customHeight="1" x14ac:dyDescent="0.25">
      <c r="G4422" s="87">
        <f t="shared" si="202"/>
        <v>0</v>
      </c>
      <c r="H4422" s="87">
        <v>4422</v>
      </c>
      <c r="I4422" s="119">
        <v>42250</v>
      </c>
      <c r="J4422" s="122" t="s">
        <v>10741</v>
      </c>
      <c r="K4422" s="87" t="str">
        <f t="shared" si="203"/>
        <v>422</v>
      </c>
      <c r="L4422" s="111"/>
    </row>
    <row r="4423" spans="7:12" ht="15" customHeight="1" x14ac:dyDescent="0.25">
      <c r="G4423" s="87">
        <f t="shared" si="202"/>
        <v>0</v>
      </c>
      <c r="H4423" s="87">
        <v>4423</v>
      </c>
      <c r="I4423" s="119">
        <v>42220</v>
      </c>
      <c r="J4423" s="122" t="s">
        <v>10741</v>
      </c>
      <c r="K4423" s="87" t="str">
        <f t="shared" si="203"/>
        <v>422</v>
      </c>
      <c r="L4423" s="111"/>
    </row>
    <row r="4424" spans="7:12" ht="15" customHeight="1" x14ac:dyDescent="0.25">
      <c r="G4424" s="87">
        <f t="shared" si="202"/>
        <v>0</v>
      </c>
      <c r="H4424" s="87">
        <v>4424</v>
      </c>
      <c r="I4424" s="119">
        <v>42220</v>
      </c>
      <c r="J4424" s="122" t="s">
        <v>10742</v>
      </c>
      <c r="K4424" s="87" t="str">
        <f t="shared" si="203"/>
        <v>422</v>
      </c>
      <c r="L4424" s="111"/>
    </row>
    <row r="4425" spans="7:12" ht="15" customHeight="1" x14ac:dyDescent="0.25">
      <c r="G4425" s="87">
        <f t="shared" si="202"/>
        <v>0</v>
      </c>
      <c r="H4425" s="87">
        <v>4425</v>
      </c>
      <c r="I4425" s="119">
        <v>42250</v>
      </c>
      <c r="J4425" s="122" t="s">
        <v>10742</v>
      </c>
      <c r="K4425" s="87" t="str">
        <f t="shared" si="203"/>
        <v>422</v>
      </c>
      <c r="L4425" s="111"/>
    </row>
    <row r="4426" spans="7:12" ht="15" customHeight="1" x14ac:dyDescent="0.25">
      <c r="G4426" s="87">
        <f t="shared" si="202"/>
        <v>0</v>
      </c>
      <c r="H4426" s="87">
        <v>4426</v>
      </c>
      <c r="I4426" s="119">
        <v>42250</v>
      </c>
      <c r="J4426" s="122" t="s">
        <v>10743</v>
      </c>
      <c r="K4426" s="87" t="str">
        <f t="shared" si="203"/>
        <v>422</v>
      </c>
      <c r="L4426" s="111"/>
    </row>
    <row r="4427" spans="7:12" ht="15" customHeight="1" x14ac:dyDescent="0.25">
      <c r="G4427" s="87">
        <f t="shared" si="202"/>
        <v>0</v>
      </c>
      <c r="H4427" s="87">
        <v>4427</v>
      </c>
      <c r="I4427" s="119">
        <v>42220</v>
      </c>
      <c r="J4427" s="122" t="s">
        <v>10743</v>
      </c>
      <c r="K4427" s="87" t="str">
        <f t="shared" si="203"/>
        <v>422</v>
      </c>
      <c r="L4427" s="111"/>
    </row>
    <row r="4428" spans="7:12" ht="15" customHeight="1" x14ac:dyDescent="0.25">
      <c r="G4428" s="87">
        <f t="shared" si="202"/>
        <v>0</v>
      </c>
      <c r="H4428" s="87">
        <v>4428</v>
      </c>
      <c r="I4428" s="119">
        <v>42250</v>
      </c>
      <c r="J4428" s="122" t="s">
        <v>10744</v>
      </c>
      <c r="K4428" s="87" t="str">
        <f t="shared" si="203"/>
        <v>422</v>
      </c>
      <c r="L4428" s="111"/>
    </row>
    <row r="4429" spans="7:12" ht="15" customHeight="1" x14ac:dyDescent="0.25">
      <c r="G4429" s="87">
        <f t="shared" si="202"/>
        <v>0</v>
      </c>
      <c r="H4429" s="87">
        <v>4429</v>
      </c>
      <c r="I4429" s="119">
        <v>42220</v>
      </c>
      <c r="J4429" s="122" t="s">
        <v>10744</v>
      </c>
      <c r="K4429" s="87" t="str">
        <f t="shared" si="203"/>
        <v>422</v>
      </c>
      <c r="L4429" s="111"/>
    </row>
    <row r="4430" spans="7:12" ht="15" customHeight="1" x14ac:dyDescent="0.25">
      <c r="G4430" s="87">
        <f t="shared" si="202"/>
        <v>0</v>
      </c>
      <c r="H4430" s="87">
        <v>4430</v>
      </c>
      <c r="I4430" s="119">
        <v>42250</v>
      </c>
      <c r="J4430" s="121" t="s">
        <v>10745</v>
      </c>
      <c r="K4430" s="87" t="str">
        <f t="shared" si="203"/>
        <v>422</v>
      </c>
      <c r="L4430" s="111"/>
    </row>
    <row r="4431" spans="7:12" ht="15" customHeight="1" x14ac:dyDescent="0.25">
      <c r="G4431" s="87">
        <f t="shared" si="202"/>
        <v>0</v>
      </c>
      <c r="H4431" s="87">
        <v>4431</v>
      </c>
      <c r="I4431" s="119">
        <v>42290</v>
      </c>
      <c r="J4431" s="121" t="s">
        <v>10745</v>
      </c>
      <c r="K4431" s="87" t="str">
        <f t="shared" si="203"/>
        <v>422</v>
      </c>
      <c r="L4431" s="111"/>
    </row>
    <row r="4432" spans="7:12" ht="15" customHeight="1" x14ac:dyDescent="0.25">
      <c r="G4432" s="87">
        <f t="shared" si="202"/>
        <v>0</v>
      </c>
      <c r="H4432" s="87">
        <v>4432</v>
      </c>
      <c r="I4432" s="119">
        <v>42220</v>
      </c>
      <c r="J4432" s="121" t="s">
        <v>10745</v>
      </c>
      <c r="K4432" s="87" t="str">
        <f t="shared" si="203"/>
        <v>422</v>
      </c>
      <c r="L4432" s="111"/>
    </row>
    <row r="4433" spans="7:12" ht="15" customHeight="1" x14ac:dyDescent="0.25">
      <c r="G4433" s="87">
        <f t="shared" si="202"/>
        <v>0</v>
      </c>
      <c r="H4433" s="87">
        <v>4433</v>
      </c>
      <c r="I4433" s="119">
        <v>51111</v>
      </c>
      <c r="J4433" s="122" t="s">
        <v>10746</v>
      </c>
      <c r="K4433" s="87" t="str">
        <f t="shared" si="203"/>
        <v>511</v>
      </c>
      <c r="L4433" s="111"/>
    </row>
    <row r="4434" spans="7:12" ht="15" customHeight="1" x14ac:dyDescent="0.25">
      <c r="G4434" s="87">
        <f t="shared" si="202"/>
        <v>0</v>
      </c>
      <c r="H4434" s="87">
        <v>4434</v>
      </c>
      <c r="I4434" s="119">
        <v>51111</v>
      </c>
      <c r="J4434" s="122" t="s">
        <v>10747</v>
      </c>
      <c r="K4434" s="87" t="str">
        <f t="shared" si="203"/>
        <v>511</v>
      </c>
      <c r="L4434" s="111"/>
    </row>
    <row r="4435" spans="7:12" ht="15" customHeight="1" x14ac:dyDescent="0.25">
      <c r="G4435" s="87">
        <f t="shared" si="202"/>
        <v>0</v>
      </c>
      <c r="H4435" s="87">
        <v>4435</v>
      </c>
      <c r="I4435" s="119">
        <v>51111</v>
      </c>
      <c r="J4435" s="122" t="s">
        <v>10748</v>
      </c>
      <c r="K4435" s="87" t="str">
        <f t="shared" si="203"/>
        <v>511</v>
      </c>
      <c r="L4435" s="111"/>
    </row>
    <row r="4436" spans="7:12" ht="15" customHeight="1" x14ac:dyDescent="0.25">
      <c r="G4436" s="87">
        <f t="shared" si="202"/>
        <v>0</v>
      </c>
      <c r="H4436" s="87">
        <v>4436</v>
      </c>
      <c r="I4436" s="119">
        <v>51112</v>
      </c>
      <c r="J4436" s="122" t="s">
        <v>10749</v>
      </c>
      <c r="K4436" s="87" t="str">
        <f t="shared" si="203"/>
        <v>511</v>
      </c>
      <c r="L4436" s="111"/>
    </row>
    <row r="4437" spans="7:12" ht="15" customHeight="1" x14ac:dyDescent="0.25">
      <c r="G4437" s="87">
        <f t="shared" si="202"/>
        <v>0</v>
      </c>
      <c r="H4437" s="87">
        <v>4437</v>
      </c>
      <c r="I4437" s="119">
        <v>51112</v>
      </c>
      <c r="J4437" s="122" t="s">
        <v>10750</v>
      </c>
      <c r="K4437" s="87" t="str">
        <f t="shared" si="203"/>
        <v>511</v>
      </c>
      <c r="L4437" s="111"/>
    </row>
    <row r="4438" spans="7:12" ht="15" customHeight="1" x14ac:dyDescent="0.25">
      <c r="G4438" s="87">
        <f t="shared" si="202"/>
        <v>0</v>
      </c>
      <c r="H4438" s="87">
        <v>4438</v>
      </c>
      <c r="I4438" s="119">
        <v>51112</v>
      </c>
      <c r="J4438" s="122" t="s">
        <v>10751</v>
      </c>
      <c r="K4438" s="87" t="str">
        <f t="shared" si="203"/>
        <v>511</v>
      </c>
      <c r="L4438" s="111"/>
    </row>
    <row r="4439" spans="7:12" ht="15" customHeight="1" x14ac:dyDescent="0.25">
      <c r="G4439" s="87">
        <f t="shared" si="202"/>
        <v>0</v>
      </c>
      <c r="H4439" s="87">
        <v>4439</v>
      </c>
      <c r="I4439" s="119">
        <v>51112</v>
      </c>
      <c r="J4439" s="122" t="s">
        <v>10752</v>
      </c>
      <c r="K4439" s="87" t="str">
        <f t="shared" si="203"/>
        <v>511</v>
      </c>
      <c r="L4439" s="111"/>
    </row>
    <row r="4440" spans="7:12" ht="15" customHeight="1" x14ac:dyDescent="0.25">
      <c r="G4440" s="87">
        <f t="shared" si="202"/>
        <v>0</v>
      </c>
      <c r="H4440" s="87">
        <v>4440</v>
      </c>
      <c r="I4440" s="119">
        <v>51121</v>
      </c>
      <c r="J4440" s="122" t="s">
        <v>10753</v>
      </c>
      <c r="K4440" s="87" t="str">
        <f t="shared" si="203"/>
        <v>511</v>
      </c>
      <c r="L4440" s="111"/>
    </row>
    <row r="4441" spans="7:12" ht="15" customHeight="1" x14ac:dyDescent="0.25">
      <c r="G4441" s="87">
        <f t="shared" si="202"/>
        <v>0</v>
      </c>
      <c r="H4441" s="87">
        <v>4441</v>
      </c>
      <c r="I4441" s="119">
        <v>51122</v>
      </c>
      <c r="J4441" s="122" t="s">
        <v>10754</v>
      </c>
      <c r="K4441" s="87" t="str">
        <f t="shared" si="203"/>
        <v>511</v>
      </c>
      <c r="L4441" s="111"/>
    </row>
    <row r="4442" spans="7:12" ht="15" customHeight="1" x14ac:dyDescent="0.25">
      <c r="G4442" s="87">
        <f t="shared" si="202"/>
        <v>0</v>
      </c>
      <c r="H4442" s="87">
        <v>4442</v>
      </c>
      <c r="I4442" s="119">
        <v>51122</v>
      </c>
      <c r="J4442" s="122" t="s">
        <v>10755</v>
      </c>
      <c r="K4442" s="87" t="str">
        <f t="shared" si="203"/>
        <v>511</v>
      </c>
      <c r="L4442" s="111"/>
    </row>
    <row r="4443" spans="7:12" ht="15" customHeight="1" x14ac:dyDescent="0.25">
      <c r="G4443" s="87">
        <f t="shared" si="202"/>
        <v>0</v>
      </c>
      <c r="H4443" s="87">
        <v>4443</v>
      </c>
      <c r="I4443" s="119">
        <v>51129</v>
      </c>
      <c r="J4443" s="122" t="s">
        <v>10756</v>
      </c>
      <c r="K4443" s="87" t="str">
        <f t="shared" si="203"/>
        <v>511</v>
      </c>
      <c r="L4443" s="111"/>
    </row>
    <row r="4444" spans="7:12" ht="15" customHeight="1" x14ac:dyDescent="0.25">
      <c r="G4444" s="87">
        <f t="shared" si="202"/>
        <v>0</v>
      </c>
      <c r="H4444" s="87">
        <v>4444</v>
      </c>
      <c r="I4444" s="119">
        <v>51129</v>
      </c>
      <c r="J4444" s="122" t="s">
        <v>10757</v>
      </c>
      <c r="K4444" s="87" t="str">
        <f t="shared" si="203"/>
        <v>511</v>
      </c>
      <c r="L4444" s="111"/>
    </row>
    <row r="4445" spans="7:12" ht="15" customHeight="1" x14ac:dyDescent="0.25">
      <c r="G4445" s="87">
        <f t="shared" si="202"/>
        <v>0</v>
      </c>
      <c r="H4445" s="87">
        <v>4445</v>
      </c>
      <c r="I4445" s="119">
        <v>51112</v>
      </c>
      <c r="J4445" s="122" t="s">
        <v>10758</v>
      </c>
      <c r="K4445" s="87" t="str">
        <f t="shared" si="203"/>
        <v>511</v>
      </c>
      <c r="L4445" s="111"/>
    </row>
    <row r="4446" spans="7:12" ht="15" customHeight="1" x14ac:dyDescent="0.25">
      <c r="G4446" s="87">
        <f t="shared" si="202"/>
        <v>0</v>
      </c>
      <c r="H4446" s="87">
        <v>4446</v>
      </c>
      <c r="I4446" s="119">
        <v>51129</v>
      </c>
      <c r="J4446" s="122" t="s">
        <v>10759</v>
      </c>
      <c r="K4446" s="87" t="str">
        <f t="shared" si="203"/>
        <v>511</v>
      </c>
      <c r="L4446" s="111"/>
    </row>
    <row r="4447" spans="7:12" ht="15" customHeight="1" x14ac:dyDescent="0.25">
      <c r="G4447" s="87">
        <f t="shared" si="202"/>
        <v>0</v>
      </c>
      <c r="H4447" s="87">
        <v>4447</v>
      </c>
      <c r="I4447" s="119">
        <v>51129</v>
      </c>
      <c r="J4447" s="121" t="s">
        <v>10760</v>
      </c>
      <c r="K4447" s="87" t="str">
        <f t="shared" si="203"/>
        <v>511</v>
      </c>
      <c r="L4447" s="111"/>
    </row>
    <row r="4448" spans="7:12" ht="15" customHeight="1" x14ac:dyDescent="0.25">
      <c r="G4448" s="87">
        <f t="shared" si="202"/>
        <v>0</v>
      </c>
      <c r="H4448" s="87">
        <v>4448</v>
      </c>
      <c r="I4448" s="119">
        <v>51131</v>
      </c>
      <c r="J4448" s="122" t="s">
        <v>10761</v>
      </c>
      <c r="K4448" s="87" t="str">
        <f t="shared" si="203"/>
        <v>511</v>
      </c>
      <c r="L4448" s="111"/>
    </row>
    <row r="4449" spans="7:12" ht="15" customHeight="1" x14ac:dyDescent="0.25">
      <c r="G4449" s="87">
        <f t="shared" si="202"/>
        <v>0</v>
      </c>
      <c r="H4449" s="87">
        <v>4449</v>
      </c>
      <c r="I4449" s="119">
        <v>51132</v>
      </c>
      <c r="J4449" s="122" t="s">
        <v>10762</v>
      </c>
      <c r="K4449" s="87" t="str">
        <f t="shared" si="203"/>
        <v>511</v>
      </c>
      <c r="L4449" s="111"/>
    </row>
    <row r="4450" spans="7:12" ht="15" customHeight="1" x14ac:dyDescent="0.25">
      <c r="G4450" s="87">
        <f t="shared" si="202"/>
        <v>0</v>
      </c>
      <c r="H4450" s="87">
        <v>4450</v>
      </c>
      <c r="I4450" s="119">
        <v>51132</v>
      </c>
      <c r="J4450" s="122" t="s">
        <v>10763</v>
      </c>
      <c r="K4450" s="87" t="str">
        <f t="shared" si="203"/>
        <v>511</v>
      </c>
      <c r="L4450" s="111"/>
    </row>
    <row r="4451" spans="7:12" ht="15" customHeight="1" x14ac:dyDescent="0.25">
      <c r="G4451" s="87">
        <f t="shared" si="202"/>
        <v>0</v>
      </c>
      <c r="H4451" s="87">
        <v>4451</v>
      </c>
      <c r="I4451" s="119">
        <v>51132</v>
      </c>
      <c r="J4451" s="122" t="s">
        <v>10764</v>
      </c>
      <c r="K4451" s="87" t="str">
        <f t="shared" si="203"/>
        <v>511</v>
      </c>
      <c r="L4451" s="111"/>
    </row>
    <row r="4452" spans="7:12" ht="15" customHeight="1" x14ac:dyDescent="0.25">
      <c r="G4452" s="87">
        <f t="shared" si="202"/>
        <v>0</v>
      </c>
      <c r="H4452" s="87">
        <v>4452</v>
      </c>
      <c r="I4452" s="119">
        <v>51132</v>
      </c>
      <c r="J4452" s="122" t="s">
        <v>10765</v>
      </c>
      <c r="K4452" s="87" t="str">
        <f t="shared" si="203"/>
        <v>511</v>
      </c>
      <c r="L4452" s="111"/>
    </row>
    <row r="4453" spans="7:12" ht="15" customHeight="1" x14ac:dyDescent="0.25">
      <c r="G4453" s="87">
        <f t="shared" si="202"/>
        <v>0</v>
      </c>
      <c r="H4453" s="87">
        <v>4453</v>
      </c>
      <c r="I4453" s="119">
        <v>51139</v>
      </c>
      <c r="J4453" s="122" t="s">
        <v>10766</v>
      </c>
      <c r="K4453" s="87" t="str">
        <f t="shared" si="203"/>
        <v>511</v>
      </c>
      <c r="L4453" s="111"/>
    </row>
    <row r="4454" spans="7:12" ht="15" customHeight="1" x14ac:dyDescent="0.25">
      <c r="G4454" s="87">
        <f t="shared" si="202"/>
        <v>0</v>
      </c>
      <c r="H4454" s="87">
        <v>4454</v>
      </c>
      <c r="I4454" s="119">
        <v>51133</v>
      </c>
      <c r="J4454" s="122" t="s">
        <v>10767</v>
      </c>
      <c r="K4454" s="87" t="str">
        <f t="shared" si="203"/>
        <v>511</v>
      </c>
      <c r="L4454" s="111"/>
    </row>
    <row r="4455" spans="7:12" ht="15" customHeight="1" x14ac:dyDescent="0.25">
      <c r="G4455" s="87">
        <f t="shared" si="202"/>
        <v>0</v>
      </c>
      <c r="H4455" s="87">
        <v>4455</v>
      </c>
      <c r="I4455" s="119">
        <v>51139</v>
      </c>
      <c r="J4455" s="122" t="s">
        <v>10768</v>
      </c>
      <c r="K4455" s="87" t="str">
        <f t="shared" si="203"/>
        <v>511</v>
      </c>
      <c r="L4455" s="111"/>
    </row>
    <row r="4456" spans="7:12" ht="15" customHeight="1" x14ac:dyDescent="0.25">
      <c r="G4456" s="87">
        <f t="shared" si="202"/>
        <v>0</v>
      </c>
      <c r="H4456" s="87">
        <v>4456</v>
      </c>
      <c r="I4456" s="119">
        <v>51139</v>
      </c>
      <c r="J4456" s="122" t="s">
        <v>10769</v>
      </c>
      <c r="K4456" s="87" t="str">
        <f t="shared" si="203"/>
        <v>511</v>
      </c>
      <c r="L4456" s="111"/>
    </row>
    <row r="4457" spans="7:12" ht="15" customHeight="1" x14ac:dyDescent="0.25">
      <c r="G4457" s="87">
        <f t="shared" si="202"/>
        <v>0</v>
      </c>
      <c r="H4457" s="87">
        <v>4457</v>
      </c>
      <c r="I4457" s="119">
        <v>51512</v>
      </c>
      <c r="J4457" s="122" t="s">
        <v>10770</v>
      </c>
      <c r="K4457" s="87" t="str">
        <f t="shared" si="203"/>
        <v>515</v>
      </c>
      <c r="L4457" s="111"/>
    </row>
    <row r="4458" spans="7:12" ht="15" customHeight="1" x14ac:dyDescent="0.25">
      <c r="G4458" s="87">
        <f t="shared" si="202"/>
        <v>0</v>
      </c>
      <c r="H4458" s="87">
        <v>4458</v>
      </c>
      <c r="I4458" s="119">
        <v>51511</v>
      </c>
      <c r="J4458" s="122" t="s">
        <v>10770</v>
      </c>
      <c r="K4458" s="87" t="str">
        <f t="shared" si="203"/>
        <v>515</v>
      </c>
      <c r="L4458" s="111"/>
    </row>
    <row r="4459" spans="7:12" ht="15" customHeight="1" x14ac:dyDescent="0.25">
      <c r="G4459" s="87">
        <f t="shared" si="202"/>
        <v>0</v>
      </c>
      <c r="H4459" s="87">
        <v>4459</v>
      </c>
      <c r="I4459" s="119">
        <v>51511</v>
      </c>
      <c r="J4459" s="122" t="s">
        <v>10771</v>
      </c>
      <c r="K4459" s="87" t="str">
        <f t="shared" si="203"/>
        <v>515</v>
      </c>
      <c r="L4459" s="111"/>
    </row>
    <row r="4460" spans="7:12" ht="15" customHeight="1" x14ac:dyDescent="0.25">
      <c r="G4460" s="87">
        <f t="shared" si="202"/>
        <v>0</v>
      </c>
      <c r="H4460" s="87">
        <v>4460</v>
      </c>
      <c r="I4460" s="119">
        <v>51512</v>
      </c>
      <c r="J4460" s="121" t="s">
        <v>10772</v>
      </c>
      <c r="K4460" s="87" t="str">
        <f t="shared" si="203"/>
        <v>515</v>
      </c>
      <c r="L4460" s="111"/>
    </row>
    <row r="4461" spans="7:12" ht="15" customHeight="1" x14ac:dyDescent="0.25">
      <c r="G4461" s="87">
        <f t="shared" si="202"/>
        <v>0</v>
      </c>
      <c r="H4461" s="87">
        <v>4461</v>
      </c>
      <c r="I4461" s="119">
        <v>51522</v>
      </c>
      <c r="J4461" s="121" t="s">
        <v>10772</v>
      </c>
      <c r="K4461" s="87" t="str">
        <f t="shared" si="203"/>
        <v>515</v>
      </c>
      <c r="L4461" s="111"/>
    </row>
    <row r="4462" spans="7:12" ht="15" customHeight="1" x14ac:dyDescent="0.25">
      <c r="G4462" s="87">
        <f t="shared" si="202"/>
        <v>0</v>
      </c>
      <c r="H4462" s="87">
        <v>4462</v>
      </c>
      <c r="I4462" s="119">
        <v>51519</v>
      </c>
      <c r="J4462" s="122" t="s">
        <v>10773</v>
      </c>
      <c r="K4462" s="87" t="str">
        <f t="shared" si="203"/>
        <v>515</v>
      </c>
      <c r="L4462" s="111"/>
    </row>
    <row r="4463" spans="7:12" ht="15" customHeight="1" x14ac:dyDescent="0.25">
      <c r="G4463" s="87">
        <f t="shared" si="202"/>
        <v>0</v>
      </c>
      <c r="H4463" s="87">
        <v>4463</v>
      </c>
      <c r="I4463" s="119">
        <v>51513</v>
      </c>
      <c r="J4463" s="122" t="s">
        <v>10773</v>
      </c>
      <c r="K4463" s="87" t="str">
        <f t="shared" si="203"/>
        <v>515</v>
      </c>
      <c r="L4463" s="111"/>
    </row>
    <row r="4464" spans="7:12" ht="15" customHeight="1" x14ac:dyDescent="0.25">
      <c r="G4464" s="87">
        <f t="shared" si="202"/>
        <v>0</v>
      </c>
      <c r="H4464" s="87">
        <v>4464</v>
      </c>
      <c r="I4464" s="119">
        <v>51519</v>
      </c>
      <c r="J4464" s="122" t="s">
        <v>10774</v>
      </c>
      <c r="K4464" s="87" t="str">
        <f t="shared" si="203"/>
        <v>515</v>
      </c>
      <c r="L4464" s="111"/>
    </row>
    <row r="4465" spans="7:12" ht="15" customHeight="1" x14ac:dyDescent="0.25">
      <c r="G4465" s="87">
        <f t="shared" si="202"/>
        <v>0</v>
      </c>
      <c r="H4465" s="87">
        <v>4465</v>
      </c>
      <c r="I4465" s="119">
        <v>51521</v>
      </c>
      <c r="J4465" s="122" t="s">
        <v>10775</v>
      </c>
      <c r="K4465" s="87" t="str">
        <f t="shared" si="203"/>
        <v>515</v>
      </c>
      <c r="L4465" s="111"/>
    </row>
    <row r="4466" spans="7:12" ht="15" customHeight="1" x14ac:dyDescent="0.25">
      <c r="G4466" s="87">
        <f t="shared" si="202"/>
        <v>0</v>
      </c>
      <c r="H4466" s="87">
        <v>4466</v>
      </c>
      <c r="I4466" s="119">
        <v>51512</v>
      </c>
      <c r="J4466" s="122" t="s">
        <v>10776</v>
      </c>
      <c r="K4466" s="87" t="str">
        <f t="shared" si="203"/>
        <v>515</v>
      </c>
      <c r="L4466" s="111"/>
    </row>
    <row r="4467" spans="7:12" ht="15" customHeight="1" x14ac:dyDescent="0.25">
      <c r="G4467" s="87">
        <f t="shared" si="202"/>
        <v>0</v>
      </c>
      <c r="H4467" s="87">
        <v>4467</v>
      </c>
      <c r="I4467" s="119">
        <v>51513</v>
      </c>
      <c r="J4467" s="121" t="s">
        <v>10777</v>
      </c>
      <c r="K4467" s="87" t="str">
        <f t="shared" si="203"/>
        <v>515</v>
      </c>
      <c r="L4467" s="111"/>
    </row>
    <row r="4468" spans="7:12" ht="15" customHeight="1" x14ac:dyDescent="0.25">
      <c r="G4468" s="87">
        <f t="shared" si="202"/>
        <v>0</v>
      </c>
      <c r="H4468" s="87">
        <v>4468</v>
      </c>
      <c r="I4468" s="119">
        <v>51519</v>
      </c>
      <c r="J4468" s="121" t="s">
        <v>10777</v>
      </c>
      <c r="K4468" s="87" t="str">
        <f t="shared" si="203"/>
        <v>515</v>
      </c>
      <c r="L4468" s="111"/>
    </row>
    <row r="4469" spans="7:12" ht="15" customHeight="1" x14ac:dyDescent="0.25">
      <c r="G4469" s="87">
        <f t="shared" si="202"/>
        <v>0</v>
      </c>
      <c r="H4469" s="87">
        <v>4469</v>
      </c>
      <c r="I4469" s="119">
        <v>34341</v>
      </c>
      <c r="J4469" s="121" t="s">
        <v>10778</v>
      </c>
      <c r="K4469" s="87" t="str">
        <f t="shared" si="203"/>
        <v>343</v>
      </c>
      <c r="L4469" s="111"/>
    </row>
    <row r="4470" spans="7:12" ht="15" customHeight="1" x14ac:dyDescent="0.25">
      <c r="G4470" s="87">
        <f t="shared" si="202"/>
        <v>0</v>
      </c>
      <c r="H4470" s="87">
        <v>4470</v>
      </c>
      <c r="I4470" s="119">
        <v>34342</v>
      </c>
      <c r="J4470" s="121" t="s">
        <v>10778</v>
      </c>
      <c r="K4470" s="87" t="str">
        <f t="shared" si="203"/>
        <v>343</v>
      </c>
      <c r="L4470" s="111"/>
    </row>
    <row r="4471" spans="7:12" ht="15" customHeight="1" x14ac:dyDescent="0.25">
      <c r="G4471" s="87">
        <f t="shared" si="202"/>
        <v>0</v>
      </c>
      <c r="H4471" s="87">
        <v>4471</v>
      </c>
      <c r="I4471" s="119">
        <v>34343</v>
      </c>
      <c r="J4471" s="121" t="s">
        <v>10778</v>
      </c>
      <c r="K4471" s="87" t="str">
        <f t="shared" si="203"/>
        <v>343</v>
      </c>
      <c r="L4471" s="111"/>
    </row>
    <row r="4472" spans="7:12" ht="15" customHeight="1" x14ac:dyDescent="0.25">
      <c r="G4472" s="87">
        <f t="shared" si="202"/>
        <v>0</v>
      </c>
      <c r="H4472" s="87">
        <v>4472</v>
      </c>
      <c r="I4472" s="119">
        <v>34349</v>
      </c>
      <c r="J4472" s="121" t="s">
        <v>10778</v>
      </c>
      <c r="K4472" s="87" t="str">
        <f t="shared" si="203"/>
        <v>343</v>
      </c>
      <c r="L4472" s="111"/>
    </row>
    <row r="4473" spans="7:12" ht="15" customHeight="1" x14ac:dyDescent="0.25">
      <c r="G4473" s="87">
        <f t="shared" si="202"/>
        <v>0</v>
      </c>
      <c r="H4473" s="87">
        <v>4473</v>
      </c>
      <c r="I4473" s="119">
        <v>51201</v>
      </c>
      <c r="J4473" s="122" t="s">
        <v>10779</v>
      </c>
      <c r="K4473" s="87" t="str">
        <f t="shared" si="203"/>
        <v>512</v>
      </c>
      <c r="L4473" s="111"/>
    </row>
    <row r="4474" spans="7:12" ht="15" customHeight="1" x14ac:dyDescent="0.25">
      <c r="G4474" s="87">
        <f t="shared" si="202"/>
        <v>0</v>
      </c>
      <c r="H4474" s="87">
        <v>4474</v>
      </c>
      <c r="I4474" s="119">
        <v>51201</v>
      </c>
      <c r="J4474" s="121" t="s">
        <v>10780</v>
      </c>
      <c r="K4474" s="87" t="str">
        <f t="shared" si="203"/>
        <v>512</v>
      </c>
      <c r="L4474" s="111"/>
    </row>
    <row r="4475" spans="7:12" ht="15" customHeight="1" x14ac:dyDescent="0.25">
      <c r="G4475" s="87">
        <f t="shared" si="202"/>
        <v>0</v>
      </c>
      <c r="H4475" s="87">
        <v>4475</v>
      </c>
      <c r="I4475" s="119">
        <v>51310</v>
      </c>
      <c r="J4475" s="121" t="s">
        <v>10780</v>
      </c>
      <c r="K4475" s="87" t="str">
        <f t="shared" si="203"/>
        <v>513</v>
      </c>
      <c r="L4475" s="111"/>
    </row>
    <row r="4476" spans="7:12" ht="15" customHeight="1" x14ac:dyDescent="0.25">
      <c r="G4476" s="87">
        <f t="shared" si="202"/>
        <v>0</v>
      </c>
      <c r="H4476" s="87">
        <v>4476</v>
      </c>
      <c r="I4476" s="119">
        <v>51201</v>
      </c>
      <c r="J4476" s="122" t="s">
        <v>10781</v>
      </c>
      <c r="K4476" s="87" t="str">
        <f t="shared" si="203"/>
        <v>512</v>
      </c>
      <c r="L4476" s="111"/>
    </row>
    <row r="4477" spans="7:12" ht="15" customHeight="1" x14ac:dyDescent="0.25">
      <c r="G4477" s="87">
        <f t="shared" si="202"/>
        <v>0</v>
      </c>
      <c r="H4477" s="87">
        <v>4477</v>
      </c>
      <c r="I4477" s="119">
        <v>51202</v>
      </c>
      <c r="J4477" s="122" t="s">
        <v>10782</v>
      </c>
      <c r="K4477" s="87" t="str">
        <f t="shared" si="203"/>
        <v>512</v>
      </c>
      <c r="L4477" s="111"/>
    </row>
    <row r="4478" spans="7:12" ht="15" customHeight="1" x14ac:dyDescent="0.25">
      <c r="G4478" s="87">
        <f t="shared" si="202"/>
        <v>0</v>
      </c>
      <c r="H4478" s="87">
        <v>4478</v>
      </c>
      <c r="I4478" s="119">
        <v>51203</v>
      </c>
      <c r="J4478" s="122" t="s">
        <v>10783</v>
      </c>
      <c r="K4478" s="87" t="str">
        <f t="shared" si="203"/>
        <v>512</v>
      </c>
      <c r="L4478" s="111"/>
    </row>
    <row r="4479" spans="7:12" ht="15" customHeight="1" x14ac:dyDescent="0.25">
      <c r="G4479" s="87">
        <f t="shared" si="202"/>
        <v>0</v>
      </c>
      <c r="H4479" s="87">
        <v>4479</v>
      </c>
      <c r="I4479" s="119">
        <v>51201</v>
      </c>
      <c r="J4479" s="122" t="s">
        <v>10784</v>
      </c>
      <c r="K4479" s="87" t="str">
        <f t="shared" si="203"/>
        <v>512</v>
      </c>
      <c r="L4479" s="111"/>
    </row>
    <row r="4480" spans="7:12" ht="15" customHeight="1" x14ac:dyDescent="0.25">
      <c r="G4480" s="87">
        <f t="shared" si="202"/>
        <v>0</v>
      </c>
      <c r="H4480" s="87">
        <v>4480</v>
      </c>
      <c r="I4480" s="119">
        <v>51202</v>
      </c>
      <c r="J4480" s="122" t="s">
        <v>10784</v>
      </c>
      <c r="K4480" s="87" t="str">
        <f t="shared" si="203"/>
        <v>512</v>
      </c>
      <c r="L4480" s="111"/>
    </row>
    <row r="4481" spans="7:12" ht="15" customHeight="1" x14ac:dyDescent="0.25">
      <c r="G4481" s="87">
        <f t="shared" si="202"/>
        <v>0</v>
      </c>
      <c r="H4481" s="87">
        <v>4481</v>
      </c>
      <c r="I4481" s="119">
        <v>51203</v>
      </c>
      <c r="J4481" s="122" t="s">
        <v>10784</v>
      </c>
      <c r="K4481" s="87" t="str">
        <f t="shared" si="203"/>
        <v>512</v>
      </c>
      <c r="L4481" s="111"/>
    </row>
    <row r="4482" spans="7:12" ht="15" customHeight="1" x14ac:dyDescent="0.25">
      <c r="G4482" s="87">
        <f t="shared" ref="G4482:G4545" si="204">IF(ISERR(SEARCH($G$1,J4482)),0,1)</f>
        <v>0</v>
      </c>
      <c r="H4482" s="87">
        <v>4482</v>
      </c>
      <c r="I4482" s="119">
        <v>51310</v>
      </c>
      <c r="J4482" s="122" t="s">
        <v>10785</v>
      </c>
      <c r="K4482" s="87" t="str">
        <f t="shared" si="203"/>
        <v>513</v>
      </c>
      <c r="L4482" s="111"/>
    </row>
    <row r="4483" spans="7:12" ht="15" customHeight="1" x14ac:dyDescent="0.25">
      <c r="G4483" s="87">
        <f t="shared" si="204"/>
        <v>0</v>
      </c>
      <c r="H4483" s="87">
        <v>4483</v>
      </c>
      <c r="I4483" s="119">
        <v>51310</v>
      </c>
      <c r="J4483" s="122" t="s">
        <v>10786</v>
      </c>
      <c r="K4483" s="87" t="str">
        <f t="shared" ref="K4483:K4546" si="205">IF(LEN(LEFT(I4483,3))&lt;3,"Prosím, zvolte podrobnější úroveň.",LEFT(I4483,3))</f>
        <v>513</v>
      </c>
      <c r="L4483" s="111"/>
    </row>
    <row r="4484" spans="7:12" ht="15" customHeight="1" x14ac:dyDescent="0.25">
      <c r="G4484" s="87">
        <f t="shared" si="204"/>
        <v>0</v>
      </c>
      <c r="H4484" s="87">
        <v>4484</v>
      </c>
      <c r="I4484" s="119">
        <v>51310</v>
      </c>
      <c r="J4484" s="122" t="s">
        <v>10787</v>
      </c>
      <c r="K4484" s="87" t="str">
        <f t="shared" si="205"/>
        <v>513</v>
      </c>
      <c r="L4484" s="111"/>
    </row>
    <row r="4485" spans="7:12" ht="15" customHeight="1" x14ac:dyDescent="0.25">
      <c r="G4485" s="87">
        <f t="shared" si="204"/>
        <v>0</v>
      </c>
      <c r="H4485" s="87">
        <v>4485</v>
      </c>
      <c r="I4485" s="119">
        <v>51310</v>
      </c>
      <c r="J4485" s="122" t="s">
        <v>10788</v>
      </c>
      <c r="K4485" s="87" t="str">
        <f t="shared" si="205"/>
        <v>513</v>
      </c>
      <c r="L4485" s="111"/>
    </row>
    <row r="4486" spans="7:12" ht="15" customHeight="1" x14ac:dyDescent="0.25">
      <c r="G4486" s="87">
        <f t="shared" si="204"/>
        <v>0</v>
      </c>
      <c r="H4486" s="87">
        <v>4486</v>
      </c>
      <c r="I4486" s="119">
        <v>51310</v>
      </c>
      <c r="J4486" s="122" t="s">
        <v>10789</v>
      </c>
      <c r="K4486" s="87" t="str">
        <f t="shared" si="205"/>
        <v>513</v>
      </c>
      <c r="L4486" s="111"/>
    </row>
    <row r="4487" spans="7:12" ht="15" customHeight="1" x14ac:dyDescent="0.25">
      <c r="G4487" s="87">
        <f t="shared" si="204"/>
        <v>0</v>
      </c>
      <c r="H4487" s="87">
        <v>4487</v>
      </c>
      <c r="I4487" s="119">
        <v>51310</v>
      </c>
      <c r="J4487" s="122" t="s">
        <v>10790</v>
      </c>
      <c r="K4487" s="87" t="str">
        <f t="shared" si="205"/>
        <v>513</v>
      </c>
      <c r="L4487" s="111"/>
    </row>
    <row r="4488" spans="7:12" ht="15" customHeight="1" x14ac:dyDescent="0.25">
      <c r="G4488" s="87">
        <f t="shared" si="204"/>
        <v>0</v>
      </c>
      <c r="H4488" s="87">
        <v>4488</v>
      </c>
      <c r="I4488" s="119">
        <v>51310</v>
      </c>
      <c r="J4488" s="122" t="s">
        <v>10791</v>
      </c>
      <c r="K4488" s="87" t="str">
        <f t="shared" si="205"/>
        <v>513</v>
      </c>
      <c r="L4488" s="111"/>
    </row>
    <row r="4489" spans="7:12" ht="15" customHeight="1" x14ac:dyDescent="0.25">
      <c r="G4489" s="87">
        <f t="shared" si="204"/>
        <v>0</v>
      </c>
      <c r="H4489" s="87">
        <v>4489</v>
      </c>
      <c r="I4489" s="119">
        <v>51320</v>
      </c>
      <c r="J4489" s="122" t="s">
        <v>10792</v>
      </c>
      <c r="K4489" s="87" t="str">
        <f t="shared" si="205"/>
        <v>513</v>
      </c>
      <c r="L4489" s="111"/>
    </row>
    <row r="4490" spans="7:12" ht="15" customHeight="1" x14ac:dyDescent="0.25">
      <c r="G4490" s="87">
        <f t="shared" si="204"/>
        <v>0</v>
      </c>
      <c r="H4490" s="87">
        <v>4490</v>
      </c>
      <c r="I4490" s="119">
        <v>53111</v>
      </c>
      <c r="J4490" s="120" t="s">
        <v>10793</v>
      </c>
      <c r="K4490" s="87" t="str">
        <f t="shared" si="205"/>
        <v>531</v>
      </c>
      <c r="L4490" s="111"/>
    </row>
    <row r="4491" spans="7:12" ht="15" customHeight="1" x14ac:dyDescent="0.25">
      <c r="G4491" s="87">
        <f t="shared" si="204"/>
        <v>0</v>
      </c>
      <c r="H4491" s="87">
        <v>4491</v>
      </c>
      <c r="I4491" s="119">
        <v>53112</v>
      </c>
      <c r="J4491" s="120" t="s">
        <v>10794</v>
      </c>
      <c r="K4491" s="87" t="str">
        <f t="shared" si="205"/>
        <v>531</v>
      </c>
      <c r="L4491" s="111"/>
    </row>
    <row r="4492" spans="7:12" ht="15" customHeight="1" x14ac:dyDescent="0.25">
      <c r="G4492" s="87">
        <f t="shared" si="204"/>
        <v>0</v>
      </c>
      <c r="H4492" s="87">
        <v>4492</v>
      </c>
      <c r="I4492" s="119">
        <v>53112</v>
      </c>
      <c r="J4492" s="120" t="s">
        <v>10795</v>
      </c>
      <c r="K4492" s="87" t="str">
        <f t="shared" si="205"/>
        <v>531</v>
      </c>
      <c r="L4492" s="111"/>
    </row>
    <row r="4493" spans="7:12" ht="15" customHeight="1" x14ac:dyDescent="0.25">
      <c r="G4493" s="87">
        <f t="shared" si="204"/>
        <v>0</v>
      </c>
      <c r="H4493" s="87">
        <v>4493</v>
      </c>
      <c r="I4493" s="119">
        <v>53111</v>
      </c>
      <c r="J4493" s="120" t="s">
        <v>10796</v>
      </c>
      <c r="K4493" s="87" t="str">
        <f t="shared" si="205"/>
        <v>531</v>
      </c>
      <c r="L4493" s="111"/>
    </row>
    <row r="4494" spans="7:12" ht="15" customHeight="1" x14ac:dyDescent="0.25">
      <c r="G4494" s="87">
        <f t="shared" si="204"/>
        <v>0</v>
      </c>
      <c r="H4494" s="87">
        <v>4494</v>
      </c>
      <c r="I4494" s="119">
        <v>53122</v>
      </c>
      <c r="J4494" s="120" t="s">
        <v>10797</v>
      </c>
      <c r="K4494" s="87" t="str">
        <f t="shared" si="205"/>
        <v>531</v>
      </c>
      <c r="L4494" s="111"/>
    </row>
    <row r="4495" spans="7:12" ht="15" customHeight="1" x14ac:dyDescent="0.25">
      <c r="G4495" s="87">
        <f t="shared" si="204"/>
        <v>0</v>
      </c>
      <c r="H4495" s="87">
        <v>4495</v>
      </c>
      <c r="I4495" s="119">
        <v>53122</v>
      </c>
      <c r="J4495" s="120" t="s">
        <v>10798</v>
      </c>
      <c r="K4495" s="87" t="str">
        <f t="shared" si="205"/>
        <v>531</v>
      </c>
      <c r="L4495" s="111"/>
    </row>
    <row r="4496" spans="7:12" ht="15" customHeight="1" x14ac:dyDescent="0.25">
      <c r="G4496" s="87">
        <f t="shared" si="204"/>
        <v>0</v>
      </c>
      <c r="H4496" s="87">
        <v>4496</v>
      </c>
      <c r="I4496" s="119">
        <v>53122</v>
      </c>
      <c r="J4496" s="120" t="s">
        <v>10799</v>
      </c>
      <c r="K4496" s="87" t="str">
        <f t="shared" si="205"/>
        <v>531</v>
      </c>
      <c r="L4496" s="111"/>
    </row>
    <row r="4497" spans="7:12" ht="15" customHeight="1" x14ac:dyDescent="0.25">
      <c r="G4497" s="87">
        <f t="shared" si="204"/>
        <v>0</v>
      </c>
      <c r="H4497" s="87">
        <v>4497</v>
      </c>
      <c r="I4497" s="119">
        <v>53111</v>
      </c>
      <c r="J4497" s="120" t="s">
        <v>10799</v>
      </c>
      <c r="K4497" s="87" t="str">
        <f t="shared" si="205"/>
        <v>531</v>
      </c>
      <c r="L4497" s="111"/>
    </row>
    <row r="4498" spans="7:12" ht="15" customHeight="1" x14ac:dyDescent="0.25">
      <c r="G4498" s="87">
        <f t="shared" si="204"/>
        <v>0</v>
      </c>
      <c r="H4498" s="87">
        <v>4498</v>
      </c>
      <c r="I4498" s="119">
        <v>53212</v>
      </c>
      <c r="J4498" s="120" t="s">
        <v>10800</v>
      </c>
      <c r="K4498" s="87" t="str">
        <f t="shared" si="205"/>
        <v>532</v>
      </c>
      <c r="L4498" s="111"/>
    </row>
    <row r="4499" spans="7:12" ht="15" customHeight="1" x14ac:dyDescent="0.25">
      <c r="G4499" s="87">
        <f t="shared" si="204"/>
        <v>0</v>
      </c>
      <c r="H4499" s="87">
        <v>4499</v>
      </c>
      <c r="I4499" s="119">
        <v>53294</v>
      </c>
      <c r="J4499" s="120" t="s">
        <v>10801</v>
      </c>
      <c r="K4499" s="87" t="str">
        <f t="shared" si="205"/>
        <v>532</v>
      </c>
      <c r="L4499" s="111"/>
    </row>
    <row r="4500" spans="7:12" ht="15" customHeight="1" x14ac:dyDescent="0.25">
      <c r="G4500" s="87">
        <f t="shared" si="204"/>
        <v>0</v>
      </c>
      <c r="H4500" s="87">
        <v>4500</v>
      </c>
      <c r="I4500" s="119">
        <v>53211</v>
      </c>
      <c r="J4500" s="120" t="s">
        <v>10802</v>
      </c>
      <c r="K4500" s="87" t="str">
        <f t="shared" si="205"/>
        <v>532</v>
      </c>
      <c r="L4500" s="111"/>
    </row>
    <row r="4501" spans="7:12" ht="15" customHeight="1" x14ac:dyDescent="0.25">
      <c r="G4501" s="87">
        <f t="shared" si="204"/>
        <v>0</v>
      </c>
      <c r="H4501" s="87">
        <v>4501</v>
      </c>
      <c r="I4501" s="119">
        <v>53211</v>
      </c>
      <c r="J4501" s="120" t="s">
        <v>10803</v>
      </c>
      <c r="K4501" s="87" t="str">
        <f t="shared" si="205"/>
        <v>532</v>
      </c>
      <c r="L4501" s="111"/>
    </row>
    <row r="4502" spans="7:12" ht="15" customHeight="1" x14ac:dyDescent="0.25">
      <c r="G4502" s="87">
        <f t="shared" si="204"/>
        <v>0</v>
      </c>
      <c r="H4502" s="87">
        <v>4502</v>
      </c>
      <c r="I4502" s="119">
        <v>53295</v>
      </c>
      <c r="J4502" s="120" t="s">
        <v>10804</v>
      </c>
      <c r="K4502" s="87" t="str">
        <f t="shared" si="205"/>
        <v>532</v>
      </c>
      <c r="L4502" s="111"/>
    </row>
    <row r="4503" spans="7:12" ht="15" customHeight="1" x14ac:dyDescent="0.25">
      <c r="G4503" s="87">
        <f t="shared" si="204"/>
        <v>0</v>
      </c>
      <c r="H4503" s="87">
        <v>4503</v>
      </c>
      <c r="I4503" s="119">
        <v>53295</v>
      </c>
      <c r="J4503" s="120" t="s">
        <v>10805</v>
      </c>
      <c r="K4503" s="87" t="str">
        <f t="shared" si="205"/>
        <v>532</v>
      </c>
      <c r="L4503" s="111"/>
    </row>
    <row r="4504" spans="7:12" ht="15" customHeight="1" x14ac:dyDescent="0.25">
      <c r="G4504" s="87">
        <f t="shared" si="204"/>
        <v>0</v>
      </c>
      <c r="H4504" s="87">
        <v>4504</v>
      </c>
      <c r="I4504" s="119">
        <v>53212</v>
      </c>
      <c r="J4504" s="121" t="s">
        <v>10806</v>
      </c>
      <c r="K4504" s="87" t="str">
        <f t="shared" si="205"/>
        <v>532</v>
      </c>
      <c r="L4504" s="111"/>
    </row>
    <row r="4505" spans="7:12" ht="15" customHeight="1" x14ac:dyDescent="0.25">
      <c r="G4505" s="87">
        <f t="shared" si="204"/>
        <v>0</v>
      </c>
      <c r="H4505" s="87">
        <v>4505</v>
      </c>
      <c r="I4505" s="119">
        <v>53219</v>
      </c>
      <c r="J4505" s="121" t="s">
        <v>10806</v>
      </c>
      <c r="K4505" s="87" t="str">
        <f t="shared" si="205"/>
        <v>532</v>
      </c>
      <c r="L4505" s="111"/>
    </row>
    <row r="4506" spans="7:12" ht="15" customHeight="1" x14ac:dyDescent="0.25">
      <c r="G4506" s="87">
        <f t="shared" si="204"/>
        <v>0</v>
      </c>
      <c r="H4506" s="87">
        <v>4506</v>
      </c>
      <c r="I4506" s="124">
        <v>53221</v>
      </c>
      <c r="J4506" s="121" t="s">
        <v>10807</v>
      </c>
      <c r="K4506" s="87" t="str">
        <f t="shared" si="205"/>
        <v>532</v>
      </c>
      <c r="L4506" s="111"/>
    </row>
    <row r="4507" spans="7:12" ht="15" customHeight="1" x14ac:dyDescent="0.25">
      <c r="G4507" s="87">
        <f t="shared" si="204"/>
        <v>0</v>
      </c>
      <c r="H4507" s="87">
        <v>4507</v>
      </c>
      <c r="I4507" s="119">
        <v>53222</v>
      </c>
      <c r="J4507" s="121" t="s">
        <v>10807</v>
      </c>
      <c r="K4507" s="87" t="str">
        <f t="shared" si="205"/>
        <v>532</v>
      </c>
      <c r="L4507" s="111"/>
    </row>
    <row r="4508" spans="7:12" ht="15" customHeight="1" x14ac:dyDescent="0.25">
      <c r="G4508" s="87">
        <f t="shared" si="204"/>
        <v>0</v>
      </c>
      <c r="H4508" s="87">
        <v>4508</v>
      </c>
      <c r="I4508" s="119">
        <v>53229</v>
      </c>
      <c r="J4508" s="121" t="s">
        <v>10807</v>
      </c>
      <c r="K4508" s="87" t="str">
        <f t="shared" si="205"/>
        <v>532</v>
      </c>
      <c r="L4508" s="111"/>
    </row>
    <row r="4509" spans="7:12" ht="15" customHeight="1" x14ac:dyDescent="0.25">
      <c r="G4509" s="87">
        <f t="shared" si="204"/>
        <v>0</v>
      </c>
      <c r="H4509" s="87">
        <v>4509</v>
      </c>
      <c r="I4509" s="124">
        <v>53221</v>
      </c>
      <c r="J4509" s="121" t="s">
        <v>10808</v>
      </c>
      <c r="K4509" s="87" t="str">
        <f t="shared" si="205"/>
        <v>532</v>
      </c>
      <c r="L4509" s="111"/>
    </row>
    <row r="4510" spans="7:12" ht="15" customHeight="1" x14ac:dyDescent="0.25">
      <c r="G4510" s="87">
        <f t="shared" si="204"/>
        <v>0</v>
      </c>
      <c r="H4510" s="87">
        <v>4510</v>
      </c>
      <c r="I4510" s="119">
        <v>53222</v>
      </c>
      <c r="J4510" s="121" t="s">
        <v>10808</v>
      </c>
      <c r="K4510" s="87" t="str">
        <f t="shared" si="205"/>
        <v>532</v>
      </c>
      <c r="L4510" s="111"/>
    </row>
    <row r="4511" spans="7:12" ht="15" customHeight="1" x14ac:dyDescent="0.25">
      <c r="G4511" s="87">
        <f t="shared" si="204"/>
        <v>0</v>
      </c>
      <c r="H4511" s="87">
        <v>4511</v>
      </c>
      <c r="I4511" s="119">
        <v>53229</v>
      </c>
      <c r="J4511" s="121" t="s">
        <v>10808</v>
      </c>
      <c r="K4511" s="87" t="str">
        <f t="shared" si="205"/>
        <v>532</v>
      </c>
      <c r="L4511" s="111"/>
    </row>
    <row r="4512" spans="7:12" ht="15" customHeight="1" x14ac:dyDescent="0.25">
      <c r="G4512" s="87">
        <f t="shared" si="204"/>
        <v>0</v>
      </c>
      <c r="H4512" s="87">
        <v>4512</v>
      </c>
      <c r="I4512" s="124">
        <v>53221</v>
      </c>
      <c r="J4512" s="121" t="s">
        <v>10809</v>
      </c>
      <c r="K4512" s="87" t="str">
        <f t="shared" si="205"/>
        <v>532</v>
      </c>
      <c r="L4512" s="111"/>
    </row>
    <row r="4513" spans="7:12" ht="15" customHeight="1" x14ac:dyDescent="0.25">
      <c r="G4513" s="87">
        <f t="shared" si="204"/>
        <v>0</v>
      </c>
      <c r="H4513" s="87">
        <v>4513</v>
      </c>
      <c r="I4513" s="119">
        <v>53222</v>
      </c>
      <c r="J4513" s="121" t="s">
        <v>10809</v>
      </c>
      <c r="K4513" s="87" t="str">
        <f t="shared" si="205"/>
        <v>532</v>
      </c>
      <c r="L4513" s="111"/>
    </row>
    <row r="4514" spans="7:12" ht="15" customHeight="1" x14ac:dyDescent="0.25">
      <c r="G4514" s="87">
        <f t="shared" si="204"/>
        <v>0</v>
      </c>
      <c r="H4514" s="87">
        <v>4514</v>
      </c>
      <c r="I4514" s="119">
        <v>53229</v>
      </c>
      <c r="J4514" s="121" t="s">
        <v>10809</v>
      </c>
      <c r="K4514" s="87" t="str">
        <f t="shared" si="205"/>
        <v>532</v>
      </c>
      <c r="L4514" s="111"/>
    </row>
    <row r="4515" spans="7:12" ht="15" customHeight="1" x14ac:dyDescent="0.25">
      <c r="G4515" s="87">
        <f t="shared" si="204"/>
        <v>0</v>
      </c>
      <c r="H4515" s="87">
        <v>4515</v>
      </c>
      <c r="I4515" s="119">
        <v>53291</v>
      </c>
      <c r="J4515" s="121" t="s">
        <v>10810</v>
      </c>
      <c r="K4515" s="87" t="str">
        <f t="shared" si="205"/>
        <v>532</v>
      </c>
      <c r="L4515" s="111"/>
    </row>
    <row r="4516" spans="7:12" ht="15" customHeight="1" x14ac:dyDescent="0.25">
      <c r="G4516" s="87">
        <f t="shared" si="204"/>
        <v>0</v>
      </c>
      <c r="H4516" s="87">
        <v>4516</v>
      </c>
      <c r="I4516" s="119">
        <v>53293</v>
      </c>
      <c r="J4516" s="121" t="s">
        <v>10810</v>
      </c>
      <c r="K4516" s="87" t="str">
        <f t="shared" si="205"/>
        <v>532</v>
      </c>
      <c r="L4516" s="111"/>
    </row>
    <row r="4517" spans="7:12" ht="15" customHeight="1" x14ac:dyDescent="0.25">
      <c r="G4517" s="87">
        <f t="shared" si="204"/>
        <v>0</v>
      </c>
      <c r="H4517" s="87">
        <v>4517</v>
      </c>
      <c r="I4517" s="119">
        <v>51649</v>
      </c>
      <c r="J4517" s="120" t="s">
        <v>10811</v>
      </c>
      <c r="K4517" s="87" t="str">
        <f t="shared" si="205"/>
        <v>516</v>
      </c>
      <c r="L4517" s="111"/>
    </row>
    <row r="4518" spans="7:12" ht="15" customHeight="1" x14ac:dyDescent="0.25">
      <c r="G4518" s="87">
        <f t="shared" si="204"/>
        <v>0</v>
      </c>
      <c r="H4518" s="87">
        <v>4518</v>
      </c>
      <c r="I4518" s="119">
        <v>53299</v>
      </c>
      <c r="J4518" s="121" t="s">
        <v>10812</v>
      </c>
      <c r="K4518" s="87" t="str">
        <f t="shared" si="205"/>
        <v>532</v>
      </c>
      <c r="L4518" s="111"/>
    </row>
    <row r="4519" spans="7:12" ht="15" customHeight="1" x14ac:dyDescent="0.25">
      <c r="G4519" s="87">
        <f t="shared" si="204"/>
        <v>0</v>
      </c>
      <c r="H4519" s="87">
        <v>4519</v>
      </c>
      <c r="I4519" s="119">
        <v>53211</v>
      </c>
      <c r="J4519" s="121" t="s">
        <v>10812</v>
      </c>
      <c r="K4519" s="87" t="str">
        <f t="shared" si="205"/>
        <v>532</v>
      </c>
      <c r="L4519" s="111"/>
    </row>
    <row r="4520" spans="7:12" ht="15" customHeight="1" x14ac:dyDescent="0.25">
      <c r="G4520" s="87">
        <f t="shared" si="204"/>
        <v>0</v>
      </c>
      <c r="H4520" s="87">
        <v>4520</v>
      </c>
      <c r="I4520" s="119">
        <v>53212</v>
      </c>
      <c r="J4520" s="121" t="s">
        <v>10812</v>
      </c>
      <c r="K4520" s="87" t="str">
        <f t="shared" si="205"/>
        <v>532</v>
      </c>
      <c r="L4520" s="111"/>
    </row>
    <row r="4521" spans="7:12" ht="15" customHeight="1" x14ac:dyDescent="0.25">
      <c r="G4521" s="87">
        <f t="shared" si="204"/>
        <v>0</v>
      </c>
      <c r="H4521" s="87">
        <v>4521</v>
      </c>
      <c r="I4521" s="119">
        <v>53219</v>
      </c>
      <c r="J4521" s="121" t="s">
        <v>10812</v>
      </c>
      <c r="K4521" s="87" t="str">
        <f t="shared" si="205"/>
        <v>532</v>
      </c>
      <c r="L4521" s="111"/>
    </row>
    <row r="4522" spans="7:12" ht="15" customHeight="1" x14ac:dyDescent="0.25">
      <c r="G4522" s="87">
        <f t="shared" si="204"/>
        <v>0</v>
      </c>
      <c r="H4522" s="87">
        <v>4522</v>
      </c>
      <c r="I4522" s="119">
        <v>53221</v>
      </c>
      <c r="J4522" s="121" t="s">
        <v>10812</v>
      </c>
      <c r="K4522" s="87" t="str">
        <f t="shared" si="205"/>
        <v>532</v>
      </c>
      <c r="L4522" s="111"/>
    </row>
    <row r="4523" spans="7:12" ht="15" customHeight="1" x14ac:dyDescent="0.25">
      <c r="G4523" s="87">
        <f t="shared" si="204"/>
        <v>0</v>
      </c>
      <c r="H4523" s="87">
        <v>4523</v>
      </c>
      <c r="I4523" s="119">
        <v>53222</v>
      </c>
      <c r="J4523" s="121" t="s">
        <v>10812</v>
      </c>
      <c r="K4523" s="87" t="str">
        <f t="shared" si="205"/>
        <v>532</v>
      </c>
      <c r="L4523" s="111"/>
    </row>
    <row r="4524" spans="7:12" ht="15" customHeight="1" x14ac:dyDescent="0.25">
      <c r="G4524" s="87">
        <f t="shared" si="204"/>
        <v>0</v>
      </c>
      <c r="H4524" s="87">
        <v>4524</v>
      </c>
      <c r="I4524" s="119">
        <v>53229</v>
      </c>
      <c r="J4524" s="121" t="s">
        <v>10812</v>
      </c>
      <c r="K4524" s="87" t="str">
        <f t="shared" si="205"/>
        <v>532</v>
      </c>
      <c r="L4524" s="111"/>
    </row>
    <row r="4525" spans="7:12" ht="15" customHeight="1" x14ac:dyDescent="0.25">
      <c r="G4525" s="87">
        <f t="shared" si="204"/>
        <v>0</v>
      </c>
      <c r="H4525" s="87">
        <v>4525</v>
      </c>
      <c r="I4525" s="119">
        <v>51410</v>
      </c>
      <c r="J4525" s="120" t="s">
        <v>10813</v>
      </c>
      <c r="K4525" s="87" t="str">
        <f t="shared" si="205"/>
        <v>514</v>
      </c>
      <c r="L4525" s="111"/>
    </row>
    <row r="4526" spans="7:12" ht="15" customHeight="1" x14ac:dyDescent="0.25">
      <c r="G4526" s="87">
        <f t="shared" si="204"/>
        <v>0</v>
      </c>
      <c r="H4526" s="87">
        <v>4526</v>
      </c>
      <c r="I4526" s="119">
        <v>51410</v>
      </c>
      <c r="J4526" s="120" t="s">
        <v>10814</v>
      </c>
      <c r="K4526" s="87" t="str">
        <f t="shared" si="205"/>
        <v>514</v>
      </c>
      <c r="L4526" s="111"/>
    </row>
    <row r="4527" spans="7:12" ht="15" customHeight="1" x14ac:dyDescent="0.25">
      <c r="G4527" s="87">
        <f t="shared" si="204"/>
        <v>0</v>
      </c>
      <c r="H4527" s="87">
        <v>4527</v>
      </c>
      <c r="I4527" s="119">
        <v>51410</v>
      </c>
      <c r="J4527" s="120" t="s">
        <v>10815</v>
      </c>
      <c r="K4527" s="87" t="str">
        <f t="shared" si="205"/>
        <v>514</v>
      </c>
      <c r="L4527" s="111"/>
    </row>
    <row r="4528" spans="7:12" ht="15" customHeight="1" x14ac:dyDescent="0.25">
      <c r="G4528" s="87">
        <f t="shared" si="204"/>
        <v>0</v>
      </c>
      <c r="H4528" s="87">
        <v>4528</v>
      </c>
      <c r="I4528" s="119">
        <v>51410</v>
      </c>
      <c r="J4528" s="120" t="s">
        <v>10816</v>
      </c>
      <c r="K4528" s="87" t="str">
        <f t="shared" si="205"/>
        <v>514</v>
      </c>
      <c r="L4528" s="111"/>
    </row>
    <row r="4529" spans="7:12" ht="15" customHeight="1" x14ac:dyDescent="0.25">
      <c r="G4529" s="87">
        <f t="shared" si="204"/>
        <v>0</v>
      </c>
      <c r="H4529" s="87">
        <v>4529</v>
      </c>
      <c r="I4529" s="119">
        <v>51410</v>
      </c>
      <c r="J4529" s="120" t="s">
        <v>10817</v>
      </c>
      <c r="K4529" s="87" t="str">
        <f t="shared" si="205"/>
        <v>514</v>
      </c>
      <c r="L4529" s="111"/>
    </row>
    <row r="4530" spans="7:12" ht="15" customHeight="1" x14ac:dyDescent="0.25">
      <c r="G4530" s="87">
        <f t="shared" si="204"/>
        <v>0</v>
      </c>
      <c r="H4530" s="87">
        <v>4530</v>
      </c>
      <c r="I4530" s="119">
        <v>51410</v>
      </c>
      <c r="J4530" s="120" t="s">
        <v>10818</v>
      </c>
      <c r="K4530" s="87" t="str">
        <f t="shared" si="205"/>
        <v>514</v>
      </c>
      <c r="L4530" s="111"/>
    </row>
    <row r="4531" spans="7:12" ht="15" customHeight="1" x14ac:dyDescent="0.25">
      <c r="G4531" s="87">
        <f t="shared" si="204"/>
        <v>0</v>
      </c>
      <c r="H4531" s="87">
        <v>4531</v>
      </c>
      <c r="I4531" s="119">
        <v>51421</v>
      </c>
      <c r="J4531" s="120" t="s">
        <v>10819</v>
      </c>
      <c r="K4531" s="87" t="str">
        <f t="shared" si="205"/>
        <v>514</v>
      </c>
      <c r="L4531" s="111"/>
    </row>
    <row r="4532" spans="7:12" ht="15" customHeight="1" x14ac:dyDescent="0.25">
      <c r="G4532" s="87">
        <f t="shared" si="204"/>
        <v>0</v>
      </c>
      <c r="H4532" s="87">
        <v>4532</v>
      </c>
      <c r="I4532" s="119">
        <v>51421</v>
      </c>
      <c r="J4532" s="120" t="s">
        <v>10820</v>
      </c>
      <c r="K4532" s="87" t="str">
        <f t="shared" si="205"/>
        <v>514</v>
      </c>
      <c r="L4532" s="111"/>
    </row>
    <row r="4533" spans="7:12" ht="15" customHeight="1" x14ac:dyDescent="0.25">
      <c r="G4533" s="87">
        <f t="shared" si="204"/>
        <v>0</v>
      </c>
      <c r="H4533" s="87">
        <v>4533</v>
      </c>
      <c r="I4533" s="119">
        <v>51421</v>
      </c>
      <c r="J4533" s="120" t="s">
        <v>10821</v>
      </c>
      <c r="K4533" s="87" t="str">
        <f t="shared" si="205"/>
        <v>514</v>
      </c>
      <c r="L4533" s="111"/>
    </row>
    <row r="4534" spans="7:12" ht="15" customHeight="1" x14ac:dyDescent="0.25">
      <c r="G4534" s="87">
        <f t="shared" si="204"/>
        <v>0</v>
      </c>
      <c r="H4534" s="87">
        <v>4534</v>
      </c>
      <c r="I4534" s="119">
        <v>51421</v>
      </c>
      <c r="J4534" s="120" t="s">
        <v>10822</v>
      </c>
      <c r="K4534" s="87" t="str">
        <f t="shared" si="205"/>
        <v>514</v>
      </c>
      <c r="L4534" s="111"/>
    </row>
    <row r="4535" spans="7:12" ht="15" customHeight="1" x14ac:dyDescent="0.25">
      <c r="G4535" s="87">
        <f t="shared" si="204"/>
        <v>0</v>
      </c>
      <c r="H4535" s="87">
        <v>4535</v>
      </c>
      <c r="I4535" s="119">
        <v>51421</v>
      </c>
      <c r="J4535" s="121" t="s">
        <v>10823</v>
      </c>
      <c r="K4535" s="87" t="str">
        <f t="shared" si="205"/>
        <v>514</v>
      </c>
      <c r="L4535" s="111"/>
    </row>
    <row r="4536" spans="7:12" ht="15" customHeight="1" x14ac:dyDescent="0.25">
      <c r="G4536" s="87">
        <f t="shared" si="204"/>
        <v>0</v>
      </c>
      <c r="H4536" s="87">
        <v>4536</v>
      </c>
      <c r="I4536" s="119">
        <v>51429</v>
      </c>
      <c r="J4536" s="121" t="s">
        <v>10823</v>
      </c>
      <c r="K4536" s="87" t="str">
        <f t="shared" si="205"/>
        <v>514</v>
      </c>
      <c r="L4536" s="111"/>
    </row>
    <row r="4537" spans="7:12" ht="15" customHeight="1" x14ac:dyDescent="0.25">
      <c r="G4537" s="87">
        <f t="shared" si="204"/>
        <v>0</v>
      </c>
      <c r="H4537" s="87">
        <v>4537</v>
      </c>
      <c r="I4537" s="119">
        <v>51422</v>
      </c>
      <c r="J4537" s="120" t="s">
        <v>10824</v>
      </c>
      <c r="K4537" s="87" t="str">
        <f t="shared" si="205"/>
        <v>514</v>
      </c>
      <c r="L4537" s="111"/>
    </row>
    <row r="4538" spans="7:12" ht="15" customHeight="1" x14ac:dyDescent="0.25">
      <c r="G4538" s="87">
        <f t="shared" si="204"/>
        <v>0</v>
      </c>
      <c r="H4538" s="87">
        <v>4538</v>
      </c>
      <c r="I4538" s="119">
        <v>51422</v>
      </c>
      <c r="J4538" s="120" t="s">
        <v>10825</v>
      </c>
      <c r="K4538" s="87" t="str">
        <f t="shared" si="205"/>
        <v>514</v>
      </c>
      <c r="L4538" s="111"/>
    </row>
    <row r="4539" spans="7:12" ht="15" customHeight="1" x14ac:dyDescent="0.25">
      <c r="G4539" s="87">
        <f t="shared" si="204"/>
        <v>0</v>
      </c>
      <c r="H4539" s="87">
        <v>4539</v>
      </c>
      <c r="I4539" s="119">
        <v>51422</v>
      </c>
      <c r="J4539" s="120" t="s">
        <v>10826</v>
      </c>
      <c r="K4539" s="87" t="str">
        <f t="shared" si="205"/>
        <v>514</v>
      </c>
      <c r="L4539" s="111"/>
    </row>
    <row r="4540" spans="7:12" ht="15" customHeight="1" x14ac:dyDescent="0.25">
      <c r="G4540" s="87">
        <f t="shared" si="204"/>
        <v>0</v>
      </c>
      <c r="H4540" s="87">
        <v>4540</v>
      </c>
      <c r="I4540" s="119">
        <v>51422</v>
      </c>
      <c r="J4540" s="120" t="s">
        <v>10827</v>
      </c>
      <c r="K4540" s="87" t="str">
        <f t="shared" si="205"/>
        <v>514</v>
      </c>
      <c r="L4540" s="111"/>
    </row>
    <row r="4541" spans="7:12" ht="15" customHeight="1" x14ac:dyDescent="0.25">
      <c r="G4541" s="87">
        <f t="shared" si="204"/>
        <v>0</v>
      </c>
      <c r="H4541" s="87">
        <v>4541</v>
      </c>
      <c r="I4541" s="119">
        <v>51423</v>
      </c>
      <c r="J4541" s="120" t="s">
        <v>10828</v>
      </c>
      <c r="K4541" s="87" t="str">
        <f t="shared" si="205"/>
        <v>514</v>
      </c>
      <c r="L4541" s="111"/>
    </row>
    <row r="4542" spans="7:12" ht="15" customHeight="1" x14ac:dyDescent="0.25">
      <c r="G4542" s="87">
        <f t="shared" si="204"/>
        <v>0</v>
      </c>
      <c r="H4542" s="87">
        <v>4542</v>
      </c>
      <c r="I4542" s="119">
        <v>51423</v>
      </c>
      <c r="J4542" s="120" t="s">
        <v>10829</v>
      </c>
      <c r="K4542" s="87" t="str">
        <f t="shared" si="205"/>
        <v>514</v>
      </c>
      <c r="L4542" s="111"/>
    </row>
    <row r="4543" spans="7:12" ht="15" customHeight="1" x14ac:dyDescent="0.25">
      <c r="G4543" s="87">
        <f t="shared" si="204"/>
        <v>0</v>
      </c>
      <c r="H4543" s="87">
        <v>4543</v>
      </c>
      <c r="I4543" s="119">
        <v>51423</v>
      </c>
      <c r="J4543" s="120" t="s">
        <v>10830</v>
      </c>
      <c r="K4543" s="87" t="str">
        <f t="shared" si="205"/>
        <v>514</v>
      </c>
      <c r="L4543" s="111"/>
    </row>
    <row r="4544" spans="7:12" ht="15" customHeight="1" x14ac:dyDescent="0.25">
      <c r="G4544" s="87">
        <f t="shared" si="204"/>
        <v>0</v>
      </c>
      <c r="H4544" s="87">
        <v>4544</v>
      </c>
      <c r="I4544" s="119">
        <v>51423</v>
      </c>
      <c r="J4544" s="120" t="s">
        <v>10831</v>
      </c>
      <c r="K4544" s="87" t="str">
        <f t="shared" si="205"/>
        <v>514</v>
      </c>
      <c r="L4544" s="111"/>
    </row>
    <row r="4545" spans="7:12" ht="15" customHeight="1" x14ac:dyDescent="0.25">
      <c r="G4545" s="87">
        <f t="shared" si="204"/>
        <v>0</v>
      </c>
      <c r="H4545" s="87">
        <v>4545</v>
      </c>
      <c r="I4545" s="119">
        <v>51423</v>
      </c>
      <c r="J4545" s="120" t="s">
        <v>10832</v>
      </c>
      <c r="K4545" s="87" t="str">
        <f t="shared" si="205"/>
        <v>514</v>
      </c>
      <c r="L4545" s="111"/>
    </row>
    <row r="4546" spans="7:12" ht="15" customHeight="1" x14ac:dyDescent="0.25">
      <c r="G4546" s="87">
        <f t="shared" ref="G4546:G4609" si="206">IF(ISERR(SEARCH($G$1,J4546)),0,1)</f>
        <v>0</v>
      </c>
      <c r="H4546" s="87">
        <v>4546</v>
      </c>
      <c r="I4546" s="119">
        <v>51630</v>
      </c>
      <c r="J4546" s="120" t="s">
        <v>10833</v>
      </c>
      <c r="K4546" s="87" t="str">
        <f t="shared" si="205"/>
        <v>516</v>
      </c>
      <c r="L4546" s="111"/>
    </row>
    <row r="4547" spans="7:12" ht="15" customHeight="1" x14ac:dyDescent="0.25">
      <c r="G4547" s="87">
        <f t="shared" si="206"/>
        <v>0</v>
      </c>
      <c r="H4547" s="87">
        <v>4547</v>
      </c>
      <c r="I4547" s="119">
        <v>51630</v>
      </c>
      <c r="J4547" s="120" t="s">
        <v>10834</v>
      </c>
      <c r="K4547" s="87" t="str">
        <f t="shared" ref="K4547:K4610" si="207">IF(LEN(LEFT(I4547,3))&lt;3,"Prosím, zvolte podrobnější úroveň.",LEFT(I4547,3))</f>
        <v>516</v>
      </c>
      <c r="L4547" s="111"/>
    </row>
    <row r="4548" spans="7:12" ht="15" customHeight="1" x14ac:dyDescent="0.25">
      <c r="G4548" s="87">
        <f t="shared" si="206"/>
        <v>0</v>
      </c>
      <c r="H4548" s="87">
        <v>4548</v>
      </c>
      <c r="I4548" s="119">
        <v>51630</v>
      </c>
      <c r="J4548" s="120" t="s">
        <v>10835</v>
      </c>
      <c r="K4548" s="87" t="str">
        <f t="shared" si="207"/>
        <v>516</v>
      </c>
      <c r="L4548" s="111"/>
    </row>
    <row r="4549" spans="7:12" ht="15" customHeight="1" x14ac:dyDescent="0.25">
      <c r="G4549" s="87">
        <f t="shared" si="206"/>
        <v>0</v>
      </c>
      <c r="H4549" s="87">
        <v>4549</v>
      </c>
      <c r="I4549" s="119">
        <v>51690</v>
      </c>
      <c r="J4549" s="120" t="s">
        <v>10836</v>
      </c>
      <c r="K4549" s="87" t="str">
        <f t="shared" si="207"/>
        <v>516</v>
      </c>
      <c r="L4549" s="111"/>
    </row>
    <row r="4550" spans="7:12" ht="15" customHeight="1" x14ac:dyDescent="0.25">
      <c r="G4550" s="87">
        <f t="shared" si="206"/>
        <v>0</v>
      </c>
      <c r="H4550" s="87">
        <v>4550</v>
      </c>
      <c r="I4550" s="119">
        <v>51690</v>
      </c>
      <c r="J4550" s="120" t="s">
        <v>10837</v>
      </c>
      <c r="K4550" s="87" t="str">
        <f t="shared" si="207"/>
        <v>516</v>
      </c>
      <c r="L4550" s="111"/>
    </row>
    <row r="4551" spans="7:12" ht="15" customHeight="1" x14ac:dyDescent="0.25">
      <c r="G4551" s="87">
        <f t="shared" si="206"/>
        <v>0</v>
      </c>
      <c r="H4551" s="87">
        <v>4551</v>
      </c>
      <c r="I4551" s="119">
        <v>51690</v>
      </c>
      <c r="J4551" s="120" t="s">
        <v>10838</v>
      </c>
      <c r="K4551" s="87" t="str">
        <f t="shared" si="207"/>
        <v>516</v>
      </c>
      <c r="L4551" s="111"/>
    </row>
    <row r="4552" spans="7:12" ht="15" customHeight="1" x14ac:dyDescent="0.25">
      <c r="G4552" s="87">
        <f t="shared" si="206"/>
        <v>0</v>
      </c>
      <c r="H4552" s="87">
        <v>4552</v>
      </c>
      <c r="I4552" s="119">
        <v>51690</v>
      </c>
      <c r="J4552" s="120" t="s">
        <v>10839</v>
      </c>
      <c r="K4552" s="87" t="str">
        <f t="shared" si="207"/>
        <v>516</v>
      </c>
      <c r="L4552" s="111"/>
    </row>
    <row r="4553" spans="7:12" ht="15" customHeight="1" x14ac:dyDescent="0.25">
      <c r="G4553" s="87">
        <f t="shared" si="206"/>
        <v>0</v>
      </c>
      <c r="H4553" s="87">
        <v>4553</v>
      </c>
      <c r="I4553" s="119">
        <v>51690</v>
      </c>
      <c r="J4553" s="120" t="s">
        <v>10840</v>
      </c>
      <c r="K4553" s="87" t="str">
        <f t="shared" si="207"/>
        <v>516</v>
      </c>
      <c r="L4553" s="111"/>
    </row>
    <row r="4554" spans="7:12" ht="15" customHeight="1" x14ac:dyDescent="0.25">
      <c r="G4554" s="87">
        <f t="shared" si="206"/>
        <v>0</v>
      </c>
      <c r="H4554" s="87">
        <v>4554</v>
      </c>
      <c r="I4554" s="119">
        <v>51690</v>
      </c>
      <c r="J4554" s="120" t="s">
        <v>10841</v>
      </c>
      <c r="K4554" s="87" t="str">
        <f t="shared" si="207"/>
        <v>516</v>
      </c>
      <c r="L4554" s="111"/>
    </row>
    <row r="4555" spans="7:12" ht="15" customHeight="1" x14ac:dyDescent="0.25">
      <c r="G4555" s="87">
        <f t="shared" si="206"/>
        <v>0</v>
      </c>
      <c r="H4555" s="87">
        <v>4555</v>
      </c>
      <c r="I4555" s="119">
        <v>51620</v>
      </c>
      <c r="J4555" s="120" t="s">
        <v>10842</v>
      </c>
      <c r="K4555" s="87" t="str">
        <f t="shared" si="207"/>
        <v>516</v>
      </c>
      <c r="L4555" s="111"/>
    </row>
    <row r="4556" spans="7:12" ht="15" customHeight="1" x14ac:dyDescent="0.25">
      <c r="G4556" s="87">
        <f t="shared" si="206"/>
        <v>0</v>
      </c>
      <c r="H4556" s="87">
        <v>4556</v>
      </c>
      <c r="I4556" s="119">
        <v>51690</v>
      </c>
      <c r="J4556" s="120" t="s">
        <v>10843</v>
      </c>
      <c r="K4556" s="87" t="str">
        <f t="shared" si="207"/>
        <v>516</v>
      </c>
      <c r="L4556" s="111"/>
    </row>
    <row r="4557" spans="7:12" ht="15" customHeight="1" x14ac:dyDescent="0.25">
      <c r="G4557" s="87">
        <f t="shared" si="206"/>
        <v>0</v>
      </c>
      <c r="H4557" s="87">
        <v>4557</v>
      </c>
      <c r="I4557" s="119">
        <v>51610</v>
      </c>
      <c r="J4557" s="120" t="s">
        <v>10844</v>
      </c>
      <c r="K4557" s="87" t="str">
        <f t="shared" si="207"/>
        <v>516</v>
      </c>
      <c r="L4557" s="111"/>
    </row>
    <row r="4558" spans="7:12" ht="15" customHeight="1" x14ac:dyDescent="0.25">
      <c r="G4558" s="87">
        <f t="shared" si="206"/>
        <v>0</v>
      </c>
      <c r="H4558" s="87">
        <v>4558</v>
      </c>
      <c r="I4558" s="119">
        <v>51610</v>
      </c>
      <c r="J4558" s="120" t="s">
        <v>10845</v>
      </c>
      <c r="K4558" s="87" t="str">
        <f t="shared" si="207"/>
        <v>516</v>
      </c>
      <c r="L4558" s="111"/>
    </row>
    <row r="4559" spans="7:12" ht="15" customHeight="1" x14ac:dyDescent="0.25">
      <c r="G4559" s="87">
        <f t="shared" si="206"/>
        <v>0</v>
      </c>
      <c r="H4559" s="87">
        <v>4559</v>
      </c>
      <c r="I4559" s="119">
        <v>51610</v>
      </c>
      <c r="J4559" s="120" t="s">
        <v>10846</v>
      </c>
      <c r="K4559" s="87" t="str">
        <f t="shared" si="207"/>
        <v>516</v>
      </c>
      <c r="L4559" s="111"/>
    </row>
    <row r="4560" spans="7:12" ht="15" customHeight="1" x14ac:dyDescent="0.25">
      <c r="G4560" s="87">
        <f t="shared" si="206"/>
        <v>0</v>
      </c>
      <c r="H4560" s="87">
        <v>4560</v>
      </c>
      <c r="I4560" s="119">
        <v>54119</v>
      </c>
      <c r="J4560" s="122" t="s">
        <v>10847</v>
      </c>
      <c r="K4560" s="87" t="str">
        <f t="shared" si="207"/>
        <v>541</v>
      </c>
      <c r="L4560" s="111"/>
    </row>
    <row r="4561" spans="7:12" ht="15" customHeight="1" x14ac:dyDescent="0.25">
      <c r="G4561" s="87">
        <f t="shared" si="206"/>
        <v>0</v>
      </c>
      <c r="H4561" s="87">
        <v>4561</v>
      </c>
      <c r="I4561" s="119">
        <v>54111</v>
      </c>
      <c r="J4561" s="122" t="s">
        <v>10847</v>
      </c>
      <c r="K4561" s="87" t="str">
        <f t="shared" si="207"/>
        <v>541</v>
      </c>
      <c r="L4561" s="111"/>
    </row>
    <row r="4562" spans="7:12" ht="15" customHeight="1" x14ac:dyDescent="0.25">
      <c r="G4562" s="87">
        <f t="shared" si="206"/>
        <v>0</v>
      </c>
      <c r="H4562" s="87">
        <v>4562</v>
      </c>
      <c r="I4562" s="119">
        <v>54112</v>
      </c>
      <c r="J4562" s="122" t="s">
        <v>10847</v>
      </c>
      <c r="K4562" s="87" t="str">
        <f t="shared" si="207"/>
        <v>541</v>
      </c>
      <c r="L4562" s="111"/>
    </row>
    <row r="4563" spans="7:12" ht="15" customHeight="1" x14ac:dyDescent="0.25">
      <c r="G4563" s="87">
        <f t="shared" si="206"/>
        <v>0</v>
      </c>
      <c r="H4563" s="87">
        <v>4563</v>
      </c>
      <c r="I4563" s="119">
        <v>54113</v>
      </c>
      <c r="J4563" s="122" t="s">
        <v>10847</v>
      </c>
      <c r="K4563" s="87" t="str">
        <f t="shared" si="207"/>
        <v>541</v>
      </c>
      <c r="L4563" s="111"/>
    </row>
    <row r="4564" spans="7:12" ht="15" customHeight="1" x14ac:dyDescent="0.25">
      <c r="G4564" s="87">
        <f t="shared" si="206"/>
        <v>0</v>
      </c>
      <c r="H4564" s="87">
        <v>4564</v>
      </c>
      <c r="I4564" s="119">
        <v>54114</v>
      </c>
      <c r="J4564" s="122" t="s">
        <v>10847</v>
      </c>
      <c r="K4564" s="87" t="str">
        <f t="shared" si="207"/>
        <v>541</v>
      </c>
      <c r="L4564" s="111"/>
    </row>
    <row r="4565" spans="7:12" ht="15" customHeight="1" x14ac:dyDescent="0.25">
      <c r="G4565" s="87">
        <f t="shared" si="206"/>
        <v>0</v>
      </c>
      <c r="H4565" s="87">
        <v>4565</v>
      </c>
      <c r="I4565" s="119">
        <v>54115</v>
      </c>
      <c r="J4565" s="122" t="s">
        <v>10847</v>
      </c>
      <c r="K4565" s="87" t="str">
        <f t="shared" si="207"/>
        <v>541</v>
      </c>
      <c r="L4565" s="111"/>
    </row>
    <row r="4566" spans="7:12" ht="15" customHeight="1" x14ac:dyDescent="0.25">
      <c r="G4566" s="87">
        <f t="shared" si="206"/>
        <v>0</v>
      </c>
      <c r="H4566" s="87">
        <v>4566</v>
      </c>
      <c r="I4566" s="119">
        <v>54116</v>
      </c>
      <c r="J4566" s="122" t="s">
        <v>10847</v>
      </c>
      <c r="K4566" s="87" t="str">
        <f t="shared" si="207"/>
        <v>541</v>
      </c>
      <c r="L4566" s="111"/>
    </row>
    <row r="4567" spans="7:12" ht="15" customHeight="1" x14ac:dyDescent="0.25">
      <c r="G4567" s="87">
        <f t="shared" si="206"/>
        <v>0</v>
      </c>
      <c r="H4567" s="87">
        <v>4567</v>
      </c>
      <c r="I4567" s="119">
        <v>54114</v>
      </c>
      <c r="J4567" s="122" t="s">
        <v>10848</v>
      </c>
      <c r="K4567" s="87" t="str">
        <f t="shared" si="207"/>
        <v>541</v>
      </c>
      <c r="L4567" s="111"/>
    </row>
    <row r="4568" spans="7:12" ht="15" customHeight="1" x14ac:dyDescent="0.25">
      <c r="G4568" s="87">
        <f t="shared" si="206"/>
        <v>0</v>
      </c>
      <c r="H4568" s="87">
        <v>4568</v>
      </c>
      <c r="I4568" s="119">
        <v>54116</v>
      </c>
      <c r="J4568" s="122" t="s">
        <v>10848</v>
      </c>
      <c r="K4568" s="87" t="str">
        <f t="shared" si="207"/>
        <v>541</v>
      </c>
      <c r="L4568" s="111"/>
    </row>
    <row r="4569" spans="7:12" ht="15" customHeight="1" x14ac:dyDescent="0.25">
      <c r="G4569" s="87">
        <f t="shared" si="206"/>
        <v>0</v>
      </c>
      <c r="H4569" s="87">
        <v>4569</v>
      </c>
      <c r="I4569" s="119">
        <v>54114</v>
      </c>
      <c r="J4569" s="122" t="s">
        <v>10849</v>
      </c>
      <c r="K4569" s="87" t="str">
        <f t="shared" si="207"/>
        <v>541</v>
      </c>
      <c r="L4569" s="111"/>
    </row>
    <row r="4570" spans="7:12" ht="15" customHeight="1" x14ac:dyDescent="0.25">
      <c r="G4570" s="87">
        <f t="shared" si="206"/>
        <v>0</v>
      </c>
      <c r="H4570" s="87">
        <v>4570</v>
      </c>
      <c r="I4570" s="119">
        <v>54119</v>
      </c>
      <c r="J4570" s="122" t="s">
        <v>10850</v>
      </c>
      <c r="K4570" s="87" t="str">
        <f t="shared" si="207"/>
        <v>541</v>
      </c>
      <c r="L4570" s="111"/>
    </row>
    <row r="4571" spans="7:12" ht="15" customHeight="1" x14ac:dyDescent="0.25">
      <c r="G4571" s="87">
        <f t="shared" si="206"/>
        <v>0</v>
      </c>
      <c r="H4571" s="87">
        <v>4571</v>
      </c>
      <c r="I4571" s="119">
        <v>54111</v>
      </c>
      <c r="J4571" s="122" t="s">
        <v>10850</v>
      </c>
      <c r="K4571" s="87" t="str">
        <f t="shared" si="207"/>
        <v>541</v>
      </c>
      <c r="L4571" s="111"/>
    </row>
    <row r="4572" spans="7:12" ht="15" customHeight="1" x14ac:dyDescent="0.25">
      <c r="G4572" s="87">
        <f t="shared" si="206"/>
        <v>0</v>
      </c>
      <c r="H4572" s="87">
        <v>4572</v>
      </c>
      <c r="I4572" s="119">
        <v>54112</v>
      </c>
      <c r="J4572" s="122" t="s">
        <v>10850</v>
      </c>
      <c r="K4572" s="87" t="str">
        <f t="shared" si="207"/>
        <v>541</v>
      </c>
      <c r="L4572" s="111"/>
    </row>
    <row r="4573" spans="7:12" ht="15" customHeight="1" x14ac:dyDescent="0.25">
      <c r="G4573" s="87">
        <f t="shared" si="206"/>
        <v>0</v>
      </c>
      <c r="H4573" s="87">
        <v>4573</v>
      </c>
      <c r="I4573" s="119">
        <v>54113</v>
      </c>
      <c r="J4573" s="122" t="s">
        <v>10850</v>
      </c>
      <c r="K4573" s="87" t="str">
        <f t="shared" si="207"/>
        <v>541</v>
      </c>
      <c r="L4573" s="111"/>
    </row>
    <row r="4574" spans="7:12" ht="15" customHeight="1" x14ac:dyDescent="0.25">
      <c r="G4574" s="87">
        <f t="shared" si="206"/>
        <v>0</v>
      </c>
      <c r="H4574" s="87">
        <v>4574</v>
      </c>
      <c r="I4574" s="119">
        <v>54114</v>
      </c>
      <c r="J4574" s="122" t="s">
        <v>10850</v>
      </c>
      <c r="K4574" s="87" t="str">
        <f t="shared" si="207"/>
        <v>541</v>
      </c>
      <c r="L4574" s="111"/>
    </row>
    <row r="4575" spans="7:12" ht="15" customHeight="1" x14ac:dyDescent="0.25">
      <c r="G4575" s="87">
        <f t="shared" si="206"/>
        <v>0</v>
      </c>
      <c r="H4575" s="87">
        <v>4575</v>
      </c>
      <c r="I4575" s="119">
        <v>54115</v>
      </c>
      <c r="J4575" s="122" t="s">
        <v>10850</v>
      </c>
      <c r="K4575" s="87" t="str">
        <f t="shared" si="207"/>
        <v>541</v>
      </c>
      <c r="L4575" s="111"/>
    </row>
    <row r="4576" spans="7:12" ht="15" customHeight="1" x14ac:dyDescent="0.25">
      <c r="G4576" s="87">
        <f t="shared" si="206"/>
        <v>0</v>
      </c>
      <c r="H4576" s="87">
        <v>4576</v>
      </c>
      <c r="I4576" s="119">
        <v>54116</v>
      </c>
      <c r="J4576" s="122" t="s">
        <v>10850</v>
      </c>
      <c r="K4576" s="87" t="str">
        <f t="shared" si="207"/>
        <v>541</v>
      </c>
      <c r="L4576" s="111"/>
    </row>
    <row r="4577" spans="7:12" ht="15" customHeight="1" x14ac:dyDescent="0.25">
      <c r="G4577" s="87">
        <f t="shared" si="206"/>
        <v>0</v>
      </c>
      <c r="H4577" s="87">
        <v>4577</v>
      </c>
      <c r="I4577" s="119">
        <v>54111</v>
      </c>
      <c r="J4577" s="122" t="s">
        <v>10851</v>
      </c>
      <c r="K4577" s="87" t="str">
        <f t="shared" si="207"/>
        <v>541</v>
      </c>
      <c r="L4577" s="111"/>
    </row>
    <row r="4578" spans="7:12" ht="15" customHeight="1" x14ac:dyDescent="0.25">
      <c r="G4578" s="87">
        <f t="shared" si="206"/>
        <v>0</v>
      </c>
      <c r="H4578" s="87">
        <v>4578</v>
      </c>
      <c r="I4578" s="119">
        <v>54112</v>
      </c>
      <c r="J4578" s="122" t="s">
        <v>10851</v>
      </c>
      <c r="K4578" s="87" t="str">
        <f t="shared" si="207"/>
        <v>541</v>
      </c>
      <c r="L4578" s="111"/>
    </row>
    <row r="4579" spans="7:12" ht="15" customHeight="1" x14ac:dyDescent="0.25">
      <c r="G4579" s="87">
        <f t="shared" si="206"/>
        <v>0</v>
      </c>
      <c r="H4579" s="87">
        <v>4579</v>
      </c>
      <c r="I4579" s="119">
        <v>54113</v>
      </c>
      <c r="J4579" s="122" t="s">
        <v>10851</v>
      </c>
      <c r="K4579" s="87" t="str">
        <f t="shared" si="207"/>
        <v>541</v>
      </c>
      <c r="L4579" s="111"/>
    </row>
    <row r="4580" spans="7:12" ht="15" customHeight="1" x14ac:dyDescent="0.25">
      <c r="G4580" s="87">
        <f t="shared" si="206"/>
        <v>0</v>
      </c>
      <c r="H4580" s="87">
        <v>4580</v>
      </c>
      <c r="I4580" s="119">
        <v>54114</v>
      </c>
      <c r="J4580" s="122" t="s">
        <v>10851</v>
      </c>
      <c r="K4580" s="87" t="str">
        <f t="shared" si="207"/>
        <v>541</v>
      </c>
      <c r="L4580" s="111"/>
    </row>
    <row r="4581" spans="7:12" ht="15" customHeight="1" x14ac:dyDescent="0.25">
      <c r="G4581" s="87">
        <f t="shared" si="206"/>
        <v>0</v>
      </c>
      <c r="H4581" s="87">
        <v>4581</v>
      </c>
      <c r="I4581" s="119">
        <v>54111</v>
      </c>
      <c r="J4581" s="122" t="s">
        <v>10852</v>
      </c>
      <c r="K4581" s="87" t="str">
        <f t="shared" si="207"/>
        <v>541</v>
      </c>
      <c r="L4581" s="111"/>
    </row>
    <row r="4582" spans="7:12" ht="15" customHeight="1" x14ac:dyDescent="0.25">
      <c r="G4582" s="87">
        <f t="shared" si="206"/>
        <v>0</v>
      </c>
      <c r="H4582" s="87">
        <v>4582</v>
      </c>
      <c r="I4582" s="119">
        <v>54112</v>
      </c>
      <c r="J4582" s="122" t="s">
        <v>10852</v>
      </c>
      <c r="K4582" s="87" t="str">
        <f t="shared" si="207"/>
        <v>541</v>
      </c>
      <c r="L4582" s="111"/>
    </row>
    <row r="4583" spans="7:12" ht="15" customHeight="1" x14ac:dyDescent="0.25">
      <c r="G4583" s="87">
        <f t="shared" si="206"/>
        <v>0</v>
      </c>
      <c r="H4583" s="87">
        <v>4583</v>
      </c>
      <c r="I4583" s="119">
        <v>54113</v>
      </c>
      <c r="J4583" s="122" t="s">
        <v>10852</v>
      </c>
      <c r="K4583" s="87" t="str">
        <f t="shared" si="207"/>
        <v>541</v>
      </c>
      <c r="L4583" s="111"/>
    </row>
    <row r="4584" spans="7:12" ht="15" customHeight="1" x14ac:dyDescent="0.25">
      <c r="G4584" s="87">
        <f t="shared" si="206"/>
        <v>0</v>
      </c>
      <c r="H4584" s="87">
        <v>4584</v>
      </c>
      <c r="I4584" s="119">
        <v>54114</v>
      </c>
      <c r="J4584" s="122" t="s">
        <v>10852</v>
      </c>
      <c r="K4584" s="87" t="str">
        <f t="shared" si="207"/>
        <v>541</v>
      </c>
      <c r="L4584" s="111"/>
    </row>
    <row r="4585" spans="7:12" ht="15" customHeight="1" x14ac:dyDescent="0.25">
      <c r="G4585" s="87">
        <f t="shared" si="206"/>
        <v>0</v>
      </c>
      <c r="H4585" s="87">
        <v>4585</v>
      </c>
      <c r="I4585" s="119">
        <v>54115</v>
      </c>
      <c r="J4585" s="122" t="s">
        <v>10852</v>
      </c>
      <c r="K4585" s="87" t="str">
        <f t="shared" si="207"/>
        <v>541</v>
      </c>
      <c r="L4585" s="111"/>
    </row>
    <row r="4586" spans="7:12" ht="15" customHeight="1" x14ac:dyDescent="0.25">
      <c r="G4586" s="87">
        <f t="shared" si="206"/>
        <v>0</v>
      </c>
      <c r="H4586" s="87">
        <v>4586</v>
      </c>
      <c r="I4586" s="119">
        <v>54116</v>
      </c>
      <c r="J4586" s="122" t="s">
        <v>10852</v>
      </c>
      <c r="K4586" s="87" t="str">
        <f t="shared" si="207"/>
        <v>541</v>
      </c>
      <c r="L4586" s="111"/>
    </row>
    <row r="4587" spans="7:12" ht="15" customHeight="1" x14ac:dyDescent="0.25">
      <c r="G4587" s="87">
        <f t="shared" si="206"/>
        <v>0</v>
      </c>
      <c r="H4587" s="87">
        <v>4587</v>
      </c>
      <c r="I4587" s="119">
        <v>54115</v>
      </c>
      <c r="J4587" s="121" t="s">
        <v>10853</v>
      </c>
      <c r="K4587" s="87" t="str">
        <f t="shared" si="207"/>
        <v>541</v>
      </c>
      <c r="L4587" s="111"/>
    </row>
    <row r="4588" spans="7:12" ht="15" customHeight="1" x14ac:dyDescent="0.25">
      <c r="G4588" s="87">
        <f t="shared" si="206"/>
        <v>0</v>
      </c>
      <c r="H4588" s="87">
        <v>4588</v>
      </c>
      <c r="I4588" s="119">
        <v>54116</v>
      </c>
      <c r="J4588" s="121" t="s">
        <v>10853</v>
      </c>
      <c r="K4588" s="87" t="str">
        <f t="shared" si="207"/>
        <v>541</v>
      </c>
      <c r="L4588" s="111"/>
    </row>
    <row r="4589" spans="7:12" ht="15" customHeight="1" x14ac:dyDescent="0.25">
      <c r="G4589" s="87">
        <f t="shared" si="206"/>
        <v>0</v>
      </c>
      <c r="H4589" s="87">
        <v>4589</v>
      </c>
      <c r="I4589" s="119">
        <v>54112</v>
      </c>
      <c r="J4589" s="121" t="s">
        <v>10854</v>
      </c>
      <c r="K4589" s="87" t="str">
        <f t="shared" si="207"/>
        <v>541</v>
      </c>
      <c r="L4589" s="111"/>
    </row>
    <row r="4590" spans="7:12" ht="15" customHeight="1" x14ac:dyDescent="0.25">
      <c r="G4590" s="87">
        <f t="shared" si="206"/>
        <v>0</v>
      </c>
      <c r="H4590" s="87">
        <v>4590</v>
      </c>
      <c r="I4590" s="119">
        <v>54113</v>
      </c>
      <c r="J4590" s="121" t="s">
        <v>10854</v>
      </c>
      <c r="K4590" s="87" t="str">
        <f t="shared" si="207"/>
        <v>541</v>
      </c>
      <c r="L4590" s="111"/>
    </row>
    <row r="4591" spans="7:12" ht="15" customHeight="1" x14ac:dyDescent="0.25">
      <c r="G4591" s="87">
        <f t="shared" si="206"/>
        <v>0</v>
      </c>
      <c r="H4591" s="87">
        <v>4591</v>
      </c>
      <c r="I4591" s="119">
        <v>54119</v>
      </c>
      <c r="J4591" s="121" t="s">
        <v>10854</v>
      </c>
      <c r="K4591" s="87" t="str">
        <f t="shared" si="207"/>
        <v>541</v>
      </c>
      <c r="L4591" s="111"/>
    </row>
    <row r="4592" spans="7:12" ht="15" customHeight="1" x14ac:dyDescent="0.25">
      <c r="G4592" s="87">
        <f t="shared" si="206"/>
        <v>0</v>
      </c>
      <c r="H4592" s="87">
        <v>4592</v>
      </c>
      <c r="I4592" s="119">
        <v>54111</v>
      </c>
      <c r="J4592" s="121" t="s">
        <v>10854</v>
      </c>
      <c r="K4592" s="87" t="str">
        <f t="shared" si="207"/>
        <v>541</v>
      </c>
      <c r="L4592" s="111"/>
    </row>
    <row r="4593" spans="7:12" ht="15" customHeight="1" x14ac:dyDescent="0.25">
      <c r="G4593" s="87">
        <f t="shared" si="206"/>
        <v>0</v>
      </c>
      <c r="H4593" s="87">
        <v>4593</v>
      </c>
      <c r="I4593" s="119">
        <v>54114</v>
      </c>
      <c r="J4593" s="121" t="s">
        <v>10854</v>
      </c>
      <c r="K4593" s="87" t="str">
        <f t="shared" si="207"/>
        <v>541</v>
      </c>
      <c r="L4593" s="111"/>
    </row>
    <row r="4594" spans="7:12" ht="15" customHeight="1" x14ac:dyDescent="0.25">
      <c r="G4594" s="87">
        <f t="shared" si="206"/>
        <v>0</v>
      </c>
      <c r="H4594" s="87">
        <v>4594</v>
      </c>
      <c r="I4594" s="119">
        <v>54115</v>
      </c>
      <c r="J4594" s="121" t="s">
        <v>10854</v>
      </c>
      <c r="K4594" s="87" t="str">
        <f t="shared" si="207"/>
        <v>541</v>
      </c>
      <c r="L4594" s="111"/>
    </row>
    <row r="4595" spans="7:12" ht="15" customHeight="1" x14ac:dyDescent="0.25">
      <c r="G4595" s="87">
        <f t="shared" si="206"/>
        <v>0</v>
      </c>
      <c r="H4595" s="87">
        <v>4595</v>
      </c>
      <c r="I4595" s="119">
        <v>54116</v>
      </c>
      <c r="J4595" s="121" t="s">
        <v>10854</v>
      </c>
      <c r="K4595" s="87" t="str">
        <f t="shared" si="207"/>
        <v>541</v>
      </c>
      <c r="L4595" s="111"/>
    </row>
    <row r="4596" spans="7:12" ht="15" customHeight="1" x14ac:dyDescent="0.25">
      <c r="G4596" s="87">
        <f t="shared" si="206"/>
        <v>0</v>
      </c>
      <c r="H4596" s="87">
        <v>4596</v>
      </c>
      <c r="I4596" s="119">
        <v>54142</v>
      </c>
      <c r="J4596" s="122" t="s">
        <v>10855</v>
      </c>
      <c r="K4596" s="87" t="str">
        <f t="shared" si="207"/>
        <v>541</v>
      </c>
      <c r="L4596" s="111"/>
    </row>
    <row r="4597" spans="7:12" ht="15" customHeight="1" x14ac:dyDescent="0.25">
      <c r="G4597" s="87">
        <f t="shared" si="206"/>
        <v>0</v>
      </c>
      <c r="H4597" s="87">
        <v>4597</v>
      </c>
      <c r="I4597" s="119">
        <v>54149</v>
      </c>
      <c r="J4597" s="122" t="s">
        <v>10855</v>
      </c>
      <c r="K4597" s="87" t="str">
        <f t="shared" si="207"/>
        <v>541</v>
      </c>
      <c r="L4597" s="111"/>
    </row>
    <row r="4598" spans="7:12" ht="15" customHeight="1" x14ac:dyDescent="0.25">
      <c r="G4598" s="87">
        <f t="shared" si="206"/>
        <v>0</v>
      </c>
      <c r="H4598" s="87">
        <v>4598</v>
      </c>
      <c r="I4598" s="119">
        <v>54142</v>
      </c>
      <c r="J4598" s="122" t="s">
        <v>10856</v>
      </c>
      <c r="K4598" s="87" t="str">
        <f t="shared" si="207"/>
        <v>541</v>
      </c>
      <c r="L4598" s="111"/>
    </row>
    <row r="4599" spans="7:12" ht="15" customHeight="1" x14ac:dyDescent="0.25">
      <c r="G4599" s="87">
        <f t="shared" si="206"/>
        <v>0</v>
      </c>
      <c r="H4599" s="87">
        <v>4599</v>
      </c>
      <c r="I4599" s="119">
        <v>54149</v>
      </c>
      <c r="J4599" s="122" t="s">
        <v>10856</v>
      </c>
      <c r="K4599" s="87" t="str">
        <f t="shared" si="207"/>
        <v>541</v>
      </c>
      <c r="L4599" s="111"/>
    </row>
    <row r="4600" spans="7:12" ht="15" customHeight="1" x14ac:dyDescent="0.25">
      <c r="G4600" s="87">
        <f t="shared" si="206"/>
        <v>0</v>
      </c>
      <c r="H4600" s="87">
        <v>4600</v>
      </c>
      <c r="I4600" s="119">
        <v>54142</v>
      </c>
      <c r="J4600" s="122" t="s">
        <v>10857</v>
      </c>
      <c r="K4600" s="87" t="str">
        <f t="shared" si="207"/>
        <v>541</v>
      </c>
      <c r="L4600" s="111"/>
    </row>
    <row r="4601" spans="7:12" ht="15" customHeight="1" x14ac:dyDescent="0.25">
      <c r="G4601" s="87">
        <f t="shared" si="206"/>
        <v>0</v>
      </c>
      <c r="H4601" s="87">
        <v>4601</v>
      </c>
      <c r="I4601" s="119">
        <v>54149</v>
      </c>
      <c r="J4601" s="122" t="s">
        <v>10857</v>
      </c>
      <c r="K4601" s="87" t="str">
        <f t="shared" si="207"/>
        <v>541</v>
      </c>
      <c r="L4601" s="111"/>
    </row>
    <row r="4602" spans="7:12" ht="15" customHeight="1" x14ac:dyDescent="0.25">
      <c r="G4602" s="87">
        <f t="shared" si="206"/>
        <v>0</v>
      </c>
      <c r="H4602" s="87">
        <v>4602</v>
      </c>
      <c r="I4602" s="119">
        <v>54142</v>
      </c>
      <c r="J4602" s="122" t="s">
        <v>10858</v>
      </c>
      <c r="K4602" s="87" t="str">
        <f t="shared" si="207"/>
        <v>541</v>
      </c>
      <c r="L4602" s="111"/>
    </row>
    <row r="4603" spans="7:12" ht="15" customHeight="1" x14ac:dyDescent="0.25">
      <c r="G4603" s="87">
        <f t="shared" si="206"/>
        <v>0</v>
      </c>
      <c r="H4603" s="87">
        <v>4603</v>
      </c>
      <c r="I4603" s="119">
        <v>54149</v>
      </c>
      <c r="J4603" s="122" t="s">
        <v>10858</v>
      </c>
      <c r="K4603" s="87" t="str">
        <f t="shared" si="207"/>
        <v>541</v>
      </c>
      <c r="L4603" s="111"/>
    </row>
    <row r="4604" spans="7:12" ht="15" customHeight="1" x14ac:dyDescent="0.25">
      <c r="G4604" s="87">
        <f t="shared" si="206"/>
        <v>0</v>
      </c>
      <c r="H4604" s="87">
        <v>4604</v>
      </c>
      <c r="I4604" s="119">
        <v>54142</v>
      </c>
      <c r="J4604" s="122" t="s">
        <v>10859</v>
      </c>
      <c r="K4604" s="87" t="str">
        <f t="shared" si="207"/>
        <v>541</v>
      </c>
      <c r="L4604" s="111"/>
    </row>
    <row r="4605" spans="7:12" ht="15" customHeight="1" x14ac:dyDescent="0.25">
      <c r="G4605" s="87">
        <f t="shared" si="206"/>
        <v>0</v>
      </c>
      <c r="H4605" s="87">
        <v>4605</v>
      </c>
      <c r="I4605" s="119">
        <v>54149</v>
      </c>
      <c r="J4605" s="122" t="s">
        <v>10859</v>
      </c>
      <c r="K4605" s="87" t="str">
        <f t="shared" si="207"/>
        <v>541</v>
      </c>
      <c r="L4605" s="111"/>
    </row>
    <row r="4606" spans="7:12" ht="15" customHeight="1" x14ac:dyDescent="0.25">
      <c r="G4606" s="87">
        <f t="shared" si="206"/>
        <v>0</v>
      </c>
      <c r="H4606" s="87">
        <v>4606</v>
      </c>
      <c r="I4606" s="119">
        <v>54142</v>
      </c>
      <c r="J4606" s="122" t="s">
        <v>10860</v>
      </c>
      <c r="K4606" s="87" t="str">
        <f t="shared" si="207"/>
        <v>541</v>
      </c>
      <c r="L4606" s="111"/>
    </row>
    <row r="4607" spans="7:12" ht="15" customHeight="1" x14ac:dyDescent="0.25">
      <c r="G4607" s="87">
        <f t="shared" si="206"/>
        <v>0</v>
      </c>
      <c r="H4607" s="87">
        <v>4607</v>
      </c>
      <c r="I4607" s="119">
        <v>54194</v>
      </c>
      <c r="J4607" s="122" t="s">
        <v>10861</v>
      </c>
      <c r="K4607" s="87" t="str">
        <f t="shared" si="207"/>
        <v>541</v>
      </c>
      <c r="L4607" s="111"/>
    </row>
    <row r="4608" spans="7:12" ht="15" customHeight="1" x14ac:dyDescent="0.25">
      <c r="G4608" s="87">
        <f t="shared" si="206"/>
        <v>0</v>
      </c>
      <c r="H4608" s="87">
        <v>4608</v>
      </c>
      <c r="I4608" s="119">
        <v>54199</v>
      </c>
      <c r="J4608" s="122" t="s">
        <v>10862</v>
      </c>
      <c r="K4608" s="87" t="str">
        <f t="shared" si="207"/>
        <v>541</v>
      </c>
      <c r="L4608" s="111"/>
    </row>
    <row r="4609" spans="7:12" ht="15" customHeight="1" x14ac:dyDescent="0.25">
      <c r="G4609" s="87">
        <f t="shared" si="206"/>
        <v>0</v>
      </c>
      <c r="H4609" s="87">
        <v>4609</v>
      </c>
      <c r="I4609" s="119">
        <v>54194</v>
      </c>
      <c r="J4609" s="122" t="s">
        <v>10863</v>
      </c>
      <c r="K4609" s="87" t="str">
        <f t="shared" si="207"/>
        <v>541</v>
      </c>
      <c r="L4609" s="111"/>
    </row>
    <row r="4610" spans="7:12" ht="15" customHeight="1" x14ac:dyDescent="0.25">
      <c r="G4610" s="87">
        <f t="shared" ref="G4610:G4673" si="208">IF(ISERR(SEARCH($G$1,J4610)),0,1)</f>
        <v>0</v>
      </c>
      <c r="H4610" s="87">
        <v>4610</v>
      </c>
      <c r="I4610" s="119">
        <v>54191</v>
      </c>
      <c r="J4610" s="122" t="s">
        <v>10864</v>
      </c>
      <c r="K4610" s="87" t="str">
        <f t="shared" si="207"/>
        <v>541</v>
      </c>
      <c r="L4610" s="111"/>
    </row>
    <row r="4611" spans="7:12" ht="15" customHeight="1" x14ac:dyDescent="0.25">
      <c r="G4611" s="87">
        <f t="shared" si="208"/>
        <v>0</v>
      </c>
      <c r="H4611" s="87">
        <v>4611</v>
      </c>
      <c r="I4611" s="119">
        <v>54143</v>
      </c>
      <c r="J4611" s="122" t="s">
        <v>10865</v>
      </c>
      <c r="K4611" s="87" t="str">
        <f t="shared" ref="K4611:K4674" si="209">IF(LEN(LEFT(I4611,3))&lt;3,"Prosím, zvolte podrobnější úroveň.",LEFT(I4611,3))</f>
        <v>541</v>
      </c>
      <c r="L4611" s="111"/>
    </row>
    <row r="4612" spans="7:12" ht="15" customHeight="1" x14ac:dyDescent="0.25">
      <c r="G4612" s="87">
        <f t="shared" si="208"/>
        <v>0</v>
      </c>
      <c r="H4612" s="87">
        <v>4612</v>
      </c>
      <c r="I4612" s="119">
        <v>54149</v>
      </c>
      <c r="J4612" s="121" t="s">
        <v>10866</v>
      </c>
      <c r="K4612" s="87" t="str">
        <f t="shared" si="209"/>
        <v>541</v>
      </c>
      <c r="L4612" s="111"/>
    </row>
    <row r="4613" spans="7:12" ht="15" customHeight="1" x14ac:dyDescent="0.25">
      <c r="G4613" s="87">
        <f t="shared" si="208"/>
        <v>0</v>
      </c>
      <c r="H4613" s="87">
        <v>4613</v>
      </c>
      <c r="I4613" s="119">
        <v>54192</v>
      </c>
      <c r="J4613" s="121" t="s">
        <v>10866</v>
      </c>
      <c r="K4613" s="87" t="str">
        <f t="shared" si="209"/>
        <v>541</v>
      </c>
      <c r="L4613" s="111"/>
    </row>
    <row r="4614" spans="7:12" ht="15" customHeight="1" x14ac:dyDescent="0.25">
      <c r="G4614" s="87">
        <f t="shared" si="208"/>
        <v>0</v>
      </c>
      <c r="H4614" s="87">
        <v>4614</v>
      </c>
      <c r="I4614" s="119">
        <v>54193</v>
      </c>
      <c r="J4614" s="121" t="s">
        <v>10866</v>
      </c>
      <c r="K4614" s="87" t="str">
        <f t="shared" si="209"/>
        <v>541</v>
      </c>
      <c r="L4614" s="111"/>
    </row>
    <row r="4615" spans="7:12" ht="15" customHeight="1" x14ac:dyDescent="0.25">
      <c r="G4615" s="87">
        <f t="shared" si="208"/>
        <v>0</v>
      </c>
      <c r="H4615" s="87">
        <v>4615</v>
      </c>
      <c r="I4615" s="119">
        <v>54199</v>
      </c>
      <c r="J4615" s="121" t="s">
        <v>10866</v>
      </c>
      <c r="K4615" s="87" t="str">
        <f t="shared" si="209"/>
        <v>541</v>
      </c>
      <c r="L4615" s="111"/>
    </row>
    <row r="4616" spans="7:12" ht="15" customHeight="1" x14ac:dyDescent="0.25">
      <c r="G4616" s="87">
        <f t="shared" si="208"/>
        <v>0</v>
      </c>
      <c r="H4616" s="87">
        <v>4616</v>
      </c>
      <c r="I4616" s="119">
        <v>34119</v>
      </c>
      <c r="J4616" s="121" t="s">
        <v>10866</v>
      </c>
      <c r="K4616" s="87" t="str">
        <f t="shared" si="209"/>
        <v>341</v>
      </c>
      <c r="L4616" s="111"/>
    </row>
    <row r="4617" spans="7:12" ht="15" customHeight="1" x14ac:dyDescent="0.25">
      <c r="G4617" s="87">
        <f t="shared" si="208"/>
        <v>0</v>
      </c>
      <c r="H4617" s="87">
        <v>4617</v>
      </c>
      <c r="I4617" s="119">
        <v>52231</v>
      </c>
      <c r="J4617" s="121" t="s">
        <v>10866</v>
      </c>
      <c r="K4617" s="87" t="str">
        <f t="shared" si="209"/>
        <v>522</v>
      </c>
      <c r="L4617" s="111"/>
    </row>
    <row r="4618" spans="7:12" ht="15" customHeight="1" x14ac:dyDescent="0.25">
      <c r="G4618" s="87">
        <f t="shared" si="208"/>
        <v>0</v>
      </c>
      <c r="H4618" s="87">
        <v>4618</v>
      </c>
      <c r="I4618" s="119">
        <v>52210</v>
      </c>
      <c r="J4618" s="122" t="s">
        <v>10867</v>
      </c>
      <c r="K4618" s="87" t="str">
        <f t="shared" si="209"/>
        <v>522</v>
      </c>
      <c r="L4618" s="111"/>
    </row>
    <row r="4619" spans="7:12" ht="15" customHeight="1" x14ac:dyDescent="0.25">
      <c r="G4619" s="87">
        <f t="shared" si="208"/>
        <v>0</v>
      </c>
      <c r="H4619" s="87">
        <v>4619</v>
      </c>
      <c r="I4619" s="119">
        <v>52220</v>
      </c>
      <c r="J4619" s="122" t="s">
        <v>10867</v>
      </c>
      <c r="K4619" s="87" t="str">
        <f t="shared" si="209"/>
        <v>522</v>
      </c>
      <c r="L4619" s="111"/>
    </row>
    <row r="4620" spans="7:12" ht="15" customHeight="1" x14ac:dyDescent="0.25">
      <c r="G4620" s="87">
        <f t="shared" si="208"/>
        <v>0</v>
      </c>
      <c r="H4620" s="87">
        <v>4620</v>
      </c>
      <c r="I4620" s="119">
        <v>52232</v>
      </c>
      <c r="J4620" s="130"/>
      <c r="K4620" s="87" t="str">
        <f t="shared" si="209"/>
        <v>522</v>
      </c>
      <c r="L4620" s="111"/>
    </row>
    <row r="4621" spans="7:12" ht="15" customHeight="1" x14ac:dyDescent="0.25">
      <c r="G4621" s="87">
        <f t="shared" si="208"/>
        <v>0</v>
      </c>
      <c r="H4621" s="87">
        <v>4621</v>
      </c>
      <c r="I4621" s="119">
        <v>52210</v>
      </c>
      <c r="J4621" s="130" t="s">
        <v>10868</v>
      </c>
      <c r="K4621" s="87" t="str">
        <f t="shared" si="209"/>
        <v>522</v>
      </c>
      <c r="L4621" s="111"/>
    </row>
    <row r="4622" spans="7:12" ht="15" customHeight="1" x14ac:dyDescent="0.25">
      <c r="G4622" s="87">
        <f t="shared" si="208"/>
        <v>0</v>
      </c>
      <c r="H4622" s="87">
        <v>4622</v>
      </c>
      <c r="I4622" s="119">
        <v>52220</v>
      </c>
      <c r="J4622" s="130" t="s">
        <v>10868</v>
      </c>
      <c r="K4622" s="87" t="str">
        <f t="shared" si="209"/>
        <v>522</v>
      </c>
      <c r="L4622" s="111"/>
    </row>
    <row r="4623" spans="7:12" ht="15" customHeight="1" x14ac:dyDescent="0.25">
      <c r="G4623" s="87">
        <f t="shared" si="208"/>
        <v>0</v>
      </c>
      <c r="H4623" s="87">
        <v>4623</v>
      </c>
      <c r="I4623" s="119">
        <v>52236</v>
      </c>
      <c r="J4623" s="122" t="s">
        <v>10869</v>
      </c>
      <c r="K4623" s="87" t="str">
        <f t="shared" si="209"/>
        <v>522</v>
      </c>
      <c r="L4623" s="111"/>
    </row>
    <row r="4624" spans="7:12" ht="15" customHeight="1" x14ac:dyDescent="0.25">
      <c r="G4624" s="87">
        <f t="shared" si="208"/>
        <v>0</v>
      </c>
      <c r="H4624" s="87">
        <v>4624</v>
      </c>
      <c r="I4624" s="119">
        <v>52210</v>
      </c>
      <c r="J4624" s="122" t="s">
        <v>10869</v>
      </c>
      <c r="K4624" s="87" t="str">
        <f t="shared" si="209"/>
        <v>522</v>
      </c>
      <c r="L4624" s="111"/>
    </row>
    <row r="4625" spans="7:12" ht="15" customHeight="1" x14ac:dyDescent="0.25">
      <c r="G4625" s="87">
        <f t="shared" si="208"/>
        <v>0</v>
      </c>
      <c r="H4625" s="87">
        <v>4625</v>
      </c>
      <c r="I4625" s="119">
        <v>52220</v>
      </c>
      <c r="J4625" s="122" t="s">
        <v>10869</v>
      </c>
      <c r="K4625" s="87" t="str">
        <f t="shared" si="209"/>
        <v>522</v>
      </c>
      <c r="L4625" s="111"/>
    </row>
    <row r="4626" spans="7:12" ht="15" customHeight="1" x14ac:dyDescent="0.25">
      <c r="G4626" s="87">
        <f t="shared" si="208"/>
        <v>0</v>
      </c>
      <c r="H4626" s="87">
        <v>4626</v>
      </c>
      <c r="I4626" s="119">
        <v>52234</v>
      </c>
      <c r="J4626" s="122" t="s">
        <v>10870</v>
      </c>
      <c r="K4626" s="87" t="str">
        <f t="shared" si="209"/>
        <v>522</v>
      </c>
      <c r="L4626" s="111"/>
    </row>
    <row r="4627" spans="7:12" ht="15" customHeight="1" x14ac:dyDescent="0.25">
      <c r="G4627" s="87">
        <f t="shared" si="208"/>
        <v>0</v>
      </c>
      <c r="H4627" s="87">
        <v>4627</v>
      </c>
      <c r="I4627" s="119">
        <v>52210</v>
      </c>
      <c r="J4627" s="122" t="s">
        <v>10870</v>
      </c>
      <c r="K4627" s="87" t="str">
        <f t="shared" si="209"/>
        <v>522</v>
      </c>
      <c r="L4627" s="111"/>
    </row>
    <row r="4628" spans="7:12" ht="15" customHeight="1" x14ac:dyDescent="0.25">
      <c r="G4628" s="87">
        <f t="shared" si="208"/>
        <v>0</v>
      </c>
      <c r="H4628" s="87">
        <v>4628</v>
      </c>
      <c r="I4628" s="119">
        <v>52220</v>
      </c>
      <c r="J4628" s="122" t="s">
        <v>10870</v>
      </c>
      <c r="K4628" s="87" t="str">
        <f t="shared" si="209"/>
        <v>522</v>
      </c>
      <c r="L4628" s="111"/>
    </row>
    <row r="4629" spans="7:12" ht="15" customHeight="1" x14ac:dyDescent="0.25">
      <c r="G4629" s="87">
        <f t="shared" si="208"/>
        <v>0</v>
      </c>
      <c r="H4629" s="87">
        <v>4629</v>
      </c>
      <c r="I4629" s="119">
        <v>52235</v>
      </c>
      <c r="J4629" s="122" t="s">
        <v>10871</v>
      </c>
      <c r="K4629" s="87" t="str">
        <f t="shared" si="209"/>
        <v>522</v>
      </c>
      <c r="L4629" s="111"/>
    </row>
    <row r="4630" spans="7:12" ht="15" customHeight="1" x14ac:dyDescent="0.25">
      <c r="G4630" s="87">
        <f t="shared" si="208"/>
        <v>0</v>
      </c>
      <c r="H4630" s="87">
        <v>4630</v>
      </c>
      <c r="I4630" s="119">
        <v>52210</v>
      </c>
      <c r="J4630" s="122" t="s">
        <v>10871</v>
      </c>
      <c r="K4630" s="87" t="str">
        <f t="shared" si="209"/>
        <v>522</v>
      </c>
      <c r="L4630" s="111"/>
    </row>
    <row r="4631" spans="7:12" ht="15" customHeight="1" x14ac:dyDescent="0.25">
      <c r="G4631" s="87">
        <f t="shared" si="208"/>
        <v>0</v>
      </c>
      <c r="H4631" s="87">
        <v>4631</v>
      </c>
      <c r="I4631" s="119">
        <v>52220</v>
      </c>
      <c r="J4631" s="122" t="s">
        <v>10871</v>
      </c>
      <c r="K4631" s="87" t="str">
        <f t="shared" si="209"/>
        <v>522</v>
      </c>
      <c r="L4631" s="111"/>
    </row>
    <row r="4632" spans="7:12" ht="15" customHeight="1" x14ac:dyDescent="0.25">
      <c r="G4632" s="87">
        <f t="shared" si="208"/>
        <v>0</v>
      </c>
      <c r="H4632" s="87">
        <v>4632</v>
      </c>
      <c r="I4632" s="119">
        <v>52239</v>
      </c>
      <c r="J4632" s="122" t="s">
        <v>10872</v>
      </c>
      <c r="K4632" s="87" t="str">
        <f t="shared" si="209"/>
        <v>522</v>
      </c>
      <c r="L4632" s="111"/>
    </row>
    <row r="4633" spans="7:12" ht="15" customHeight="1" x14ac:dyDescent="0.25">
      <c r="G4633" s="87">
        <f t="shared" si="208"/>
        <v>0</v>
      </c>
      <c r="H4633" s="87">
        <v>4633</v>
      </c>
      <c r="I4633" s="119">
        <v>52210</v>
      </c>
      <c r="J4633" s="122" t="s">
        <v>10872</v>
      </c>
      <c r="K4633" s="87" t="str">
        <f t="shared" si="209"/>
        <v>522</v>
      </c>
      <c r="L4633" s="111"/>
    </row>
    <row r="4634" spans="7:12" ht="15" customHeight="1" x14ac:dyDescent="0.25">
      <c r="G4634" s="87">
        <f t="shared" si="208"/>
        <v>0</v>
      </c>
      <c r="H4634" s="87">
        <v>4634</v>
      </c>
      <c r="I4634" s="119">
        <v>52220</v>
      </c>
      <c r="J4634" s="122" t="s">
        <v>10872</v>
      </c>
      <c r="K4634" s="87" t="str">
        <f t="shared" si="209"/>
        <v>522</v>
      </c>
      <c r="L4634" s="111"/>
    </row>
    <row r="4635" spans="7:12" ht="15" customHeight="1" x14ac:dyDescent="0.25">
      <c r="G4635" s="87">
        <f t="shared" si="208"/>
        <v>0</v>
      </c>
      <c r="H4635" s="87">
        <v>4635</v>
      </c>
      <c r="I4635" s="119">
        <v>33220</v>
      </c>
      <c r="J4635" s="122" t="s">
        <v>10873</v>
      </c>
      <c r="K4635" s="87" t="str">
        <f t="shared" si="209"/>
        <v>332</v>
      </c>
      <c r="L4635" s="111"/>
    </row>
    <row r="4636" spans="7:12" ht="15" customHeight="1" x14ac:dyDescent="0.25">
      <c r="G4636" s="87">
        <f t="shared" si="208"/>
        <v>0</v>
      </c>
      <c r="H4636" s="87">
        <v>4636</v>
      </c>
      <c r="I4636" s="119">
        <v>52210</v>
      </c>
      <c r="J4636" s="122" t="s">
        <v>10873</v>
      </c>
      <c r="K4636" s="87" t="str">
        <f t="shared" si="209"/>
        <v>522</v>
      </c>
      <c r="L4636" s="111"/>
    </row>
    <row r="4637" spans="7:12" ht="15" customHeight="1" x14ac:dyDescent="0.25">
      <c r="G4637" s="87">
        <f t="shared" si="208"/>
        <v>0</v>
      </c>
      <c r="H4637" s="87">
        <v>4637</v>
      </c>
      <c r="I4637" s="119">
        <v>52220</v>
      </c>
      <c r="J4637" s="122" t="s">
        <v>10873</v>
      </c>
      <c r="K4637" s="87" t="str">
        <f t="shared" si="209"/>
        <v>522</v>
      </c>
      <c r="L4637" s="111"/>
    </row>
    <row r="4638" spans="7:12" ht="15" customHeight="1" x14ac:dyDescent="0.25">
      <c r="G4638" s="87">
        <f t="shared" si="208"/>
        <v>0</v>
      </c>
      <c r="H4638" s="87">
        <v>4638</v>
      </c>
      <c r="I4638" s="119">
        <v>24331</v>
      </c>
      <c r="J4638" s="122" t="s">
        <v>10873</v>
      </c>
      <c r="K4638" s="87" t="str">
        <f t="shared" si="209"/>
        <v>243</v>
      </c>
      <c r="L4638" s="111"/>
    </row>
    <row r="4639" spans="7:12" ht="15" customHeight="1" x14ac:dyDescent="0.25">
      <c r="G4639" s="87">
        <f t="shared" si="208"/>
        <v>0</v>
      </c>
      <c r="H4639" s="87">
        <v>4639</v>
      </c>
      <c r="I4639" s="119">
        <v>52450</v>
      </c>
      <c r="J4639" s="122" t="s">
        <v>10874</v>
      </c>
      <c r="K4639" s="87" t="str">
        <f t="shared" si="209"/>
        <v>524</v>
      </c>
      <c r="L4639" s="111"/>
    </row>
    <row r="4640" spans="7:12" ht="15" customHeight="1" x14ac:dyDescent="0.25">
      <c r="G4640" s="87">
        <f t="shared" si="208"/>
        <v>0</v>
      </c>
      <c r="H4640" s="87">
        <v>4640</v>
      </c>
      <c r="I4640" s="119">
        <v>52220</v>
      </c>
      <c r="J4640" s="121" t="s">
        <v>10875</v>
      </c>
      <c r="K4640" s="87" t="str">
        <f t="shared" si="209"/>
        <v>522</v>
      </c>
      <c r="L4640" s="111"/>
    </row>
    <row r="4641" spans="7:12" ht="15" customHeight="1" x14ac:dyDescent="0.25">
      <c r="G4641" s="87">
        <f t="shared" si="208"/>
        <v>0</v>
      </c>
      <c r="H4641" s="87">
        <v>4641</v>
      </c>
      <c r="I4641" s="119">
        <v>52233</v>
      </c>
      <c r="J4641" s="121" t="s">
        <v>10875</v>
      </c>
      <c r="K4641" s="87" t="str">
        <f t="shared" si="209"/>
        <v>522</v>
      </c>
      <c r="L4641" s="111"/>
    </row>
    <row r="4642" spans="7:12" ht="15" customHeight="1" x14ac:dyDescent="0.25">
      <c r="G4642" s="87">
        <f t="shared" si="208"/>
        <v>0</v>
      </c>
      <c r="H4642" s="87">
        <v>4642</v>
      </c>
      <c r="I4642" s="119">
        <v>52236</v>
      </c>
      <c r="J4642" s="121" t="s">
        <v>10875</v>
      </c>
      <c r="K4642" s="87" t="str">
        <f t="shared" si="209"/>
        <v>522</v>
      </c>
      <c r="L4642" s="111"/>
    </row>
    <row r="4643" spans="7:12" ht="15" customHeight="1" x14ac:dyDescent="0.25">
      <c r="G4643" s="87">
        <f t="shared" si="208"/>
        <v>0</v>
      </c>
      <c r="H4643" s="87">
        <v>4643</v>
      </c>
      <c r="I4643" s="119">
        <v>52237</v>
      </c>
      <c r="J4643" s="121" t="s">
        <v>10875</v>
      </c>
      <c r="K4643" s="87" t="str">
        <f t="shared" si="209"/>
        <v>522</v>
      </c>
      <c r="L4643" s="111"/>
    </row>
    <row r="4644" spans="7:12" ht="15" customHeight="1" x14ac:dyDescent="0.25">
      <c r="G4644" s="87">
        <f t="shared" si="208"/>
        <v>0</v>
      </c>
      <c r="H4644" s="87">
        <v>4644</v>
      </c>
      <c r="I4644" s="119">
        <v>52238</v>
      </c>
      <c r="J4644" s="121" t="s">
        <v>10875</v>
      </c>
      <c r="K4644" s="87" t="str">
        <f t="shared" si="209"/>
        <v>522</v>
      </c>
      <c r="L4644" s="111"/>
    </row>
    <row r="4645" spans="7:12" ht="15" customHeight="1" x14ac:dyDescent="0.25">
      <c r="G4645" s="87">
        <f t="shared" si="208"/>
        <v>0</v>
      </c>
      <c r="H4645" s="87">
        <v>4645</v>
      </c>
      <c r="I4645" s="119">
        <v>52239</v>
      </c>
      <c r="J4645" s="121" t="s">
        <v>10875</v>
      </c>
      <c r="K4645" s="87" t="str">
        <f t="shared" si="209"/>
        <v>522</v>
      </c>
      <c r="L4645" s="111"/>
    </row>
    <row r="4646" spans="7:12" ht="15" customHeight="1" x14ac:dyDescent="0.25">
      <c r="G4646" s="87">
        <f t="shared" si="208"/>
        <v>0</v>
      </c>
      <c r="H4646" s="87">
        <v>4646</v>
      </c>
      <c r="I4646" s="119">
        <v>52491</v>
      </c>
      <c r="J4646" s="121" t="s">
        <v>10875</v>
      </c>
      <c r="K4646" s="87" t="str">
        <f t="shared" si="209"/>
        <v>524</v>
      </c>
      <c r="L4646" s="111"/>
    </row>
    <row r="4647" spans="7:12" ht="15" customHeight="1" x14ac:dyDescent="0.25">
      <c r="G4647" s="87">
        <f t="shared" si="208"/>
        <v>0</v>
      </c>
      <c r="H4647" s="87">
        <v>4647</v>
      </c>
      <c r="I4647" s="119">
        <v>52499</v>
      </c>
      <c r="J4647" s="121" t="s">
        <v>10875</v>
      </c>
      <c r="K4647" s="87" t="str">
        <f t="shared" si="209"/>
        <v>524</v>
      </c>
      <c r="L4647" s="111"/>
    </row>
    <row r="4648" spans="7:12" ht="15" customHeight="1" x14ac:dyDescent="0.25">
      <c r="G4648" s="87">
        <f t="shared" si="208"/>
        <v>0</v>
      </c>
      <c r="H4648" s="87">
        <v>4648</v>
      </c>
      <c r="I4648" s="119">
        <v>52210</v>
      </c>
      <c r="J4648" s="121" t="s">
        <v>10875</v>
      </c>
      <c r="K4648" s="87" t="str">
        <f t="shared" si="209"/>
        <v>522</v>
      </c>
      <c r="L4648" s="111"/>
    </row>
    <row r="4649" spans="7:12" ht="15" customHeight="1" x14ac:dyDescent="0.25">
      <c r="G4649" s="87">
        <f t="shared" si="208"/>
        <v>0</v>
      </c>
      <c r="H4649" s="87">
        <v>4649</v>
      </c>
      <c r="I4649" s="119">
        <v>52420</v>
      </c>
      <c r="J4649" s="122" t="s">
        <v>10876</v>
      </c>
      <c r="K4649" s="87" t="str">
        <f t="shared" si="209"/>
        <v>524</v>
      </c>
      <c r="L4649" s="111"/>
    </row>
    <row r="4650" spans="7:12" ht="15" customHeight="1" x14ac:dyDescent="0.25">
      <c r="G4650" s="87">
        <f t="shared" si="208"/>
        <v>0</v>
      </c>
      <c r="H4650" s="87">
        <v>4650</v>
      </c>
      <c r="I4650" s="119">
        <v>52420</v>
      </c>
      <c r="J4650" s="122" t="s">
        <v>10877</v>
      </c>
      <c r="K4650" s="87" t="str">
        <f t="shared" si="209"/>
        <v>524</v>
      </c>
      <c r="L4650" s="111"/>
    </row>
    <row r="4651" spans="7:12" ht="15" customHeight="1" x14ac:dyDescent="0.25">
      <c r="G4651" s="87">
        <f t="shared" si="208"/>
        <v>0</v>
      </c>
      <c r="H4651" s="87">
        <v>4651</v>
      </c>
      <c r="I4651" s="119">
        <v>52420</v>
      </c>
      <c r="J4651" s="122" t="s">
        <v>10878</v>
      </c>
      <c r="K4651" s="87" t="str">
        <f t="shared" si="209"/>
        <v>524</v>
      </c>
      <c r="L4651" s="111"/>
    </row>
    <row r="4652" spans="7:12" ht="15" customHeight="1" x14ac:dyDescent="0.25">
      <c r="G4652" s="87">
        <f t="shared" si="208"/>
        <v>0</v>
      </c>
      <c r="H4652" s="87">
        <v>4652</v>
      </c>
      <c r="I4652" s="119">
        <v>52110</v>
      </c>
      <c r="J4652" s="121" t="s">
        <v>10879</v>
      </c>
      <c r="K4652" s="87" t="str">
        <f t="shared" si="209"/>
        <v>521</v>
      </c>
      <c r="L4652" s="111"/>
    </row>
    <row r="4653" spans="7:12" ht="15" customHeight="1" x14ac:dyDescent="0.25">
      <c r="G4653" s="87">
        <f t="shared" si="208"/>
        <v>0</v>
      </c>
      <c r="H4653" s="87">
        <v>4653</v>
      </c>
      <c r="I4653" s="119">
        <v>52460</v>
      </c>
      <c r="J4653" s="121" t="s">
        <v>10879</v>
      </c>
      <c r="K4653" s="87" t="str">
        <f t="shared" si="209"/>
        <v>524</v>
      </c>
      <c r="L4653" s="111"/>
    </row>
    <row r="4654" spans="7:12" ht="15" customHeight="1" x14ac:dyDescent="0.25">
      <c r="G4654" s="87">
        <f t="shared" si="208"/>
        <v>0</v>
      </c>
      <c r="H4654" s="87">
        <v>4654</v>
      </c>
      <c r="I4654" s="119">
        <v>95200</v>
      </c>
      <c r="J4654" s="121" t="s">
        <v>10879</v>
      </c>
      <c r="K4654" s="87" t="str">
        <f t="shared" si="209"/>
        <v>952</v>
      </c>
      <c r="L4654" s="111"/>
    </row>
    <row r="4655" spans="7:12" ht="15" customHeight="1" x14ac:dyDescent="0.25">
      <c r="G4655" s="87">
        <f t="shared" si="208"/>
        <v>0</v>
      </c>
      <c r="H4655" s="87">
        <v>4655</v>
      </c>
      <c r="I4655" s="119">
        <v>52110</v>
      </c>
      <c r="J4655" s="121" t="s">
        <v>10880</v>
      </c>
      <c r="K4655" s="87" t="str">
        <f t="shared" si="209"/>
        <v>521</v>
      </c>
      <c r="L4655" s="111"/>
    </row>
    <row r="4656" spans="7:12" ht="15" customHeight="1" x14ac:dyDescent="0.25">
      <c r="G4656" s="87">
        <f t="shared" si="208"/>
        <v>0</v>
      </c>
      <c r="H4656" s="87">
        <v>4656</v>
      </c>
      <c r="I4656" s="119">
        <v>52460</v>
      </c>
      <c r="J4656" s="121" t="s">
        <v>10880</v>
      </c>
      <c r="K4656" s="87" t="str">
        <f t="shared" si="209"/>
        <v>524</v>
      </c>
      <c r="L4656" s="111"/>
    </row>
    <row r="4657" spans="7:12" ht="15" customHeight="1" x14ac:dyDescent="0.25">
      <c r="G4657" s="87">
        <f t="shared" si="208"/>
        <v>0</v>
      </c>
      <c r="H4657" s="87">
        <v>4657</v>
      </c>
      <c r="I4657" s="119">
        <v>52239</v>
      </c>
      <c r="J4657" s="122" t="s">
        <v>10881</v>
      </c>
      <c r="K4657" s="87" t="str">
        <f t="shared" si="209"/>
        <v>522</v>
      </c>
      <c r="L4657" s="111"/>
    </row>
    <row r="4658" spans="7:12" ht="15" customHeight="1" x14ac:dyDescent="0.25">
      <c r="G4658" s="87">
        <f t="shared" si="208"/>
        <v>0</v>
      </c>
      <c r="H4658" s="87">
        <v>4658</v>
      </c>
      <c r="I4658" s="119">
        <v>52110</v>
      </c>
      <c r="J4658" s="122" t="s">
        <v>10882</v>
      </c>
      <c r="K4658" s="87" t="str">
        <f t="shared" si="209"/>
        <v>521</v>
      </c>
      <c r="L4658" s="111"/>
    </row>
    <row r="4659" spans="7:12" ht="15" customHeight="1" x14ac:dyDescent="0.25">
      <c r="G4659" s="87">
        <f t="shared" si="208"/>
        <v>0</v>
      </c>
      <c r="H4659" s="87">
        <v>4659</v>
      </c>
      <c r="I4659" s="119">
        <v>95200</v>
      </c>
      <c r="J4659" s="122" t="s">
        <v>10882</v>
      </c>
      <c r="K4659" s="87" t="str">
        <f t="shared" si="209"/>
        <v>952</v>
      </c>
      <c r="L4659" s="111"/>
    </row>
    <row r="4660" spans="7:12" ht="15" customHeight="1" x14ac:dyDescent="0.25">
      <c r="G4660" s="87">
        <f t="shared" si="208"/>
        <v>0</v>
      </c>
      <c r="H4660" s="87">
        <v>4660</v>
      </c>
      <c r="I4660" s="119">
        <v>52110</v>
      </c>
      <c r="J4660" s="122" t="s">
        <v>10883</v>
      </c>
      <c r="K4660" s="87" t="str">
        <f t="shared" si="209"/>
        <v>521</v>
      </c>
      <c r="L4660" s="111"/>
    </row>
    <row r="4661" spans="7:12" ht="15" customHeight="1" x14ac:dyDescent="0.25">
      <c r="G4661" s="87">
        <f t="shared" si="208"/>
        <v>0</v>
      </c>
      <c r="H4661" s="87">
        <v>4661</v>
      </c>
      <c r="I4661" s="119">
        <v>95200</v>
      </c>
      <c r="J4661" s="122" t="s">
        <v>10883</v>
      </c>
      <c r="K4661" s="87" t="str">
        <f t="shared" si="209"/>
        <v>952</v>
      </c>
      <c r="L4661" s="111"/>
    </row>
    <row r="4662" spans="7:12" ht="15" customHeight="1" x14ac:dyDescent="0.25">
      <c r="G4662" s="87">
        <f t="shared" si="208"/>
        <v>0</v>
      </c>
      <c r="H4662" s="87">
        <v>4662</v>
      </c>
      <c r="I4662" s="119">
        <v>52410</v>
      </c>
      <c r="J4662" s="122" t="s">
        <v>10884</v>
      </c>
      <c r="K4662" s="87" t="str">
        <f t="shared" si="209"/>
        <v>524</v>
      </c>
      <c r="L4662" s="111"/>
    </row>
    <row r="4663" spans="7:12" ht="15" customHeight="1" x14ac:dyDescent="0.25">
      <c r="G4663" s="87">
        <f t="shared" si="208"/>
        <v>0</v>
      </c>
      <c r="H4663" s="87">
        <v>4663</v>
      </c>
      <c r="I4663" s="119">
        <v>52410</v>
      </c>
      <c r="J4663" s="122" t="s">
        <v>10885</v>
      </c>
      <c r="K4663" s="87" t="str">
        <f t="shared" si="209"/>
        <v>524</v>
      </c>
      <c r="L4663" s="111"/>
    </row>
    <row r="4664" spans="7:12" ht="15" customHeight="1" x14ac:dyDescent="0.25">
      <c r="G4664" s="87">
        <f t="shared" si="208"/>
        <v>0</v>
      </c>
      <c r="H4664" s="87">
        <v>4664</v>
      </c>
      <c r="I4664" s="119">
        <v>52410</v>
      </c>
      <c r="J4664" s="122" t="s">
        <v>10886</v>
      </c>
      <c r="K4664" s="87" t="str">
        <f t="shared" si="209"/>
        <v>524</v>
      </c>
      <c r="L4664" s="111"/>
    </row>
    <row r="4665" spans="7:12" ht="15" customHeight="1" x14ac:dyDescent="0.25">
      <c r="G4665" s="87">
        <f t="shared" si="208"/>
        <v>0</v>
      </c>
      <c r="H4665" s="87">
        <v>4665</v>
      </c>
      <c r="I4665" s="119">
        <v>52410</v>
      </c>
      <c r="J4665" s="122" t="s">
        <v>10887</v>
      </c>
      <c r="K4665" s="87" t="str">
        <f t="shared" si="209"/>
        <v>524</v>
      </c>
      <c r="L4665" s="111"/>
    </row>
    <row r="4666" spans="7:12" ht="15" customHeight="1" x14ac:dyDescent="0.25">
      <c r="G4666" s="87">
        <f t="shared" si="208"/>
        <v>0</v>
      </c>
      <c r="H4666" s="87">
        <v>4666</v>
      </c>
      <c r="I4666" s="119">
        <v>61110</v>
      </c>
      <c r="J4666" s="122" t="s">
        <v>10888</v>
      </c>
      <c r="K4666" s="87" t="str">
        <f t="shared" si="209"/>
        <v>611</v>
      </c>
      <c r="L4666" s="111"/>
    </row>
    <row r="4667" spans="7:12" ht="15" customHeight="1" x14ac:dyDescent="0.25">
      <c r="G4667" s="87">
        <f t="shared" si="208"/>
        <v>0</v>
      </c>
      <c r="H4667" s="87">
        <v>4667</v>
      </c>
      <c r="I4667" s="119">
        <v>61110</v>
      </c>
      <c r="J4667" s="122" t="s">
        <v>10889</v>
      </c>
      <c r="K4667" s="87" t="str">
        <f t="shared" si="209"/>
        <v>611</v>
      </c>
      <c r="L4667" s="111"/>
    </row>
    <row r="4668" spans="7:12" ht="15" customHeight="1" x14ac:dyDescent="0.25">
      <c r="G4668" s="87">
        <f t="shared" si="208"/>
        <v>0</v>
      </c>
      <c r="H4668" s="87">
        <v>4668</v>
      </c>
      <c r="I4668" s="119">
        <v>61110</v>
      </c>
      <c r="J4668" s="122" t="s">
        <v>10890</v>
      </c>
      <c r="K4668" s="87" t="str">
        <f t="shared" si="209"/>
        <v>611</v>
      </c>
      <c r="L4668" s="111"/>
    </row>
    <row r="4669" spans="7:12" ht="15" customHeight="1" x14ac:dyDescent="0.25">
      <c r="G4669" s="87">
        <f t="shared" si="208"/>
        <v>0</v>
      </c>
      <c r="H4669" s="87">
        <v>4669</v>
      </c>
      <c r="I4669" s="119">
        <v>61110</v>
      </c>
      <c r="J4669" s="122" t="s">
        <v>10891</v>
      </c>
      <c r="K4669" s="87" t="str">
        <f t="shared" si="209"/>
        <v>611</v>
      </c>
      <c r="L4669" s="111"/>
    </row>
    <row r="4670" spans="7:12" ht="15" customHeight="1" x14ac:dyDescent="0.25">
      <c r="G4670" s="87">
        <f t="shared" si="208"/>
        <v>0</v>
      </c>
      <c r="H4670" s="87">
        <v>4670</v>
      </c>
      <c r="I4670" s="119">
        <v>61110</v>
      </c>
      <c r="J4670" s="122" t="s">
        <v>10892</v>
      </c>
      <c r="K4670" s="87" t="str">
        <f t="shared" si="209"/>
        <v>611</v>
      </c>
      <c r="L4670" s="111"/>
    </row>
    <row r="4671" spans="7:12" ht="15" customHeight="1" x14ac:dyDescent="0.25">
      <c r="G4671" s="87">
        <f t="shared" si="208"/>
        <v>0</v>
      </c>
      <c r="H4671" s="87">
        <v>4671</v>
      </c>
      <c r="I4671" s="119">
        <v>61110</v>
      </c>
      <c r="J4671" s="122" t="s">
        <v>10893</v>
      </c>
      <c r="K4671" s="87" t="str">
        <f t="shared" si="209"/>
        <v>611</v>
      </c>
      <c r="L4671" s="111"/>
    </row>
    <row r="4672" spans="7:12" ht="15" customHeight="1" x14ac:dyDescent="0.25">
      <c r="G4672" s="87">
        <f t="shared" si="208"/>
        <v>0</v>
      </c>
      <c r="H4672" s="87">
        <v>4672</v>
      </c>
      <c r="I4672" s="119">
        <v>61110</v>
      </c>
      <c r="J4672" s="122" t="s">
        <v>10894</v>
      </c>
      <c r="K4672" s="87" t="str">
        <f t="shared" si="209"/>
        <v>611</v>
      </c>
      <c r="L4672" s="111"/>
    </row>
    <row r="4673" spans="7:12" ht="15" customHeight="1" x14ac:dyDescent="0.25">
      <c r="G4673" s="87">
        <f t="shared" si="208"/>
        <v>0</v>
      </c>
      <c r="H4673" s="87">
        <v>4673</v>
      </c>
      <c r="I4673" s="119">
        <v>61120</v>
      </c>
      <c r="J4673" s="122" t="s">
        <v>10895</v>
      </c>
      <c r="K4673" s="87" t="str">
        <f t="shared" si="209"/>
        <v>611</v>
      </c>
      <c r="L4673" s="111"/>
    </row>
    <row r="4674" spans="7:12" ht="15" customHeight="1" x14ac:dyDescent="0.25">
      <c r="G4674" s="87">
        <f t="shared" ref="G4674:G4737" si="210">IF(ISERR(SEARCH($G$1,J4674)),0,1)</f>
        <v>0</v>
      </c>
      <c r="H4674" s="87">
        <v>4674</v>
      </c>
      <c r="I4674" s="119">
        <v>61120</v>
      </c>
      <c r="J4674" s="122" t="s">
        <v>10896</v>
      </c>
      <c r="K4674" s="87" t="str">
        <f t="shared" si="209"/>
        <v>611</v>
      </c>
      <c r="L4674" s="111"/>
    </row>
    <row r="4675" spans="7:12" ht="15" customHeight="1" x14ac:dyDescent="0.25">
      <c r="G4675" s="87">
        <f t="shared" si="210"/>
        <v>0</v>
      </c>
      <c r="H4675" s="87">
        <v>4675</v>
      </c>
      <c r="I4675" s="119">
        <v>61120</v>
      </c>
      <c r="J4675" s="122" t="s">
        <v>10897</v>
      </c>
      <c r="K4675" s="87" t="str">
        <f t="shared" ref="K4675:K4738" si="211">IF(LEN(LEFT(I4675,3))&lt;3,"Prosím, zvolte podrobnější úroveň.",LEFT(I4675,3))</f>
        <v>611</v>
      </c>
      <c r="L4675" s="111"/>
    </row>
    <row r="4676" spans="7:12" ht="15" customHeight="1" x14ac:dyDescent="0.25">
      <c r="G4676" s="87">
        <f t="shared" si="210"/>
        <v>0</v>
      </c>
      <c r="H4676" s="87">
        <v>4676</v>
      </c>
      <c r="I4676" s="119">
        <v>61120</v>
      </c>
      <c r="J4676" s="122" t="s">
        <v>10898</v>
      </c>
      <c r="K4676" s="87" t="str">
        <f t="shared" si="211"/>
        <v>611</v>
      </c>
      <c r="L4676" s="111"/>
    </row>
    <row r="4677" spans="7:12" ht="15" customHeight="1" x14ac:dyDescent="0.25">
      <c r="G4677" s="87">
        <f t="shared" si="210"/>
        <v>0</v>
      </c>
      <c r="H4677" s="87">
        <v>4677</v>
      </c>
      <c r="I4677" s="119">
        <v>61120</v>
      </c>
      <c r="J4677" s="122" t="s">
        <v>10899</v>
      </c>
      <c r="K4677" s="87" t="str">
        <f t="shared" si="211"/>
        <v>611</v>
      </c>
      <c r="L4677" s="111"/>
    </row>
    <row r="4678" spans="7:12" ht="15" customHeight="1" x14ac:dyDescent="0.25">
      <c r="G4678" s="87">
        <f t="shared" si="210"/>
        <v>0</v>
      </c>
      <c r="H4678" s="87">
        <v>4678</v>
      </c>
      <c r="I4678" s="119">
        <v>61120</v>
      </c>
      <c r="J4678" s="122" t="s">
        <v>10900</v>
      </c>
      <c r="K4678" s="87" t="str">
        <f t="shared" si="211"/>
        <v>611</v>
      </c>
      <c r="L4678" s="111"/>
    </row>
    <row r="4679" spans="7:12" ht="15" customHeight="1" x14ac:dyDescent="0.25">
      <c r="G4679" s="87">
        <f t="shared" si="210"/>
        <v>0</v>
      </c>
      <c r="H4679" s="87">
        <v>4679</v>
      </c>
      <c r="I4679" s="119">
        <v>61120</v>
      </c>
      <c r="J4679" s="121" t="s">
        <v>10901</v>
      </c>
      <c r="K4679" s="87" t="str">
        <f t="shared" si="211"/>
        <v>611</v>
      </c>
      <c r="L4679" s="111"/>
    </row>
    <row r="4680" spans="7:12" ht="15" customHeight="1" x14ac:dyDescent="0.25">
      <c r="G4680" s="87">
        <f t="shared" si="210"/>
        <v>0</v>
      </c>
      <c r="H4680" s="87">
        <v>4680</v>
      </c>
      <c r="I4680" s="119">
        <v>61131</v>
      </c>
      <c r="J4680" s="122" t="s">
        <v>10902</v>
      </c>
      <c r="K4680" s="87" t="str">
        <f t="shared" si="211"/>
        <v>611</v>
      </c>
      <c r="L4680" s="111"/>
    </row>
    <row r="4681" spans="7:12" ht="15" customHeight="1" x14ac:dyDescent="0.25">
      <c r="G4681" s="87">
        <f t="shared" si="210"/>
        <v>0</v>
      </c>
      <c r="H4681" s="87">
        <v>4681</v>
      </c>
      <c r="I4681" s="119">
        <v>61132</v>
      </c>
      <c r="J4681" s="122" t="s">
        <v>10902</v>
      </c>
      <c r="K4681" s="87" t="str">
        <f t="shared" si="211"/>
        <v>611</v>
      </c>
      <c r="L4681" s="111"/>
    </row>
    <row r="4682" spans="7:12" ht="15" customHeight="1" x14ac:dyDescent="0.25">
      <c r="G4682" s="87">
        <f t="shared" si="210"/>
        <v>0</v>
      </c>
      <c r="H4682" s="87">
        <v>4682</v>
      </c>
      <c r="I4682" s="119">
        <v>61136</v>
      </c>
      <c r="J4682" s="122" t="s">
        <v>10902</v>
      </c>
      <c r="K4682" s="87" t="str">
        <f t="shared" si="211"/>
        <v>611</v>
      </c>
      <c r="L4682" s="111"/>
    </row>
    <row r="4683" spans="7:12" ht="15" customHeight="1" x14ac:dyDescent="0.25">
      <c r="G4683" s="87">
        <f t="shared" si="210"/>
        <v>0</v>
      </c>
      <c r="H4683" s="87">
        <v>4683</v>
      </c>
      <c r="I4683" s="119">
        <v>61133</v>
      </c>
      <c r="J4683" s="122" t="s">
        <v>10903</v>
      </c>
      <c r="K4683" s="87" t="str">
        <f t="shared" si="211"/>
        <v>611</v>
      </c>
      <c r="L4683" s="111"/>
    </row>
    <row r="4684" spans="7:12" ht="15" customHeight="1" x14ac:dyDescent="0.25">
      <c r="G4684" s="87">
        <f t="shared" si="210"/>
        <v>0</v>
      </c>
      <c r="H4684" s="87">
        <v>4684</v>
      </c>
      <c r="I4684" s="119">
        <v>61134</v>
      </c>
      <c r="J4684" s="122" t="s">
        <v>10904</v>
      </c>
      <c r="K4684" s="87" t="str">
        <f t="shared" si="211"/>
        <v>611</v>
      </c>
      <c r="L4684" s="111"/>
    </row>
    <row r="4685" spans="7:12" ht="15" customHeight="1" x14ac:dyDescent="0.25">
      <c r="G4685" s="87">
        <f t="shared" si="210"/>
        <v>0</v>
      </c>
      <c r="H4685" s="87">
        <v>4685</v>
      </c>
      <c r="I4685" s="119">
        <v>61139</v>
      </c>
      <c r="J4685" s="122" t="s">
        <v>10905</v>
      </c>
      <c r="K4685" s="87" t="str">
        <f t="shared" si="211"/>
        <v>611</v>
      </c>
      <c r="L4685" s="111"/>
    </row>
    <row r="4686" spans="7:12" ht="15" customHeight="1" x14ac:dyDescent="0.25">
      <c r="G4686" s="87">
        <f t="shared" si="210"/>
        <v>0</v>
      </c>
      <c r="H4686" s="87">
        <v>4686</v>
      </c>
      <c r="I4686" s="119">
        <v>61133</v>
      </c>
      <c r="J4686" s="122" t="s">
        <v>10906</v>
      </c>
      <c r="K4686" s="87" t="str">
        <f t="shared" si="211"/>
        <v>611</v>
      </c>
      <c r="L4686" s="111"/>
    </row>
    <row r="4687" spans="7:12" ht="15" customHeight="1" x14ac:dyDescent="0.25">
      <c r="G4687" s="87">
        <f t="shared" si="210"/>
        <v>0</v>
      </c>
      <c r="H4687" s="87">
        <v>4687</v>
      </c>
      <c r="I4687" s="119">
        <v>61131</v>
      </c>
      <c r="J4687" s="122" t="s">
        <v>10907</v>
      </c>
      <c r="K4687" s="87" t="str">
        <f t="shared" si="211"/>
        <v>611</v>
      </c>
      <c r="L4687" s="111"/>
    </row>
    <row r="4688" spans="7:12" ht="15" customHeight="1" x14ac:dyDescent="0.25">
      <c r="G4688" s="87">
        <f t="shared" si="210"/>
        <v>0</v>
      </c>
      <c r="H4688" s="87">
        <v>4688</v>
      </c>
      <c r="I4688" s="119">
        <v>61133</v>
      </c>
      <c r="J4688" s="122" t="s">
        <v>10907</v>
      </c>
      <c r="K4688" s="87" t="str">
        <f t="shared" si="211"/>
        <v>611</v>
      </c>
      <c r="L4688" s="111"/>
    </row>
    <row r="4689" spans="7:12" ht="15" customHeight="1" x14ac:dyDescent="0.25">
      <c r="G4689" s="87">
        <f t="shared" si="210"/>
        <v>0</v>
      </c>
      <c r="H4689" s="87">
        <v>4689</v>
      </c>
      <c r="I4689" s="119">
        <v>61134</v>
      </c>
      <c r="J4689" s="122" t="s">
        <v>10907</v>
      </c>
      <c r="K4689" s="87" t="str">
        <f t="shared" si="211"/>
        <v>611</v>
      </c>
      <c r="L4689" s="111"/>
    </row>
    <row r="4690" spans="7:12" ht="15" customHeight="1" x14ac:dyDescent="0.25">
      <c r="G4690" s="87">
        <f t="shared" si="210"/>
        <v>0</v>
      </c>
      <c r="H4690" s="87">
        <v>4690</v>
      </c>
      <c r="I4690" s="119">
        <v>61135</v>
      </c>
      <c r="J4690" s="122" t="s">
        <v>10907</v>
      </c>
      <c r="K4690" s="87" t="str">
        <f t="shared" si="211"/>
        <v>611</v>
      </c>
      <c r="L4690" s="111"/>
    </row>
    <row r="4691" spans="7:12" ht="15" customHeight="1" x14ac:dyDescent="0.25">
      <c r="G4691" s="87">
        <f t="shared" si="210"/>
        <v>0</v>
      </c>
      <c r="H4691" s="87">
        <v>4691</v>
      </c>
      <c r="I4691" s="119">
        <v>61139</v>
      </c>
      <c r="J4691" s="121" t="s">
        <v>10908</v>
      </c>
      <c r="K4691" s="87" t="str">
        <f t="shared" si="211"/>
        <v>611</v>
      </c>
      <c r="L4691" s="111"/>
    </row>
    <row r="4692" spans="7:12" ht="15" customHeight="1" x14ac:dyDescent="0.25">
      <c r="G4692" s="87">
        <f t="shared" si="210"/>
        <v>0</v>
      </c>
      <c r="H4692" s="87">
        <v>4692</v>
      </c>
      <c r="I4692" s="119">
        <v>61139</v>
      </c>
      <c r="J4692" s="122" t="s">
        <v>10909</v>
      </c>
      <c r="K4692" s="87" t="str">
        <f t="shared" si="211"/>
        <v>611</v>
      </c>
      <c r="L4692" s="111"/>
    </row>
    <row r="4693" spans="7:12" ht="15" customHeight="1" x14ac:dyDescent="0.25">
      <c r="G4693" s="87">
        <f t="shared" si="210"/>
        <v>0</v>
      </c>
      <c r="H4693" s="87">
        <v>4693</v>
      </c>
      <c r="I4693" s="119">
        <v>61139</v>
      </c>
      <c r="J4693" s="122" t="s">
        <v>10910</v>
      </c>
      <c r="K4693" s="87" t="str">
        <f t="shared" si="211"/>
        <v>611</v>
      </c>
      <c r="L4693" s="111"/>
    </row>
    <row r="4694" spans="7:12" ht="15" customHeight="1" x14ac:dyDescent="0.25">
      <c r="G4694" s="87">
        <f t="shared" si="210"/>
        <v>0</v>
      </c>
      <c r="H4694" s="87">
        <v>4694</v>
      </c>
      <c r="I4694" s="119">
        <v>61140</v>
      </c>
      <c r="J4694" s="122" t="s">
        <v>10911</v>
      </c>
      <c r="K4694" s="87" t="str">
        <f t="shared" si="211"/>
        <v>611</v>
      </c>
      <c r="L4694" s="111"/>
    </row>
    <row r="4695" spans="7:12" ht="15" customHeight="1" x14ac:dyDescent="0.25">
      <c r="G4695" s="87">
        <f t="shared" si="210"/>
        <v>0</v>
      </c>
      <c r="H4695" s="87">
        <v>4695</v>
      </c>
      <c r="I4695" s="119">
        <v>61140</v>
      </c>
      <c r="J4695" s="122" t="s">
        <v>10912</v>
      </c>
      <c r="K4695" s="87" t="str">
        <f t="shared" si="211"/>
        <v>611</v>
      </c>
      <c r="L4695" s="111"/>
    </row>
    <row r="4696" spans="7:12" ht="15" customHeight="1" x14ac:dyDescent="0.25">
      <c r="G4696" s="87">
        <f t="shared" si="210"/>
        <v>0</v>
      </c>
      <c r="H4696" s="87">
        <v>4696</v>
      </c>
      <c r="I4696" s="119">
        <v>61139</v>
      </c>
      <c r="J4696" s="122" t="s">
        <v>10913</v>
      </c>
      <c r="K4696" s="87" t="str">
        <f t="shared" si="211"/>
        <v>611</v>
      </c>
      <c r="L4696" s="111"/>
    </row>
    <row r="4697" spans="7:12" ht="15" customHeight="1" x14ac:dyDescent="0.25">
      <c r="G4697" s="87">
        <f t="shared" si="210"/>
        <v>0</v>
      </c>
      <c r="H4697" s="87">
        <v>4697</v>
      </c>
      <c r="I4697" s="119">
        <v>61140</v>
      </c>
      <c r="J4697" s="122" t="s">
        <v>10914</v>
      </c>
      <c r="K4697" s="87" t="str">
        <f t="shared" si="211"/>
        <v>611</v>
      </c>
      <c r="L4697" s="111"/>
    </row>
    <row r="4698" spans="7:12" ht="15" customHeight="1" x14ac:dyDescent="0.25">
      <c r="G4698" s="87">
        <f t="shared" si="210"/>
        <v>0</v>
      </c>
      <c r="H4698" s="87">
        <v>4698</v>
      </c>
      <c r="I4698" s="119">
        <v>61140</v>
      </c>
      <c r="J4698" s="122" t="s">
        <v>10915</v>
      </c>
      <c r="K4698" s="87" t="str">
        <f t="shared" si="211"/>
        <v>611</v>
      </c>
      <c r="L4698" s="111"/>
    </row>
    <row r="4699" spans="7:12" ht="15" customHeight="1" x14ac:dyDescent="0.25">
      <c r="G4699" s="87">
        <f t="shared" si="210"/>
        <v>0</v>
      </c>
      <c r="H4699" s="87">
        <v>4699</v>
      </c>
      <c r="I4699" s="119">
        <v>61140</v>
      </c>
      <c r="J4699" s="122" t="s">
        <v>10916</v>
      </c>
      <c r="K4699" s="87" t="str">
        <f t="shared" si="211"/>
        <v>611</v>
      </c>
      <c r="L4699" s="111"/>
    </row>
    <row r="4700" spans="7:12" ht="15" customHeight="1" x14ac:dyDescent="0.25">
      <c r="G4700" s="87">
        <f t="shared" si="210"/>
        <v>0</v>
      </c>
      <c r="H4700" s="87">
        <v>4700</v>
      </c>
      <c r="I4700" s="119">
        <v>61213</v>
      </c>
      <c r="J4700" s="122" t="s">
        <v>10917</v>
      </c>
      <c r="K4700" s="87" t="str">
        <f t="shared" si="211"/>
        <v>612</v>
      </c>
      <c r="L4700" s="111"/>
    </row>
    <row r="4701" spans="7:12" ht="15" customHeight="1" x14ac:dyDescent="0.25">
      <c r="G4701" s="87">
        <f t="shared" si="210"/>
        <v>0</v>
      </c>
      <c r="H4701" s="87">
        <v>4701</v>
      </c>
      <c r="I4701" s="119">
        <v>61212</v>
      </c>
      <c r="J4701" s="122" t="s">
        <v>10918</v>
      </c>
      <c r="K4701" s="87" t="str">
        <f t="shared" si="211"/>
        <v>612</v>
      </c>
      <c r="L4701" s="111"/>
    </row>
    <row r="4702" spans="7:12" ht="15" customHeight="1" x14ac:dyDescent="0.25">
      <c r="G4702" s="87">
        <f t="shared" si="210"/>
        <v>0</v>
      </c>
      <c r="H4702" s="87">
        <v>4702</v>
      </c>
      <c r="I4702" s="119">
        <v>61211</v>
      </c>
      <c r="J4702" s="122" t="s">
        <v>10919</v>
      </c>
      <c r="K4702" s="87" t="str">
        <f t="shared" si="211"/>
        <v>612</v>
      </c>
      <c r="L4702" s="111"/>
    </row>
    <row r="4703" spans="7:12" ht="15" customHeight="1" x14ac:dyDescent="0.25">
      <c r="G4703" s="87">
        <f t="shared" si="210"/>
        <v>0</v>
      </c>
      <c r="H4703" s="87">
        <v>4703</v>
      </c>
      <c r="I4703" s="119">
        <v>61213</v>
      </c>
      <c r="J4703" s="122" t="s">
        <v>10920</v>
      </c>
      <c r="K4703" s="87" t="str">
        <f t="shared" si="211"/>
        <v>612</v>
      </c>
      <c r="L4703" s="111"/>
    </row>
    <row r="4704" spans="7:12" ht="15" customHeight="1" x14ac:dyDescent="0.25">
      <c r="G4704" s="87">
        <f t="shared" si="210"/>
        <v>0</v>
      </c>
      <c r="H4704" s="87">
        <v>4704</v>
      </c>
      <c r="I4704" s="119">
        <v>61214</v>
      </c>
      <c r="J4704" s="122" t="s">
        <v>10921</v>
      </c>
      <c r="K4704" s="87" t="str">
        <f t="shared" si="211"/>
        <v>612</v>
      </c>
      <c r="L4704" s="111"/>
    </row>
    <row r="4705" spans="7:12" ht="15" customHeight="1" x14ac:dyDescent="0.25">
      <c r="G4705" s="87">
        <f t="shared" si="210"/>
        <v>0</v>
      </c>
      <c r="H4705" s="87">
        <v>4705</v>
      </c>
      <c r="I4705" s="119">
        <v>51649</v>
      </c>
      <c r="J4705" s="122" t="s">
        <v>10922</v>
      </c>
      <c r="K4705" s="87" t="str">
        <f t="shared" si="211"/>
        <v>516</v>
      </c>
      <c r="L4705" s="111"/>
    </row>
    <row r="4706" spans="7:12" ht="15" customHeight="1" x14ac:dyDescent="0.25">
      <c r="G4706" s="87">
        <f t="shared" si="210"/>
        <v>0</v>
      </c>
      <c r="H4706" s="87">
        <v>4706</v>
      </c>
      <c r="I4706" s="119">
        <v>61214</v>
      </c>
      <c r="J4706" s="122"/>
      <c r="K4706" s="87" t="str">
        <f t="shared" si="211"/>
        <v>612</v>
      </c>
      <c r="L4706" s="111"/>
    </row>
    <row r="4707" spans="7:12" ht="15" customHeight="1" x14ac:dyDescent="0.25">
      <c r="G4707" s="87">
        <f t="shared" si="210"/>
        <v>0</v>
      </c>
      <c r="H4707" s="87">
        <v>4707</v>
      </c>
      <c r="I4707" s="119">
        <v>61211</v>
      </c>
      <c r="J4707" s="121" t="s">
        <v>10923</v>
      </c>
      <c r="K4707" s="87" t="str">
        <f t="shared" si="211"/>
        <v>612</v>
      </c>
      <c r="L4707" s="111"/>
    </row>
    <row r="4708" spans="7:12" ht="15" customHeight="1" x14ac:dyDescent="0.25">
      <c r="G4708" s="87">
        <f t="shared" si="210"/>
        <v>0</v>
      </c>
      <c r="H4708" s="87">
        <v>4708</v>
      </c>
      <c r="I4708" s="119">
        <v>61212</v>
      </c>
      <c r="J4708" s="121" t="s">
        <v>10923</v>
      </c>
      <c r="K4708" s="87" t="str">
        <f t="shared" si="211"/>
        <v>612</v>
      </c>
      <c r="L4708" s="111"/>
    </row>
    <row r="4709" spans="7:12" ht="15" customHeight="1" x14ac:dyDescent="0.25">
      <c r="G4709" s="87">
        <f t="shared" si="210"/>
        <v>0</v>
      </c>
      <c r="H4709" s="87">
        <v>4709</v>
      </c>
      <c r="I4709" s="119">
        <v>61213</v>
      </c>
      <c r="J4709" s="121" t="s">
        <v>10923</v>
      </c>
      <c r="K4709" s="87" t="str">
        <f t="shared" si="211"/>
        <v>612</v>
      </c>
      <c r="L4709" s="111"/>
    </row>
    <row r="4710" spans="7:12" ht="15" customHeight="1" x14ac:dyDescent="0.25">
      <c r="G4710" s="87">
        <f t="shared" si="210"/>
        <v>0</v>
      </c>
      <c r="H4710" s="87">
        <v>4710</v>
      </c>
      <c r="I4710" s="119">
        <v>61214</v>
      </c>
      <c r="J4710" s="121" t="s">
        <v>10923</v>
      </c>
      <c r="K4710" s="87" t="str">
        <f t="shared" si="211"/>
        <v>612</v>
      </c>
      <c r="L4710" s="111"/>
    </row>
    <row r="4711" spans="7:12" ht="15" customHeight="1" x14ac:dyDescent="0.25">
      <c r="G4711" s="87">
        <f t="shared" si="210"/>
        <v>0</v>
      </c>
      <c r="H4711" s="87">
        <v>4711</v>
      </c>
      <c r="I4711" s="124">
        <v>61219</v>
      </c>
      <c r="J4711" s="121" t="s">
        <v>10923</v>
      </c>
      <c r="K4711" s="87" t="str">
        <f t="shared" si="211"/>
        <v>612</v>
      </c>
      <c r="L4711" s="111"/>
    </row>
    <row r="4712" spans="7:12" ht="15" customHeight="1" x14ac:dyDescent="0.25">
      <c r="G4712" s="87">
        <f t="shared" si="210"/>
        <v>0</v>
      </c>
      <c r="H4712" s="87">
        <v>4712</v>
      </c>
      <c r="I4712" s="124">
        <v>61219</v>
      </c>
      <c r="J4712" s="122" t="s">
        <v>10924</v>
      </c>
      <c r="K4712" s="87" t="str">
        <f t="shared" si="211"/>
        <v>612</v>
      </c>
      <c r="L4712" s="111"/>
    </row>
    <row r="4713" spans="7:12" ht="15" customHeight="1" x14ac:dyDescent="0.25">
      <c r="G4713" s="87">
        <f t="shared" si="210"/>
        <v>0</v>
      </c>
      <c r="H4713" s="87">
        <v>4713</v>
      </c>
      <c r="I4713" s="119">
        <v>61220</v>
      </c>
      <c r="J4713" s="122" t="s">
        <v>10925</v>
      </c>
      <c r="K4713" s="87" t="str">
        <f t="shared" si="211"/>
        <v>612</v>
      </c>
      <c r="L4713" s="111"/>
    </row>
    <row r="4714" spans="7:12" ht="15" customHeight="1" x14ac:dyDescent="0.25">
      <c r="G4714" s="87">
        <f t="shared" si="210"/>
        <v>0</v>
      </c>
      <c r="H4714" s="87">
        <v>4714</v>
      </c>
      <c r="I4714" s="119">
        <v>61220</v>
      </c>
      <c r="J4714" s="122" t="s">
        <v>10926</v>
      </c>
      <c r="K4714" s="87" t="str">
        <f t="shared" si="211"/>
        <v>612</v>
      </c>
      <c r="L4714" s="111"/>
    </row>
    <row r="4715" spans="7:12" ht="15" customHeight="1" x14ac:dyDescent="0.25">
      <c r="G4715" s="87">
        <f t="shared" si="210"/>
        <v>0</v>
      </c>
      <c r="H4715" s="87">
        <v>4715</v>
      </c>
      <c r="I4715" s="119">
        <v>61220</v>
      </c>
      <c r="J4715" s="122" t="s">
        <v>10927</v>
      </c>
      <c r="K4715" s="87" t="str">
        <f t="shared" si="211"/>
        <v>612</v>
      </c>
      <c r="L4715" s="111"/>
    </row>
    <row r="4716" spans="7:12" ht="15" customHeight="1" x14ac:dyDescent="0.25">
      <c r="G4716" s="87">
        <f t="shared" si="210"/>
        <v>0</v>
      </c>
      <c r="H4716" s="87">
        <v>4716</v>
      </c>
      <c r="I4716" s="119">
        <v>61220</v>
      </c>
      <c r="J4716" s="122" t="s">
        <v>10928</v>
      </c>
      <c r="K4716" s="87" t="str">
        <f t="shared" si="211"/>
        <v>612</v>
      </c>
      <c r="L4716" s="111"/>
    </row>
    <row r="4717" spans="7:12" ht="15" customHeight="1" x14ac:dyDescent="0.25">
      <c r="G4717" s="87">
        <f t="shared" si="210"/>
        <v>0</v>
      </c>
      <c r="H4717" s="87">
        <v>4717</v>
      </c>
      <c r="I4717" s="119">
        <v>61220</v>
      </c>
      <c r="J4717" s="122" t="s">
        <v>10929</v>
      </c>
      <c r="K4717" s="87" t="str">
        <f t="shared" si="211"/>
        <v>612</v>
      </c>
      <c r="L4717" s="111"/>
    </row>
    <row r="4718" spans="7:12" ht="15" customHeight="1" x14ac:dyDescent="0.25">
      <c r="G4718" s="87">
        <f t="shared" si="210"/>
        <v>0</v>
      </c>
      <c r="H4718" s="87">
        <v>4718</v>
      </c>
      <c r="I4718" s="119">
        <v>61220</v>
      </c>
      <c r="J4718" s="122" t="s">
        <v>10930</v>
      </c>
      <c r="K4718" s="87" t="str">
        <f t="shared" si="211"/>
        <v>612</v>
      </c>
      <c r="L4718" s="111"/>
    </row>
    <row r="4719" spans="7:12" ht="15" customHeight="1" x14ac:dyDescent="0.25">
      <c r="G4719" s="87">
        <f t="shared" si="210"/>
        <v>0</v>
      </c>
      <c r="H4719" s="87">
        <v>4719</v>
      </c>
      <c r="I4719" s="119">
        <v>61230</v>
      </c>
      <c r="J4719" s="122" t="s">
        <v>10931</v>
      </c>
      <c r="K4719" s="87" t="str">
        <f t="shared" si="211"/>
        <v>612</v>
      </c>
      <c r="L4719" s="111"/>
    </row>
    <row r="4720" spans="7:12" ht="15" customHeight="1" x14ac:dyDescent="0.25">
      <c r="G4720" s="87">
        <f t="shared" si="210"/>
        <v>0</v>
      </c>
      <c r="H4720" s="87">
        <v>4720</v>
      </c>
      <c r="I4720" s="119">
        <v>61230</v>
      </c>
      <c r="J4720" s="122" t="s">
        <v>10932</v>
      </c>
      <c r="K4720" s="87" t="str">
        <f t="shared" si="211"/>
        <v>612</v>
      </c>
      <c r="L4720" s="111"/>
    </row>
    <row r="4721" spans="7:12" ht="15" customHeight="1" x14ac:dyDescent="0.25">
      <c r="G4721" s="87">
        <f t="shared" si="210"/>
        <v>0</v>
      </c>
      <c r="H4721" s="87">
        <v>4721</v>
      </c>
      <c r="I4721" s="119">
        <v>61230</v>
      </c>
      <c r="J4721" s="121" t="s">
        <v>10933</v>
      </c>
      <c r="K4721" s="87" t="str">
        <f t="shared" si="211"/>
        <v>612</v>
      </c>
      <c r="L4721" s="111"/>
    </row>
    <row r="4722" spans="7:12" ht="15" customHeight="1" x14ac:dyDescent="0.25">
      <c r="G4722" s="87">
        <f t="shared" si="210"/>
        <v>0</v>
      </c>
      <c r="H4722" s="87">
        <v>4722</v>
      </c>
      <c r="I4722" s="119">
        <v>61230</v>
      </c>
      <c r="J4722" s="122" t="s">
        <v>10934</v>
      </c>
      <c r="K4722" s="87" t="str">
        <f t="shared" si="211"/>
        <v>612</v>
      </c>
      <c r="L4722" s="111"/>
    </row>
    <row r="4723" spans="7:12" ht="15" customHeight="1" x14ac:dyDescent="0.25">
      <c r="G4723" s="87">
        <f t="shared" si="210"/>
        <v>0</v>
      </c>
      <c r="H4723" s="87">
        <v>4723</v>
      </c>
      <c r="I4723" s="119">
        <v>61211</v>
      </c>
      <c r="J4723" s="121" t="s">
        <v>10935</v>
      </c>
      <c r="K4723" s="87" t="str">
        <f t="shared" si="211"/>
        <v>612</v>
      </c>
      <c r="L4723" s="111"/>
    </row>
    <row r="4724" spans="7:12" ht="15" customHeight="1" x14ac:dyDescent="0.25">
      <c r="G4724" s="87">
        <f t="shared" si="210"/>
        <v>0</v>
      </c>
      <c r="H4724" s="87">
        <v>4724</v>
      </c>
      <c r="I4724" s="119">
        <v>61212</v>
      </c>
      <c r="J4724" s="121" t="s">
        <v>10935</v>
      </c>
      <c r="K4724" s="87" t="str">
        <f t="shared" si="211"/>
        <v>612</v>
      </c>
      <c r="L4724" s="111"/>
    </row>
    <row r="4725" spans="7:12" ht="15" customHeight="1" x14ac:dyDescent="0.25">
      <c r="G4725" s="87">
        <f t="shared" si="210"/>
        <v>0</v>
      </c>
      <c r="H4725" s="87">
        <v>4725</v>
      </c>
      <c r="I4725" s="119">
        <v>61213</v>
      </c>
      <c r="J4725" s="121" t="s">
        <v>10935</v>
      </c>
      <c r="K4725" s="87" t="str">
        <f t="shared" si="211"/>
        <v>612</v>
      </c>
      <c r="L4725" s="111"/>
    </row>
    <row r="4726" spans="7:12" ht="15" customHeight="1" x14ac:dyDescent="0.25">
      <c r="G4726" s="87">
        <f t="shared" si="210"/>
        <v>0</v>
      </c>
      <c r="H4726" s="87">
        <v>4726</v>
      </c>
      <c r="I4726" s="119">
        <v>61214</v>
      </c>
      <c r="J4726" s="121" t="s">
        <v>10935</v>
      </c>
      <c r="K4726" s="87" t="str">
        <f t="shared" si="211"/>
        <v>612</v>
      </c>
      <c r="L4726" s="111"/>
    </row>
    <row r="4727" spans="7:12" ht="15" customHeight="1" x14ac:dyDescent="0.25">
      <c r="G4727" s="87">
        <f t="shared" si="210"/>
        <v>0</v>
      </c>
      <c r="H4727" s="87">
        <v>4727</v>
      </c>
      <c r="I4727" s="119">
        <v>61219</v>
      </c>
      <c r="J4727" s="121" t="s">
        <v>10935</v>
      </c>
      <c r="K4727" s="87" t="str">
        <f t="shared" si="211"/>
        <v>612</v>
      </c>
      <c r="L4727" s="111"/>
    </row>
    <row r="4728" spans="7:12" ht="15" customHeight="1" x14ac:dyDescent="0.25">
      <c r="G4728" s="87">
        <f t="shared" si="210"/>
        <v>0</v>
      </c>
      <c r="H4728" s="87">
        <v>4728</v>
      </c>
      <c r="I4728" s="119">
        <v>61220</v>
      </c>
      <c r="J4728" s="121" t="s">
        <v>10935</v>
      </c>
      <c r="K4728" s="87" t="str">
        <f t="shared" si="211"/>
        <v>612</v>
      </c>
      <c r="L4728" s="111"/>
    </row>
    <row r="4729" spans="7:12" ht="15" customHeight="1" x14ac:dyDescent="0.25">
      <c r="G4729" s="87">
        <f t="shared" si="210"/>
        <v>0</v>
      </c>
      <c r="H4729" s="87">
        <v>4729</v>
      </c>
      <c r="I4729" s="119">
        <v>61230</v>
      </c>
      <c r="J4729" s="121" t="s">
        <v>10935</v>
      </c>
      <c r="K4729" s="87" t="str">
        <f t="shared" si="211"/>
        <v>612</v>
      </c>
      <c r="L4729" s="111"/>
    </row>
    <row r="4730" spans="7:12" ht="15" customHeight="1" x14ac:dyDescent="0.25">
      <c r="G4730" s="87">
        <f t="shared" si="210"/>
        <v>0</v>
      </c>
      <c r="H4730" s="87">
        <v>4730</v>
      </c>
      <c r="I4730" s="119">
        <v>61290</v>
      </c>
      <c r="J4730" s="121" t="s">
        <v>10935</v>
      </c>
      <c r="K4730" s="87" t="str">
        <f t="shared" si="211"/>
        <v>612</v>
      </c>
      <c r="L4730" s="111"/>
    </row>
    <row r="4731" spans="7:12" ht="15" customHeight="1" x14ac:dyDescent="0.25">
      <c r="G4731" s="87">
        <f t="shared" si="210"/>
        <v>0</v>
      </c>
      <c r="H4731" s="87">
        <v>4731</v>
      </c>
      <c r="I4731" s="119">
        <v>63200</v>
      </c>
      <c r="J4731" s="121" t="s">
        <v>10936</v>
      </c>
      <c r="K4731" s="87" t="str">
        <f t="shared" si="211"/>
        <v>632</v>
      </c>
      <c r="L4731" s="111"/>
    </row>
    <row r="4732" spans="7:12" ht="15" customHeight="1" x14ac:dyDescent="0.25">
      <c r="G4732" s="87">
        <f t="shared" si="210"/>
        <v>0</v>
      </c>
      <c r="H4732" s="87">
        <v>4732</v>
      </c>
      <c r="I4732" s="119">
        <v>61211</v>
      </c>
      <c r="J4732" s="121" t="s">
        <v>10937</v>
      </c>
      <c r="K4732" s="87" t="str">
        <f t="shared" si="211"/>
        <v>612</v>
      </c>
      <c r="L4732" s="111"/>
    </row>
    <row r="4733" spans="7:12" ht="15" customHeight="1" x14ac:dyDescent="0.25">
      <c r="G4733" s="87">
        <f t="shared" si="210"/>
        <v>0</v>
      </c>
      <c r="H4733" s="87">
        <v>4733</v>
      </c>
      <c r="I4733" s="119">
        <v>61212</v>
      </c>
      <c r="J4733" s="121" t="s">
        <v>10937</v>
      </c>
      <c r="K4733" s="87" t="str">
        <f t="shared" si="211"/>
        <v>612</v>
      </c>
      <c r="L4733" s="111"/>
    </row>
    <row r="4734" spans="7:12" ht="15" customHeight="1" x14ac:dyDescent="0.25">
      <c r="G4734" s="87">
        <f t="shared" si="210"/>
        <v>0</v>
      </c>
      <c r="H4734" s="87">
        <v>4734</v>
      </c>
      <c r="I4734" s="119">
        <v>61213</v>
      </c>
      <c r="J4734" s="121" t="s">
        <v>10937</v>
      </c>
      <c r="K4734" s="87" t="str">
        <f t="shared" si="211"/>
        <v>612</v>
      </c>
      <c r="L4734" s="111"/>
    </row>
    <row r="4735" spans="7:12" ht="15" customHeight="1" x14ac:dyDescent="0.25">
      <c r="G4735" s="87">
        <f t="shared" si="210"/>
        <v>0</v>
      </c>
      <c r="H4735" s="87">
        <v>4735</v>
      </c>
      <c r="I4735" s="119">
        <v>61214</v>
      </c>
      <c r="J4735" s="121" t="s">
        <v>10937</v>
      </c>
      <c r="K4735" s="87" t="str">
        <f t="shared" si="211"/>
        <v>612</v>
      </c>
      <c r="L4735" s="111"/>
    </row>
    <row r="4736" spans="7:12" ht="15" customHeight="1" x14ac:dyDescent="0.25">
      <c r="G4736" s="87">
        <f t="shared" si="210"/>
        <v>0</v>
      </c>
      <c r="H4736" s="87">
        <v>4736</v>
      </c>
      <c r="I4736" s="119">
        <v>61219</v>
      </c>
      <c r="J4736" s="121" t="s">
        <v>10937</v>
      </c>
      <c r="K4736" s="87" t="str">
        <f t="shared" si="211"/>
        <v>612</v>
      </c>
      <c r="L4736" s="111"/>
    </row>
    <row r="4737" spans="7:12" ht="15" customHeight="1" x14ac:dyDescent="0.25">
      <c r="G4737" s="87">
        <f t="shared" si="210"/>
        <v>0</v>
      </c>
      <c r="H4737" s="87">
        <v>4737</v>
      </c>
      <c r="I4737" s="119">
        <v>61220</v>
      </c>
      <c r="J4737" s="121" t="s">
        <v>10937</v>
      </c>
      <c r="K4737" s="87" t="str">
        <f t="shared" si="211"/>
        <v>612</v>
      </c>
      <c r="L4737" s="111"/>
    </row>
    <row r="4738" spans="7:12" ht="15" customHeight="1" x14ac:dyDescent="0.25">
      <c r="G4738" s="87">
        <f t="shared" ref="G4738:G4801" si="212">IF(ISERR(SEARCH($G$1,J4738)),0,1)</f>
        <v>0</v>
      </c>
      <c r="H4738" s="87">
        <v>4738</v>
      </c>
      <c r="I4738" s="119">
        <v>61230</v>
      </c>
      <c r="J4738" s="121" t="s">
        <v>10937</v>
      </c>
      <c r="K4738" s="87" t="str">
        <f t="shared" si="211"/>
        <v>612</v>
      </c>
      <c r="L4738" s="111"/>
    </row>
    <row r="4739" spans="7:12" ht="15" customHeight="1" x14ac:dyDescent="0.25">
      <c r="G4739" s="87">
        <f t="shared" si="212"/>
        <v>0</v>
      </c>
      <c r="H4739" s="87">
        <v>4739</v>
      </c>
      <c r="I4739" s="119">
        <v>61290</v>
      </c>
      <c r="J4739" s="121" t="s">
        <v>10937</v>
      </c>
      <c r="K4739" s="87" t="str">
        <f t="shared" ref="K4739:K4802" si="213">IF(LEN(LEFT(I4739,3))&lt;3,"Prosím, zvolte podrobnější úroveň.",LEFT(I4739,3))</f>
        <v>612</v>
      </c>
      <c r="L4739" s="111"/>
    </row>
    <row r="4740" spans="7:12" ht="15" customHeight="1" x14ac:dyDescent="0.25">
      <c r="G4740" s="87">
        <f t="shared" si="212"/>
        <v>0</v>
      </c>
      <c r="H4740" s="87">
        <v>4740</v>
      </c>
      <c r="I4740" s="124">
        <v>51641</v>
      </c>
      <c r="J4740" s="122" t="s">
        <v>10938</v>
      </c>
      <c r="K4740" s="87" t="str">
        <f t="shared" si="213"/>
        <v>516</v>
      </c>
      <c r="L4740" s="111"/>
    </row>
    <row r="4741" spans="7:12" ht="15" customHeight="1" x14ac:dyDescent="0.25">
      <c r="G4741" s="87">
        <f t="shared" si="212"/>
        <v>0</v>
      </c>
      <c r="H4741" s="87">
        <v>4741</v>
      </c>
      <c r="I4741" s="124">
        <v>51641</v>
      </c>
      <c r="J4741" s="122" t="s">
        <v>12474</v>
      </c>
      <c r="K4741" s="87" t="str">
        <f t="shared" si="213"/>
        <v>516</v>
      </c>
      <c r="L4741" s="111"/>
    </row>
    <row r="4742" spans="7:12" ht="15" customHeight="1" x14ac:dyDescent="0.25">
      <c r="G4742" s="87">
        <f t="shared" si="212"/>
        <v>0</v>
      </c>
      <c r="H4742" s="87">
        <v>4742</v>
      </c>
      <c r="I4742" s="124">
        <v>51641</v>
      </c>
      <c r="J4742" s="122" t="s">
        <v>10939</v>
      </c>
      <c r="K4742" s="87" t="str">
        <f t="shared" si="213"/>
        <v>516</v>
      </c>
      <c r="L4742" s="111"/>
    </row>
    <row r="4743" spans="7:12" ht="15" customHeight="1" x14ac:dyDescent="0.25">
      <c r="G4743" s="87">
        <f t="shared" si="212"/>
        <v>0</v>
      </c>
      <c r="H4743" s="87">
        <v>4743</v>
      </c>
      <c r="I4743" s="124">
        <v>51641</v>
      </c>
      <c r="J4743" s="122" t="s">
        <v>10940</v>
      </c>
      <c r="K4743" s="87" t="str">
        <f t="shared" si="213"/>
        <v>516</v>
      </c>
      <c r="L4743" s="111"/>
    </row>
    <row r="4744" spans="7:12" ht="15" customHeight="1" x14ac:dyDescent="0.25">
      <c r="G4744" s="87">
        <f t="shared" si="212"/>
        <v>0</v>
      </c>
      <c r="H4744" s="87">
        <v>4744</v>
      </c>
      <c r="I4744" s="119">
        <v>51649</v>
      </c>
      <c r="J4744" s="122" t="s">
        <v>10941</v>
      </c>
      <c r="K4744" s="87" t="str">
        <f t="shared" si="213"/>
        <v>516</v>
      </c>
      <c r="L4744" s="111"/>
    </row>
    <row r="4745" spans="7:12" ht="15" customHeight="1" x14ac:dyDescent="0.25">
      <c r="G4745" s="87">
        <f t="shared" si="212"/>
        <v>0</v>
      </c>
      <c r="H4745" s="87">
        <v>4745</v>
      </c>
      <c r="I4745" s="119">
        <v>51649</v>
      </c>
      <c r="J4745" s="122" t="s">
        <v>10942</v>
      </c>
      <c r="K4745" s="87" t="str">
        <f t="shared" si="213"/>
        <v>516</v>
      </c>
      <c r="L4745" s="111"/>
    </row>
    <row r="4746" spans="7:12" ht="15" customHeight="1" x14ac:dyDescent="0.25">
      <c r="G4746" s="87">
        <f t="shared" si="212"/>
        <v>0</v>
      </c>
      <c r="H4746" s="87">
        <v>4746</v>
      </c>
      <c r="I4746" s="119">
        <v>51641</v>
      </c>
      <c r="J4746" s="121" t="s">
        <v>10943</v>
      </c>
      <c r="K4746" s="87" t="str">
        <f t="shared" si="213"/>
        <v>516</v>
      </c>
      <c r="L4746" s="111"/>
    </row>
    <row r="4747" spans="7:12" ht="15" customHeight="1" x14ac:dyDescent="0.25">
      <c r="G4747" s="87">
        <f t="shared" si="212"/>
        <v>0</v>
      </c>
      <c r="H4747" s="87">
        <v>4747</v>
      </c>
      <c r="I4747" s="119">
        <v>51649</v>
      </c>
      <c r="J4747" s="121" t="s">
        <v>10943</v>
      </c>
      <c r="K4747" s="87" t="str">
        <f t="shared" si="213"/>
        <v>516</v>
      </c>
      <c r="L4747" s="111"/>
    </row>
    <row r="4748" spans="7:12" ht="15" customHeight="1" x14ac:dyDescent="0.25">
      <c r="G4748" s="87">
        <f t="shared" si="212"/>
        <v>0</v>
      </c>
      <c r="H4748" s="87">
        <v>4748</v>
      </c>
      <c r="I4748" s="119">
        <v>51642</v>
      </c>
      <c r="J4748" s="122" t="s">
        <v>3209</v>
      </c>
      <c r="K4748" s="87" t="str">
        <f t="shared" si="213"/>
        <v>516</v>
      </c>
      <c r="L4748" s="111"/>
    </row>
    <row r="4749" spans="7:12" ht="15" customHeight="1" x14ac:dyDescent="0.25">
      <c r="G4749" s="87">
        <f t="shared" si="212"/>
        <v>0</v>
      </c>
      <c r="H4749" s="87">
        <v>4749</v>
      </c>
      <c r="I4749" s="119">
        <v>51649</v>
      </c>
      <c r="J4749" s="122" t="s">
        <v>10944</v>
      </c>
      <c r="K4749" s="87" t="str">
        <f t="shared" si="213"/>
        <v>516</v>
      </c>
      <c r="L4749" s="111"/>
    </row>
    <row r="4750" spans="7:12" ht="15" customHeight="1" x14ac:dyDescent="0.25">
      <c r="G4750" s="87">
        <f t="shared" si="212"/>
        <v>0</v>
      </c>
      <c r="H4750" s="87">
        <v>4750</v>
      </c>
      <c r="I4750" s="119">
        <v>51641</v>
      </c>
      <c r="J4750" s="122" t="s">
        <v>10945</v>
      </c>
      <c r="K4750" s="87" t="str">
        <f t="shared" si="213"/>
        <v>516</v>
      </c>
      <c r="L4750" s="111"/>
    </row>
    <row r="4751" spans="7:12" ht="15" customHeight="1" x14ac:dyDescent="0.25">
      <c r="G4751" s="87">
        <f t="shared" si="212"/>
        <v>0</v>
      </c>
      <c r="H4751" s="87">
        <v>4751</v>
      </c>
      <c r="I4751" s="119">
        <v>51644</v>
      </c>
      <c r="J4751" s="122" t="s">
        <v>10946</v>
      </c>
      <c r="K4751" s="87" t="str">
        <f t="shared" si="213"/>
        <v>516</v>
      </c>
      <c r="L4751" s="111"/>
    </row>
    <row r="4752" spans="7:12" ht="15" customHeight="1" x14ac:dyDescent="0.25">
      <c r="G4752" s="87">
        <f t="shared" si="212"/>
        <v>0</v>
      </c>
      <c r="H4752" s="87">
        <v>4752</v>
      </c>
      <c r="I4752" s="119">
        <v>51649</v>
      </c>
      <c r="J4752" s="122" t="s">
        <v>10947</v>
      </c>
      <c r="K4752" s="87" t="str">
        <f t="shared" si="213"/>
        <v>516</v>
      </c>
      <c r="L4752" s="111"/>
    </row>
    <row r="4753" spans="7:12" ht="15" customHeight="1" x14ac:dyDescent="0.25">
      <c r="G4753" s="87">
        <f t="shared" si="212"/>
        <v>0</v>
      </c>
      <c r="H4753" s="87">
        <v>4753</v>
      </c>
      <c r="I4753" s="119">
        <v>51643</v>
      </c>
      <c r="J4753" s="122" t="s">
        <v>10947</v>
      </c>
      <c r="K4753" s="87" t="str">
        <f t="shared" si="213"/>
        <v>516</v>
      </c>
      <c r="L4753" s="111"/>
    </row>
    <row r="4754" spans="7:12" ht="15" customHeight="1" x14ac:dyDescent="0.25">
      <c r="G4754" s="87">
        <f t="shared" si="212"/>
        <v>0</v>
      </c>
      <c r="H4754" s="87">
        <v>4754</v>
      </c>
      <c r="I4754" s="119">
        <v>61300</v>
      </c>
      <c r="J4754" s="122" t="s">
        <v>12127</v>
      </c>
      <c r="K4754" s="87" t="str">
        <f t="shared" si="213"/>
        <v>613</v>
      </c>
      <c r="L4754" s="111"/>
    </row>
    <row r="4755" spans="7:12" ht="15" customHeight="1" x14ac:dyDescent="0.25">
      <c r="G4755" s="87">
        <f t="shared" si="212"/>
        <v>0</v>
      </c>
      <c r="H4755" s="87">
        <v>4755</v>
      </c>
      <c r="I4755" s="119">
        <v>61300</v>
      </c>
      <c r="J4755" s="122" t="s">
        <v>10948</v>
      </c>
      <c r="K4755" s="87" t="str">
        <f t="shared" si="213"/>
        <v>613</v>
      </c>
      <c r="L4755" s="111"/>
    </row>
    <row r="4756" spans="7:12" ht="15" customHeight="1" x14ac:dyDescent="0.25">
      <c r="G4756" s="87">
        <f t="shared" si="212"/>
        <v>0</v>
      </c>
      <c r="H4756" s="87">
        <v>4756</v>
      </c>
      <c r="I4756" s="119">
        <v>61300</v>
      </c>
      <c r="J4756" s="122" t="s">
        <v>10949</v>
      </c>
      <c r="K4756" s="87" t="str">
        <f t="shared" si="213"/>
        <v>613</v>
      </c>
      <c r="L4756" s="111"/>
    </row>
    <row r="4757" spans="7:12" ht="15" customHeight="1" x14ac:dyDescent="0.25">
      <c r="G4757" s="87">
        <f t="shared" si="212"/>
        <v>0</v>
      </c>
      <c r="H4757" s="87">
        <v>4757</v>
      </c>
      <c r="I4757" s="119">
        <v>62101</v>
      </c>
      <c r="J4757" s="122" t="s">
        <v>10950</v>
      </c>
      <c r="K4757" s="87" t="str">
        <f t="shared" si="213"/>
        <v>621</v>
      </c>
      <c r="L4757" s="111"/>
    </row>
    <row r="4758" spans="7:12" ht="15" customHeight="1" x14ac:dyDescent="0.25">
      <c r="G4758" s="87">
        <f t="shared" si="212"/>
        <v>0</v>
      </c>
      <c r="H4758" s="87">
        <v>4758</v>
      </c>
      <c r="I4758" s="119">
        <v>62101</v>
      </c>
      <c r="J4758" s="122" t="s">
        <v>10951</v>
      </c>
      <c r="K4758" s="87" t="str">
        <f t="shared" si="213"/>
        <v>621</v>
      </c>
      <c r="L4758" s="111"/>
    </row>
    <row r="4759" spans="7:12" ht="15" customHeight="1" x14ac:dyDescent="0.25">
      <c r="G4759" s="87">
        <f t="shared" si="212"/>
        <v>0</v>
      </c>
      <c r="H4759" s="87">
        <v>4759</v>
      </c>
      <c r="I4759" s="119">
        <v>62101</v>
      </c>
      <c r="J4759" s="122" t="s">
        <v>10952</v>
      </c>
      <c r="K4759" s="87" t="str">
        <f t="shared" si="213"/>
        <v>621</v>
      </c>
      <c r="L4759" s="111"/>
    </row>
    <row r="4760" spans="7:12" ht="15" customHeight="1" x14ac:dyDescent="0.25">
      <c r="G4760" s="87">
        <f t="shared" si="212"/>
        <v>0</v>
      </c>
      <c r="H4760" s="87">
        <v>4760</v>
      </c>
      <c r="I4760" s="119">
        <v>62101</v>
      </c>
      <c r="J4760" s="122" t="s">
        <v>10953</v>
      </c>
      <c r="K4760" s="87" t="str">
        <f t="shared" si="213"/>
        <v>621</v>
      </c>
      <c r="L4760" s="111"/>
    </row>
    <row r="4761" spans="7:12" ht="15" customHeight="1" x14ac:dyDescent="0.25">
      <c r="G4761" s="87">
        <f t="shared" si="212"/>
        <v>0</v>
      </c>
      <c r="H4761" s="87">
        <v>4761</v>
      </c>
      <c r="I4761" s="119">
        <v>62101</v>
      </c>
      <c r="J4761" s="122" t="s">
        <v>10954</v>
      </c>
      <c r="K4761" s="87" t="str">
        <f t="shared" si="213"/>
        <v>621</v>
      </c>
      <c r="L4761" s="111"/>
    </row>
    <row r="4762" spans="7:12" ht="15" customHeight="1" x14ac:dyDescent="0.25">
      <c r="G4762" s="87">
        <f t="shared" si="212"/>
        <v>0</v>
      </c>
      <c r="H4762" s="87">
        <v>4762</v>
      </c>
      <c r="I4762" s="119">
        <v>62101</v>
      </c>
      <c r="J4762" s="122" t="s">
        <v>10955</v>
      </c>
      <c r="K4762" s="87" t="str">
        <f t="shared" si="213"/>
        <v>621</v>
      </c>
      <c r="L4762" s="111"/>
    </row>
    <row r="4763" spans="7:12" ht="15" customHeight="1" x14ac:dyDescent="0.25">
      <c r="G4763" s="87">
        <f t="shared" si="212"/>
        <v>0</v>
      </c>
      <c r="H4763" s="87">
        <v>4763</v>
      </c>
      <c r="I4763" s="119">
        <v>62102</v>
      </c>
      <c r="J4763" s="122" t="s">
        <v>10956</v>
      </c>
      <c r="K4763" s="87" t="str">
        <f t="shared" si="213"/>
        <v>621</v>
      </c>
      <c r="L4763" s="111"/>
    </row>
    <row r="4764" spans="7:12" ht="15" customHeight="1" x14ac:dyDescent="0.25">
      <c r="G4764" s="87">
        <f t="shared" si="212"/>
        <v>0</v>
      </c>
      <c r="H4764" s="87">
        <v>4764</v>
      </c>
      <c r="I4764" s="119">
        <v>62102</v>
      </c>
      <c r="J4764" s="122" t="s">
        <v>10957</v>
      </c>
      <c r="K4764" s="87" t="str">
        <f t="shared" si="213"/>
        <v>621</v>
      </c>
      <c r="L4764" s="111"/>
    </row>
    <row r="4765" spans="7:12" ht="15" customHeight="1" x14ac:dyDescent="0.25">
      <c r="G4765" s="87">
        <f t="shared" si="212"/>
        <v>0</v>
      </c>
      <c r="H4765" s="87">
        <v>4765</v>
      </c>
      <c r="I4765" s="119">
        <v>62102</v>
      </c>
      <c r="J4765" s="122" t="s">
        <v>10958</v>
      </c>
      <c r="K4765" s="87" t="str">
        <f t="shared" si="213"/>
        <v>621</v>
      </c>
      <c r="L4765" s="111"/>
    </row>
    <row r="4766" spans="7:12" ht="15" customHeight="1" x14ac:dyDescent="0.25">
      <c r="G4766" s="87">
        <f t="shared" si="212"/>
        <v>0</v>
      </c>
      <c r="H4766" s="87">
        <v>4766</v>
      </c>
      <c r="I4766" s="119">
        <v>62102</v>
      </c>
      <c r="J4766" s="122" t="s">
        <v>10959</v>
      </c>
      <c r="K4766" s="87" t="str">
        <f t="shared" si="213"/>
        <v>621</v>
      </c>
      <c r="L4766" s="111"/>
    </row>
    <row r="4767" spans="7:12" ht="15" customHeight="1" x14ac:dyDescent="0.25">
      <c r="G4767" s="87">
        <f t="shared" si="212"/>
        <v>0</v>
      </c>
      <c r="H4767" s="87">
        <v>4767</v>
      </c>
      <c r="I4767" s="119">
        <v>62102</v>
      </c>
      <c r="J4767" s="122" t="s">
        <v>10960</v>
      </c>
      <c r="K4767" s="87" t="str">
        <f t="shared" si="213"/>
        <v>621</v>
      </c>
      <c r="L4767" s="111"/>
    </row>
    <row r="4768" spans="7:12" ht="15" customHeight="1" x14ac:dyDescent="0.25">
      <c r="G4768" s="87">
        <f t="shared" si="212"/>
        <v>0</v>
      </c>
      <c r="H4768" s="87">
        <v>4768</v>
      </c>
      <c r="I4768" s="119">
        <v>62102</v>
      </c>
      <c r="J4768" s="122" t="s">
        <v>10961</v>
      </c>
      <c r="K4768" s="87" t="str">
        <f t="shared" si="213"/>
        <v>621</v>
      </c>
      <c r="L4768" s="111"/>
    </row>
    <row r="4769" spans="7:12" ht="15" customHeight="1" x14ac:dyDescent="0.25">
      <c r="G4769" s="87">
        <f t="shared" si="212"/>
        <v>0</v>
      </c>
      <c r="H4769" s="87">
        <v>4769</v>
      </c>
      <c r="I4769" s="119">
        <v>62102</v>
      </c>
      <c r="J4769" s="122" t="s">
        <v>10962</v>
      </c>
      <c r="K4769" s="87" t="str">
        <f t="shared" si="213"/>
        <v>621</v>
      </c>
      <c r="L4769" s="111"/>
    </row>
    <row r="4770" spans="7:12" ht="15" customHeight="1" x14ac:dyDescent="0.25">
      <c r="G4770" s="87">
        <f t="shared" si="212"/>
        <v>0</v>
      </c>
      <c r="H4770" s="87">
        <v>4770</v>
      </c>
      <c r="I4770" s="119">
        <v>62102</v>
      </c>
      <c r="J4770" s="122" t="s">
        <v>10963</v>
      </c>
      <c r="K4770" s="87" t="str">
        <f t="shared" si="213"/>
        <v>621</v>
      </c>
      <c r="L4770" s="111"/>
    </row>
    <row r="4771" spans="7:12" ht="15" customHeight="1" x14ac:dyDescent="0.25">
      <c r="G4771" s="87">
        <f t="shared" si="212"/>
        <v>0</v>
      </c>
      <c r="H4771" s="87">
        <v>4771</v>
      </c>
      <c r="I4771" s="119">
        <v>62102</v>
      </c>
      <c r="J4771" s="122" t="s">
        <v>10964</v>
      </c>
      <c r="K4771" s="87" t="str">
        <f t="shared" si="213"/>
        <v>621</v>
      </c>
      <c r="L4771" s="111"/>
    </row>
    <row r="4772" spans="7:12" ht="15" customHeight="1" x14ac:dyDescent="0.25">
      <c r="G4772" s="87">
        <f t="shared" si="212"/>
        <v>0</v>
      </c>
      <c r="H4772" s="87">
        <v>4772</v>
      </c>
      <c r="I4772" s="119">
        <v>62109</v>
      </c>
      <c r="J4772" s="122" t="s">
        <v>10965</v>
      </c>
      <c r="K4772" s="87" t="str">
        <f t="shared" si="213"/>
        <v>621</v>
      </c>
      <c r="L4772" s="111"/>
    </row>
    <row r="4773" spans="7:12" ht="15" customHeight="1" x14ac:dyDescent="0.25">
      <c r="G4773" s="87">
        <f t="shared" si="212"/>
        <v>0</v>
      </c>
      <c r="H4773" s="87">
        <v>4773</v>
      </c>
      <c r="I4773" s="119">
        <v>62109</v>
      </c>
      <c r="J4773" s="122" t="s">
        <v>10966</v>
      </c>
      <c r="K4773" s="87" t="str">
        <f t="shared" si="213"/>
        <v>621</v>
      </c>
      <c r="L4773" s="111"/>
    </row>
    <row r="4774" spans="7:12" ht="15" customHeight="1" x14ac:dyDescent="0.25">
      <c r="G4774" s="87">
        <f t="shared" si="212"/>
        <v>0</v>
      </c>
      <c r="H4774" s="87">
        <v>4774</v>
      </c>
      <c r="I4774" s="119">
        <v>62109</v>
      </c>
      <c r="J4774" s="122" t="s">
        <v>10967</v>
      </c>
      <c r="K4774" s="87" t="str">
        <f t="shared" si="213"/>
        <v>621</v>
      </c>
      <c r="L4774" s="111"/>
    </row>
    <row r="4775" spans="7:12" ht="15" customHeight="1" x14ac:dyDescent="0.25">
      <c r="G4775" s="87">
        <f t="shared" si="212"/>
        <v>0</v>
      </c>
      <c r="H4775" s="87">
        <v>4775</v>
      </c>
      <c r="I4775" s="119">
        <v>62210</v>
      </c>
      <c r="J4775" s="122" t="s">
        <v>10968</v>
      </c>
      <c r="K4775" s="87" t="str">
        <f t="shared" si="213"/>
        <v>622</v>
      </c>
      <c r="L4775" s="111"/>
    </row>
    <row r="4776" spans="7:12" ht="15" customHeight="1" x14ac:dyDescent="0.25">
      <c r="G4776" s="87">
        <f t="shared" si="212"/>
        <v>0</v>
      </c>
      <c r="H4776" s="87">
        <v>4776</v>
      </c>
      <c r="I4776" s="119">
        <v>62210</v>
      </c>
      <c r="J4776" s="122" t="s">
        <v>10969</v>
      </c>
      <c r="K4776" s="87" t="str">
        <f t="shared" si="213"/>
        <v>622</v>
      </c>
      <c r="L4776" s="111"/>
    </row>
    <row r="4777" spans="7:12" ht="15" customHeight="1" x14ac:dyDescent="0.25">
      <c r="G4777" s="87">
        <f t="shared" si="212"/>
        <v>0</v>
      </c>
      <c r="H4777" s="87">
        <v>4777</v>
      </c>
      <c r="I4777" s="119">
        <v>62210</v>
      </c>
      <c r="J4777" s="122" t="s">
        <v>10970</v>
      </c>
      <c r="K4777" s="87" t="str">
        <f t="shared" si="213"/>
        <v>622</v>
      </c>
      <c r="L4777" s="111"/>
    </row>
    <row r="4778" spans="7:12" ht="15" customHeight="1" x14ac:dyDescent="0.25">
      <c r="G4778" s="87">
        <f t="shared" si="212"/>
        <v>0</v>
      </c>
      <c r="H4778" s="87">
        <v>4778</v>
      </c>
      <c r="I4778" s="119">
        <v>62210</v>
      </c>
      <c r="J4778" s="122" t="s">
        <v>10971</v>
      </c>
      <c r="K4778" s="87" t="str">
        <f t="shared" si="213"/>
        <v>622</v>
      </c>
      <c r="L4778" s="111"/>
    </row>
    <row r="4779" spans="7:12" ht="15" customHeight="1" x14ac:dyDescent="0.25">
      <c r="G4779" s="87">
        <f t="shared" si="212"/>
        <v>0</v>
      </c>
      <c r="H4779" s="87">
        <v>4779</v>
      </c>
      <c r="I4779" s="119">
        <v>62220</v>
      </c>
      <c r="J4779" s="122" t="s">
        <v>10972</v>
      </c>
      <c r="K4779" s="87" t="str">
        <f t="shared" si="213"/>
        <v>622</v>
      </c>
      <c r="L4779" s="111"/>
    </row>
    <row r="4780" spans="7:12" ht="15" customHeight="1" x14ac:dyDescent="0.25">
      <c r="G4780" s="87">
        <f t="shared" si="212"/>
        <v>0</v>
      </c>
      <c r="H4780" s="87">
        <v>4780</v>
      </c>
      <c r="I4780" s="119">
        <v>62220</v>
      </c>
      <c r="J4780" s="122" t="s">
        <v>10973</v>
      </c>
      <c r="K4780" s="87" t="str">
        <f t="shared" si="213"/>
        <v>622</v>
      </c>
      <c r="L4780" s="111"/>
    </row>
    <row r="4781" spans="7:12" ht="15" customHeight="1" x14ac:dyDescent="0.25">
      <c r="G4781" s="87">
        <f t="shared" si="212"/>
        <v>0</v>
      </c>
      <c r="H4781" s="87">
        <v>4781</v>
      </c>
      <c r="I4781" s="119">
        <v>62230</v>
      </c>
      <c r="J4781" s="122" t="s">
        <v>10974</v>
      </c>
      <c r="K4781" s="87" t="str">
        <f t="shared" si="213"/>
        <v>622</v>
      </c>
      <c r="L4781" s="111"/>
    </row>
    <row r="4782" spans="7:12" ht="15" customHeight="1" x14ac:dyDescent="0.25">
      <c r="G4782" s="87">
        <f t="shared" si="212"/>
        <v>0</v>
      </c>
      <c r="H4782" s="87">
        <v>4782</v>
      </c>
      <c r="I4782" s="119">
        <v>62220</v>
      </c>
      <c r="J4782" s="122" t="s">
        <v>10975</v>
      </c>
      <c r="K4782" s="87" t="str">
        <f t="shared" si="213"/>
        <v>622</v>
      </c>
      <c r="L4782" s="111"/>
    </row>
    <row r="4783" spans="7:12" ht="15" customHeight="1" x14ac:dyDescent="0.25">
      <c r="G4783" s="87">
        <f t="shared" si="212"/>
        <v>0</v>
      </c>
      <c r="H4783" s="87">
        <v>4783</v>
      </c>
      <c r="I4783" s="119">
        <v>62220</v>
      </c>
      <c r="J4783" s="122" t="s">
        <v>10976</v>
      </c>
      <c r="K4783" s="87" t="str">
        <f t="shared" si="213"/>
        <v>622</v>
      </c>
      <c r="L4783" s="111"/>
    </row>
    <row r="4784" spans="7:12" ht="15" customHeight="1" x14ac:dyDescent="0.25">
      <c r="G4784" s="87">
        <f t="shared" si="212"/>
        <v>0</v>
      </c>
      <c r="H4784" s="87">
        <v>4784</v>
      </c>
      <c r="I4784" s="119">
        <v>62230</v>
      </c>
      <c r="J4784" s="122" t="s">
        <v>10976</v>
      </c>
      <c r="K4784" s="87" t="str">
        <f t="shared" si="213"/>
        <v>622</v>
      </c>
      <c r="L4784" s="111"/>
    </row>
    <row r="4785" spans="7:12" ht="15" customHeight="1" x14ac:dyDescent="0.25">
      <c r="G4785" s="87">
        <f t="shared" si="212"/>
        <v>0</v>
      </c>
      <c r="H4785" s="87">
        <v>4785</v>
      </c>
      <c r="I4785" s="119">
        <v>62240</v>
      </c>
      <c r="J4785" s="122" t="s">
        <v>10977</v>
      </c>
      <c r="K4785" s="87" t="str">
        <f t="shared" si="213"/>
        <v>622</v>
      </c>
      <c r="L4785" s="111"/>
    </row>
    <row r="4786" spans="7:12" ht="15" customHeight="1" x14ac:dyDescent="0.25">
      <c r="G4786" s="87">
        <f t="shared" si="212"/>
        <v>0</v>
      </c>
      <c r="H4786" s="87">
        <v>4786</v>
      </c>
      <c r="I4786" s="119">
        <v>62240</v>
      </c>
      <c r="J4786" s="122" t="s">
        <v>10978</v>
      </c>
      <c r="K4786" s="87" t="str">
        <f t="shared" si="213"/>
        <v>622</v>
      </c>
      <c r="L4786" s="111"/>
    </row>
    <row r="4787" spans="7:12" ht="15" customHeight="1" x14ac:dyDescent="0.25">
      <c r="G4787" s="87">
        <f t="shared" si="212"/>
        <v>0</v>
      </c>
      <c r="H4787" s="87">
        <v>4787</v>
      </c>
      <c r="I4787" s="119">
        <v>62240</v>
      </c>
      <c r="J4787" s="122" t="s">
        <v>10979</v>
      </c>
      <c r="K4787" s="87" t="str">
        <f t="shared" si="213"/>
        <v>622</v>
      </c>
      <c r="L4787" s="111"/>
    </row>
    <row r="4788" spans="7:12" ht="15" customHeight="1" x14ac:dyDescent="0.25">
      <c r="G4788" s="87">
        <f t="shared" si="212"/>
        <v>0</v>
      </c>
      <c r="H4788" s="87">
        <v>4788</v>
      </c>
      <c r="I4788" s="119">
        <v>62240</v>
      </c>
      <c r="J4788" s="122" t="s">
        <v>10980</v>
      </c>
      <c r="K4788" s="87" t="str">
        <f t="shared" si="213"/>
        <v>622</v>
      </c>
      <c r="L4788" s="111"/>
    </row>
    <row r="4789" spans="7:12" ht="15" customHeight="1" x14ac:dyDescent="0.25">
      <c r="G4789" s="87">
        <f t="shared" si="212"/>
        <v>0</v>
      </c>
      <c r="H4789" s="87">
        <v>4789</v>
      </c>
      <c r="I4789" s="119">
        <v>63100</v>
      </c>
      <c r="J4789" s="122" t="s">
        <v>10981</v>
      </c>
      <c r="K4789" s="87" t="str">
        <f t="shared" si="213"/>
        <v>631</v>
      </c>
      <c r="L4789" s="111"/>
    </row>
    <row r="4790" spans="7:12" ht="15" customHeight="1" x14ac:dyDescent="0.25">
      <c r="G4790" s="87">
        <f t="shared" si="212"/>
        <v>0</v>
      </c>
      <c r="H4790" s="87">
        <v>4790</v>
      </c>
      <c r="I4790" s="119">
        <v>63200</v>
      </c>
      <c r="J4790" s="122" t="s">
        <v>10982</v>
      </c>
      <c r="K4790" s="87" t="str">
        <f t="shared" si="213"/>
        <v>632</v>
      </c>
      <c r="L4790" s="111"/>
    </row>
    <row r="4791" spans="7:12" ht="15" customHeight="1" x14ac:dyDescent="0.25">
      <c r="G4791" s="87">
        <f t="shared" si="212"/>
        <v>0</v>
      </c>
      <c r="H4791" s="87">
        <v>4791</v>
      </c>
      <c r="I4791" s="119">
        <v>63300</v>
      </c>
      <c r="J4791" s="122" t="s">
        <v>10983</v>
      </c>
      <c r="K4791" s="87" t="str">
        <f t="shared" si="213"/>
        <v>633</v>
      </c>
      <c r="L4791" s="111"/>
    </row>
    <row r="4792" spans="7:12" ht="15" customHeight="1" x14ac:dyDescent="0.25">
      <c r="G4792" s="87">
        <f t="shared" si="212"/>
        <v>0</v>
      </c>
      <c r="H4792" s="87">
        <v>4792</v>
      </c>
      <c r="I4792" s="119">
        <v>63400</v>
      </c>
      <c r="J4792" s="122" t="s">
        <v>10984</v>
      </c>
      <c r="K4792" s="87" t="str">
        <f t="shared" si="213"/>
        <v>634</v>
      </c>
      <c r="L4792" s="111"/>
    </row>
    <row r="4793" spans="7:12" ht="15" customHeight="1" x14ac:dyDescent="0.25">
      <c r="G4793" s="87">
        <f t="shared" si="212"/>
        <v>0</v>
      </c>
      <c r="H4793" s="87">
        <v>4793</v>
      </c>
      <c r="I4793" s="119">
        <v>63400</v>
      </c>
      <c r="J4793" s="122" t="s">
        <v>10985</v>
      </c>
      <c r="K4793" s="87" t="str">
        <f t="shared" si="213"/>
        <v>634</v>
      </c>
      <c r="L4793" s="111"/>
    </row>
    <row r="4794" spans="7:12" ht="15" customHeight="1" x14ac:dyDescent="0.25">
      <c r="G4794" s="87">
        <f t="shared" si="212"/>
        <v>0</v>
      </c>
      <c r="H4794" s="87">
        <v>4794</v>
      </c>
      <c r="I4794" s="119">
        <v>63100</v>
      </c>
      <c r="J4794" s="121" t="s">
        <v>10986</v>
      </c>
      <c r="K4794" s="87" t="str">
        <f t="shared" si="213"/>
        <v>631</v>
      </c>
      <c r="L4794" s="111"/>
    </row>
    <row r="4795" spans="7:12" ht="15" customHeight="1" x14ac:dyDescent="0.25">
      <c r="G4795" s="87">
        <f t="shared" si="212"/>
        <v>0</v>
      </c>
      <c r="H4795" s="87">
        <v>4795</v>
      </c>
      <c r="I4795" s="119">
        <v>63200</v>
      </c>
      <c r="J4795" s="121" t="s">
        <v>10986</v>
      </c>
      <c r="K4795" s="87" t="str">
        <f t="shared" si="213"/>
        <v>632</v>
      </c>
      <c r="L4795" s="111"/>
    </row>
    <row r="4796" spans="7:12" ht="15" customHeight="1" x14ac:dyDescent="0.25">
      <c r="G4796" s="87">
        <f t="shared" si="212"/>
        <v>0</v>
      </c>
      <c r="H4796" s="87">
        <v>4796</v>
      </c>
      <c r="I4796" s="119">
        <v>63300</v>
      </c>
      <c r="J4796" s="121" t="s">
        <v>10986</v>
      </c>
      <c r="K4796" s="87" t="str">
        <f t="shared" si="213"/>
        <v>633</v>
      </c>
      <c r="L4796" s="111"/>
    </row>
    <row r="4797" spans="7:12" ht="15" customHeight="1" x14ac:dyDescent="0.25">
      <c r="G4797" s="87">
        <f t="shared" si="212"/>
        <v>0</v>
      </c>
      <c r="H4797" s="87">
        <v>4797</v>
      </c>
      <c r="I4797" s="119">
        <v>81111</v>
      </c>
      <c r="J4797" s="122" t="s">
        <v>10987</v>
      </c>
      <c r="K4797" s="87" t="str">
        <f t="shared" si="213"/>
        <v>811</v>
      </c>
      <c r="L4797" s="111"/>
    </row>
    <row r="4798" spans="7:12" ht="15" customHeight="1" x14ac:dyDescent="0.25">
      <c r="G4798" s="87">
        <f t="shared" si="212"/>
        <v>0</v>
      </c>
      <c r="H4798" s="87">
        <v>4798</v>
      </c>
      <c r="I4798" s="119">
        <v>81111</v>
      </c>
      <c r="J4798" s="122" t="s">
        <v>10988</v>
      </c>
      <c r="K4798" s="87" t="str">
        <f t="shared" si="213"/>
        <v>811</v>
      </c>
      <c r="L4798" s="111"/>
    </row>
    <row r="4799" spans="7:12" ht="15" customHeight="1" x14ac:dyDescent="0.25">
      <c r="G4799" s="87">
        <f t="shared" si="212"/>
        <v>0</v>
      </c>
      <c r="H4799" s="87">
        <v>4799</v>
      </c>
      <c r="I4799" s="119">
        <v>81111</v>
      </c>
      <c r="J4799" s="122" t="s">
        <v>10989</v>
      </c>
      <c r="K4799" s="87" t="str">
        <f t="shared" si="213"/>
        <v>811</v>
      </c>
      <c r="L4799" s="111"/>
    </row>
    <row r="4800" spans="7:12" ht="15" customHeight="1" x14ac:dyDescent="0.25">
      <c r="G4800" s="87">
        <f t="shared" si="212"/>
        <v>0</v>
      </c>
      <c r="H4800" s="87">
        <v>4800</v>
      </c>
      <c r="I4800" s="119">
        <v>81111</v>
      </c>
      <c r="J4800" s="122" t="s">
        <v>10990</v>
      </c>
      <c r="K4800" s="87" t="str">
        <f t="shared" si="213"/>
        <v>811</v>
      </c>
      <c r="L4800" s="111"/>
    </row>
    <row r="4801" spans="7:12" ht="15" customHeight="1" x14ac:dyDescent="0.25">
      <c r="G4801" s="87">
        <f t="shared" si="212"/>
        <v>0</v>
      </c>
      <c r="H4801" s="87">
        <v>4801</v>
      </c>
      <c r="I4801" s="119">
        <v>81111</v>
      </c>
      <c r="J4801" s="121" t="s">
        <v>10991</v>
      </c>
      <c r="K4801" s="87" t="str">
        <f t="shared" si="213"/>
        <v>811</v>
      </c>
      <c r="L4801" s="111"/>
    </row>
    <row r="4802" spans="7:12" ht="15" customHeight="1" x14ac:dyDescent="0.25">
      <c r="G4802" s="87">
        <f t="shared" ref="G4802:G4865" si="214">IF(ISERR(SEARCH($G$1,J4802)),0,1)</f>
        <v>0</v>
      </c>
      <c r="H4802" s="87">
        <v>4802</v>
      </c>
      <c r="I4802" s="119">
        <v>81112</v>
      </c>
      <c r="J4802" s="122" t="s">
        <v>10992</v>
      </c>
      <c r="K4802" s="87" t="str">
        <f t="shared" si="213"/>
        <v>811</v>
      </c>
      <c r="L4802" s="111"/>
    </row>
    <row r="4803" spans="7:12" ht="15" customHeight="1" x14ac:dyDescent="0.25">
      <c r="G4803" s="87">
        <f t="shared" si="214"/>
        <v>0</v>
      </c>
      <c r="H4803" s="87">
        <v>4803</v>
      </c>
      <c r="I4803" s="119">
        <v>81112</v>
      </c>
      <c r="J4803" s="122" t="s">
        <v>10993</v>
      </c>
      <c r="K4803" s="87" t="str">
        <f t="shared" ref="K4803:K4866" si="215">IF(LEN(LEFT(I4803,3))&lt;3,"Prosím, zvolte podrobnější úroveň.",LEFT(I4803,3))</f>
        <v>811</v>
      </c>
      <c r="L4803" s="111"/>
    </row>
    <row r="4804" spans="7:12" ht="15" customHeight="1" x14ac:dyDescent="0.25">
      <c r="G4804" s="87">
        <f t="shared" si="214"/>
        <v>0</v>
      </c>
      <c r="H4804" s="87">
        <v>4804</v>
      </c>
      <c r="I4804" s="119">
        <v>81112</v>
      </c>
      <c r="J4804" s="122" t="s">
        <v>10994</v>
      </c>
      <c r="K4804" s="87" t="str">
        <f t="shared" si="215"/>
        <v>811</v>
      </c>
      <c r="L4804" s="111"/>
    </row>
    <row r="4805" spans="7:12" ht="15" customHeight="1" x14ac:dyDescent="0.25">
      <c r="G4805" s="87">
        <f t="shared" si="214"/>
        <v>0</v>
      </c>
      <c r="H4805" s="87">
        <v>4805</v>
      </c>
      <c r="I4805" s="119">
        <v>81112</v>
      </c>
      <c r="J4805" s="122" t="s">
        <v>10995</v>
      </c>
      <c r="K4805" s="87" t="str">
        <f t="shared" si="215"/>
        <v>811</v>
      </c>
      <c r="L4805" s="111"/>
    </row>
    <row r="4806" spans="7:12" ht="15" customHeight="1" x14ac:dyDescent="0.25">
      <c r="G4806" s="87">
        <f t="shared" si="214"/>
        <v>0</v>
      </c>
      <c r="H4806" s="87">
        <v>4806</v>
      </c>
      <c r="I4806" s="119">
        <v>81112</v>
      </c>
      <c r="J4806" s="122" t="s">
        <v>10996</v>
      </c>
      <c r="K4806" s="87" t="str">
        <f t="shared" si="215"/>
        <v>811</v>
      </c>
      <c r="L4806" s="111"/>
    </row>
    <row r="4807" spans="7:12" ht="15" customHeight="1" x14ac:dyDescent="0.25">
      <c r="G4807" s="87">
        <f t="shared" si="214"/>
        <v>0</v>
      </c>
      <c r="H4807" s="87">
        <v>4807</v>
      </c>
      <c r="I4807" s="119">
        <v>81112</v>
      </c>
      <c r="J4807" s="122" t="s">
        <v>10997</v>
      </c>
      <c r="K4807" s="87" t="str">
        <f t="shared" si="215"/>
        <v>811</v>
      </c>
      <c r="L4807" s="111"/>
    </row>
    <row r="4808" spans="7:12" ht="15" customHeight="1" x14ac:dyDescent="0.25">
      <c r="G4808" s="87">
        <f t="shared" si="214"/>
        <v>0</v>
      </c>
      <c r="H4808" s="87">
        <v>4808</v>
      </c>
      <c r="I4808" s="119">
        <v>81113</v>
      </c>
      <c r="J4808" s="122" t="s">
        <v>10998</v>
      </c>
      <c r="K4808" s="87" t="str">
        <f t="shared" si="215"/>
        <v>811</v>
      </c>
      <c r="L4808" s="111"/>
    </row>
    <row r="4809" spans="7:12" ht="15" customHeight="1" x14ac:dyDescent="0.25">
      <c r="G4809" s="87">
        <f t="shared" si="214"/>
        <v>0</v>
      </c>
      <c r="H4809" s="87">
        <v>4809</v>
      </c>
      <c r="I4809" s="119">
        <v>81113</v>
      </c>
      <c r="J4809" s="122" t="s">
        <v>10999</v>
      </c>
      <c r="K4809" s="87" t="str">
        <f t="shared" si="215"/>
        <v>811</v>
      </c>
      <c r="L4809" s="111"/>
    </row>
    <row r="4810" spans="7:12" ht="15" customHeight="1" x14ac:dyDescent="0.25">
      <c r="G4810" s="87">
        <f t="shared" si="214"/>
        <v>0</v>
      </c>
      <c r="H4810" s="87">
        <v>4810</v>
      </c>
      <c r="I4810" s="119">
        <v>81113</v>
      </c>
      <c r="J4810" s="122" t="s">
        <v>11000</v>
      </c>
      <c r="K4810" s="87" t="str">
        <f t="shared" si="215"/>
        <v>811</v>
      </c>
      <c r="L4810" s="111"/>
    </row>
    <row r="4811" spans="7:12" ht="15" customHeight="1" x14ac:dyDescent="0.25">
      <c r="G4811" s="87">
        <f t="shared" si="214"/>
        <v>0</v>
      </c>
      <c r="H4811" s="87">
        <v>4811</v>
      </c>
      <c r="I4811" s="119">
        <v>81113</v>
      </c>
      <c r="J4811" s="122" t="s">
        <v>11001</v>
      </c>
      <c r="K4811" s="87" t="str">
        <f t="shared" si="215"/>
        <v>811</v>
      </c>
      <c r="L4811" s="111"/>
    </row>
    <row r="4812" spans="7:12" ht="15" customHeight="1" x14ac:dyDescent="0.25">
      <c r="G4812" s="87">
        <f t="shared" si="214"/>
        <v>0</v>
      </c>
      <c r="H4812" s="87">
        <v>4812</v>
      </c>
      <c r="I4812" s="119">
        <v>81113</v>
      </c>
      <c r="J4812" s="122" t="s">
        <v>11002</v>
      </c>
      <c r="K4812" s="87" t="str">
        <f t="shared" si="215"/>
        <v>811</v>
      </c>
      <c r="L4812" s="111"/>
    </row>
    <row r="4813" spans="7:12" ht="15" customHeight="1" x14ac:dyDescent="0.25">
      <c r="G4813" s="87">
        <f t="shared" si="214"/>
        <v>0</v>
      </c>
      <c r="H4813" s="87">
        <v>4813</v>
      </c>
      <c r="I4813" s="119">
        <v>81113</v>
      </c>
      <c r="J4813" s="122" t="s">
        <v>11003</v>
      </c>
      <c r="K4813" s="87" t="str">
        <f t="shared" si="215"/>
        <v>811</v>
      </c>
      <c r="L4813" s="111"/>
    </row>
    <row r="4814" spans="7:12" ht="15" customHeight="1" x14ac:dyDescent="0.25">
      <c r="G4814" s="87">
        <f t="shared" si="214"/>
        <v>0</v>
      </c>
      <c r="H4814" s="87">
        <v>4814</v>
      </c>
      <c r="I4814" s="119">
        <v>81113</v>
      </c>
      <c r="J4814" s="122" t="s">
        <v>11004</v>
      </c>
      <c r="K4814" s="87" t="str">
        <f t="shared" si="215"/>
        <v>811</v>
      </c>
      <c r="L4814" s="111"/>
    </row>
    <row r="4815" spans="7:12" ht="15" customHeight="1" x14ac:dyDescent="0.25">
      <c r="G4815" s="87">
        <f t="shared" si="214"/>
        <v>0</v>
      </c>
      <c r="H4815" s="87">
        <v>4815</v>
      </c>
      <c r="I4815" s="119">
        <v>75420</v>
      </c>
      <c r="J4815" s="122" t="s">
        <v>11005</v>
      </c>
      <c r="K4815" s="87" t="str">
        <f t="shared" si="215"/>
        <v>754</v>
      </c>
      <c r="L4815" s="111"/>
    </row>
    <row r="4816" spans="7:12" ht="15" customHeight="1" x14ac:dyDescent="0.25">
      <c r="G4816" s="87">
        <f t="shared" si="214"/>
        <v>0</v>
      </c>
      <c r="H4816" s="87">
        <v>4816</v>
      </c>
      <c r="I4816" s="119">
        <v>75420</v>
      </c>
      <c r="J4816" s="122" t="s">
        <v>11006</v>
      </c>
      <c r="K4816" s="87" t="str">
        <f t="shared" si="215"/>
        <v>754</v>
      </c>
      <c r="L4816" s="111"/>
    </row>
    <row r="4817" spans="7:12" ht="15" customHeight="1" x14ac:dyDescent="0.25">
      <c r="G4817" s="87">
        <f t="shared" si="214"/>
        <v>0</v>
      </c>
      <c r="H4817" s="87">
        <v>4817</v>
      </c>
      <c r="I4817" s="119">
        <v>75420</v>
      </c>
      <c r="J4817" s="122" t="s">
        <v>11007</v>
      </c>
      <c r="K4817" s="87" t="str">
        <f t="shared" si="215"/>
        <v>754</v>
      </c>
      <c r="L4817" s="111"/>
    </row>
    <row r="4818" spans="7:12" ht="15" customHeight="1" x14ac:dyDescent="0.25">
      <c r="G4818" s="87">
        <f t="shared" si="214"/>
        <v>0</v>
      </c>
      <c r="H4818" s="87">
        <v>4818</v>
      </c>
      <c r="I4818" s="119">
        <v>75420</v>
      </c>
      <c r="J4818" s="122" t="s">
        <v>11008</v>
      </c>
      <c r="K4818" s="87" t="str">
        <f t="shared" si="215"/>
        <v>754</v>
      </c>
      <c r="L4818" s="111"/>
    </row>
    <row r="4819" spans="7:12" ht="15" customHeight="1" x14ac:dyDescent="0.25">
      <c r="G4819" s="87">
        <f t="shared" si="214"/>
        <v>0</v>
      </c>
      <c r="H4819" s="87">
        <v>4819</v>
      </c>
      <c r="I4819" s="119">
        <v>75420</v>
      </c>
      <c r="J4819" s="122" t="s">
        <v>11009</v>
      </c>
      <c r="K4819" s="87" t="str">
        <f t="shared" si="215"/>
        <v>754</v>
      </c>
      <c r="L4819" s="111"/>
    </row>
    <row r="4820" spans="7:12" ht="15" customHeight="1" x14ac:dyDescent="0.25">
      <c r="G4820" s="87">
        <f t="shared" si="214"/>
        <v>0</v>
      </c>
      <c r="H4820" s="87">
        <v>4820</v>
      </c>
      <c r="I4820" s="119">
        <v>75420</v>
      </c>
      <c r="J4820" s="122" t="s">
        <v>11010</v>
      </c>
      <c r="K4820" s="87" t="str">
        <f t="shared" si="215"/>
        <v>754</v>
      </c>
      <c r="L4820" s="111"/>
    </row>
    <row r="4821" spans="7:12" ht="15" customHeight="1" x14ac:dyDescent="0.25">
      <c r="G4821" s="87">
        <f t="shared" si="214"/>
        <v>0</v>
      </c>
      <c r="H4821" s="87">
        <v>4821</v>
      </c>
      <c r="I4821" s="119">
        <v>71130</v>
      </c>
      <c r="J4821" s="122" t="s">
        <v>11011</v>
      </c>
      <c r="K4821" s="87" t="str">
        <f t="shared" si="215"/>
        <v>711</v>
      </c>
      <c r="L4821" s="111"/>
    </row>
    <row r="4822" spans="7:12" ht="15" customHeight="1" x14ac:dyDescent="0.25">
      <c r="G4822" s="87">
        <f t="shared" si="214"/>
        <v>0</v>
      </c>
      <c r="H4822" s="87">
        <v>4822</v>
      </c>
      <c r="I4822" s="119">
        <v>71130</v>
      </c>
      <c r="J4822" s="122" t="s">
        <v>11012</v>
      </c>
      <c r="K4822" s="87" t="str">
        <f t="shared" si="215"/>
        <v>711</v>
      </c>
      <c r="L4822" s="111"/>
    </row>
    <row r="4823" spans="7:12" ht="15" customHeight="1" x14ac:dyDescent="0.25">
      <c r="G4823" s="87">
        <f t="shared" si="214"/>
        <v>0</v>
      </c>
      <c r="H4823" s="87">
        <v>4823</v>
      </c>
      <c r="I4823" s="119">
        <v>73173</v>
      </c>
      <c r="J4823" s="122" t="s">
        <v>3568</v>
      </c>
      <c r="K4823" s="87" t="str">
        <f t="shared" si="215"/>
        <v>731</v>
      </c>
      <c r="L4823" s="111"/>
    </row>
    <row r="4824" spans="7:12" ht="15" customHeight="1" x14ac:dyDescent="0.25">
      <c r="G4824" s="87">
        <f t="shared" si="214"/>
        <v>0</v>
      </c>
      <c r="H4824" s="87">
        <v>4824</v>
      </c>
      <c r="I4824" s="119">
        <v>71130</v>
      </c>
      <c r="J4824" s="122" t="s">
        <v>11013</v>
      </c>
      <c r="K4824" s="87" t="str">
        <f t="shared" si="215"/>
        <v>711</v>
      </c>
      <c r="L4824" s="111"/>
    </row>
    <row r="4825" spans="7:12" ht="15" customHeight="1" x14ac:dyDescent="0.25">
      <c r="G4825" s="87">
        <f t="shared" si="214"/>
        <v>0</v>
      </c>
      <c r="H4825" s="87">
        <v>4825</v>
      </c>
      <c r="I4825" s="119">
        <v>75491</v>
      </c>
      <c r="J4825" s="122" t="s">
        <v>11014</v>
      </c>
      <c r="K4825" s="87" t="str">
        <f t="shared" si="215"/>
        <v>754</v>
      </c>
      <c r="L4825" s="111"/>
    </row>
    <row r="4826" spans="7:12" ht="15" customHeight="1" x14ac:dyDescent="0.25">
      <c r="G4826" s="87">
        <f t="shared" si="214"/>
        <v>0</v>
      </c>
      <c r="H4826" s="87">
        <v>4826</v>
      </c>
      <c r="I4826" s="119">
        <v>75491</v>
      </c>
      <c r="J4826" s="122" t="s">
        <v>11015</v>
      </c>
      <c r="K4826" s="87" t="str">
        <f t="shared" si="215"/>
        <v>754</v>
      </c>
      <c r="L4826" s="111"/>
    </row>
    <row r="4827" spans="7:12" ht="15" customHeight="1" x14ac:dyDescent="0.25">
      <c r="G4827" s="87">
        <f t="shared" si="214"/>
        <v>0</v>
      </c>
      <c r="H4827" s="87">
        <v>4827</v>
      </c>
      <c r="I4827" s="119">
        <v>75491</v>
      </c>
      <c r="J4827" s="122" t="s">
        <v>11016</v>
      </c>
      <c r="K4827" s="87" t="str">
        <f t="shared" si="215"/>
        <v>754</v>
      </c>
      <c r="L4827" s="111"/>
    </row>
    <row r="4828" spans="7:12" ht="15" customHeight="1" x14ac:dyDescent="0.25">
      <c r="G4828" s="87">
        <f t="shared" si="214"/>
        <v>0</v>
      </c>
      <c r="H4828" s="87">
        <v>4828</v>
      </c>
      <c r="I4828" s="119">
        <v>71121</v>
      </c>
      <c r="J4828" s="122" t="s">
        <v>11017</v>
      </c>
      <c r="K4828" s="87" t="str">
        <f t="shared" si="215"/>
        <v>711</v>
      </c>
      <c r="L4828" s="111"/>
    </row>
    <row r="4829" spans="7:12" ht="15" customHeight="1" x14ac:dyDescent="0.25">
      <c r="G4829" s="87">
        <f t="shared" si="214"/>
        <v>0</v>
      </c>
      <c r="H4829" s="87">
        <v>4829</v>
      </c>
      <c r="I4829" s="119">
        <v>71110</v>
      </c>
      <c r="J4829" s="122" t="s">
        <v>11017</v>
      </c>
      <c r="K4829" s="87" t="str">
        <f t="shared" si="215"/>
        <v>711</v>
      </c>
      <c r="L4829" s="111"/>
    </row>
    <row r="4830" spans="7:12" ht="15" customHeight="1" x14ac:dyDescent="0.25">
      <c r="G4830" s="87">
        <f t="shared" si="214"/>
        <v>0</v>
      </c>
      <c r="H4830" s="87">
        <v>4830</v>
      </c>
      <c r="I4830" s="119">
        <v>71121</v>
      </c>
      <c r="J4830" s="122" t="s">
        <v>11018</v>
      </c>
      <c r="K4830" s="87" t="str">
        <f t="shared" si="215"/>
        <v>711</v>
      </c>
      <c r="L4830" s="111"/>
    </row>
    <row r="4831" spans="7:12" ht="15" customHeight="1" x14ac:dyDescent="0.25">
      <c r="G4831" s="87">
        <f t="shared" si="214"/>
        <v>0</v>
      </c>
      <c r="H4831" s="87">
        <v>4831</v>
      </c>
      <c r="I4831" s="119">
        <v>71195</v>
      </c>
      <c r="J4831" s="122" t="s">
        <v>11018</v>
      </c>
      <c r="K4831" s="87" t="str">
        <f t="shared" si="215"/>
        <v>711</v>
      </c>
      <c r="L4831" s="111"/>
    </row>
    <row r="4832" spans="7:12" ht="15" customHeight="1" x14ac:dyDescent="0.25">
      <c r="G4832" s="87">
        <f t="shared" si="214"/>
        <v>0</v>
      </c>
      <c r="H4832" s="87">
        <v>4832</v>
      </c>
      <c r="I4832" s="119">
        <v>71121</v>
      </c>
      <c r="J4832" s="122" t="s">
        <v>11019</v>
      </c>
      <c r="K4832" s="87" t="str">
        <f t="shared" si="215"/>
        <v>711</v>
      </c>
      <c r="L4832" s="111"/>
    </row>
    <row r="4833" spans="7:12" ht="15" customHeight="1" x14ac:dyDescent="0.25">
      <c r="G4833" s="87">
        <f t="shared" si="214"/>
        <v>0</v>
      </c>
      <c r="H4833" s="87">
        <v>4833</v>
      </c>
      <c r="I4833" s="119">
        <v>71232</v>
      </c>
      <c r="J4833" s="122" t="s">
        <v>3423</v>
      </c>
      <c r="K4833" s="87" t="str">
        <f t="shared" si="215"/>
        <v>712</v>
      </c>
      <c r="L4833" s="111"/>
    </row>
    <row r="4834" spans="7:12" ht="15" customHeight="1" x14ac:dyDescent="0.25">
      <c r="G4834" s="87">
        <f t="shared" si="214"/>
        <v>0</v>
      </c>
      <c r="H4834" s="87">
        <v>4834</v>
      </c>
      <c r="I4834" s="119">
        <v>71122</v>
      </c>
      <c r="J4834" s="122" t="s">
        <v>11020</v>
      </c>
      <c r="K4834" s="87" t="str">
        <f t="shared" si="215"/>
        <v>711</v>
      </c>
      <c r="L4834" s="111"/>
    </row>
    <row r="4835" spans="7:12" ht="15" customHeight="1" x14ac:dyDescent="0.25">
      <c r="G4835" s="87">
        <f t="shared" si="214"/>
        <v>0</v>
      </c>
      <c r="H4835" s="87">
        <v>4835</v>
      </c>
      <c r="I4835" s="119">
        <v>71122</v>
      </c>
      <c r="J4835" s="122" t="s">
        <v>11021</v>
      </c>
      <c r="K4835" s="87" t="str">
        <f t="shared" si="215"/>
        <v>711</v>
      </c>
      <c r="L4835" s="111"/>
    </row>
    <row r="4836" spans="7:12" ht="15" customHeight="1" x14ac:dyDescent="0.25">
      <c r="G4836" s="87">
        <f t="shared" si="214"/>
        <v>0</v>
      </c>
      <c r="H4836" s="87">
        <v>4836</v>
      </c>
      <c r="I4836" s="119">
        <v>71121</v>
      </c>
      <c r="J4836" s="122" t="s">
        <v>11022</v>
      </c>
      <c r="K4836" s="87" t="str">
        <f t="shared" si="215"/>
        <v>711</v>
      </c>
      <c r="L4836" s="111"/>
    </row>
    <row r="4837" spans="7:12" ht="15" customHeight="1" x14ac:dyDescent="0.25">
      <c r="G4837" s="87">
        <f t="shared" si="214"/>
        <v>0</v>
      </c>
      <c r="H4837" s="87">
        <v>4837</v>
      </c>
      <c r="I4837" s="119">
        <v>71130</v>
      </c>
      <c r="J4837" s="122" t="s">
        <v>11023</v>
      </c>
      <c r="K4837" s="87" t="str">
        <f t="shared" si="215"/>
        <v>711</v>
      </c>
      <c r="L4837" s="111"/>
    </row>
    <row r="4838" spans="7:12" ht="15" customHeight="1" x14ac:dyDescent="0.25">
      <c r="G4838" s="87">
        <f t="shared" si="214"/>
        <v>0</v>
      </c>
      <c r="H4838" s="87">
        <v>4838</v>
      </c>
      <c r="I4838" s="119">
        <v>71195</v>
      </c>
      <c r="J4838" s="122" t="s">
        <v>11024</v>
      </c>
      <c r="K4838" s="87" t="str">
        <f t="shared" si="215"/>
        <v>711</v>
      </c>
      <c r="L4838" s="111"/>
    </row>
    <row r="4839" spans="7:12" ht="15" customHeight="1" x14ac:dyDescent="0.25">
      <c r="G4839" s="87">
        <f t="shared" si="214"/>
        <v>0</v>
      </c>
      <c r="H4839" s="87">
        <v>4839</v>
      </c>
      <c r="I4839" s="119">
        <v>93130</v>
      </c>
      <c r="J4839" s="122" t="s">
        <v>11024</v>
      </c>
      <c r="K4839" s="87" t="str">
        <f t="shared" si="215"/>
        <v>931</v>
      </c>
      <c r="L4839" s="111"/>
    </row>
    <row r="4840" spans="7:12" ht="15" customHeight="1" x14ac:dyDescent="0.25">
      <c r="G4840" s="87">
        <f t="shared" si="214"/>
        <v>0</v>
      </c>
      <c r="H4840" s="87">
        <v>4840</v>
      </c>
      <c r="I4840" s="119">
        <v>93123</v>
      </c>
      <c r="J4840" s="122" t="s">
        <v>11024</v>
      </c>
      <c r="K4840" s="87" t="str">
        <f t="shared" si="215"/>
        <v>931</v>
      </c>
      <c r="L4840" s="111"/>
    </row>
    <row r="4841" spans="7:12" ht="15" customHeight="1" x14ac:dyDescent="0.25">
      <c r="G4841" s="87">
        <f t="shared" si="214"/>
        <v>0</v>
      </c>
      <c r="H4841" s="87">
        <v>4841</v>
      </c>
      <c r="I4841" s="119">
        <v>71140</v>
      </c>
      <c r="J4841" s="122" t="s">
        <v>11025</v>
      </c>
      <c r="K4841" s="87" t="str">
        <f t="shared" si="215"/>
        <v>711</v>
      </c>
      <c r="L4841" s="111"/>
    </row>
    <row r="4842" spans="7:12" ht="15" customHeight="1" x14ac:dyDescent="0.25">
      <c r="G4842" s="87">
        <f t="shared" si="214"/>
        <v>0</v>
      </c>
      <c r="H4842" s="87">
        <v>4842</v>
      </c>
      <c r="I4842" s="119">
        <v>71140</v>
      </c>
      <c r="J4842" s="122" t="s">
        <v>11026</v>
      </c>
      <c r="K4842" s="87" t="str">
        <f t="shared" si="215"/>
        <v>711</v>
      </c>
      <c r="L4842" s="111"/>
    </row>
    <row r="4843" spans="7:12" ht="15" customHeight="1" x14ac:dyDescent="0.25">
      <c r="G4843" s="87">
        <f t="shared" si="214"/>
        <v>0</v>
      </c>
      <c r="H4843" s="87">
        <v>4843</v>
      </c>
      <c r="I4843" s="119">
        <v>71140</v>
      </c>
      <c r="J4843" s="122" t="s">
        <v>11027</v>
      </c>
      <c r="K4843" s="87" t="str">
        <f t="shared" si="215"/>
        <v>711</v>
      </c>
      <c r="L4843" s="111"/>
    </row>
    <row r="4844" spans="7:12" ht="15" customHeight="1" x14ac:dyDescent="0.25">
      <c r="G4844" s="87">
        <f t="shared" si="214"/>
        <v>0</v>
      </c>
      <c r="H4844" s="87">
        <v>4844</v>
      </c>
      <c r="I4844" s="119">
        <v>71140</v>
      </c>
      <c r="J4844" s="122" t="s">
        <v>11028</v>
      </c>
      <c r="K4844" s="87" t="str">
        <f t="shared" si="215"/>
        <v>711</v>
      </c>
      <c r="L4844" s="111"/>
    </row>
    <row r="4845" spans="7:12" ht="15" customHeight="1" x14ac:dyDescent="0.25">
      <c r="G4845" s="87">
        <f t="shared" si="214"/>
        <v>0</v>
      </c>
      <c r="H4845" s="87">
        <v>4845</v>
      </c>
      <c r="I4845" s="119">
        <v>71140</v>
      </c>
      <c r="J4845" s="122" t="s">
        <v>11029</v>
      </c>
      <c r="K4845" s="87" t="str">
        <f t="shared" si="215"/>
        <v>711</v>
      </c>
      <c r="L4845" s="111"/>
    </row>
    <row r="4846" spans="7:12" ht="15" customHeight="1" x14ac:dyDescent="0.25">
      <c r="G4846" s="87">
        <f t="shared" si="214"/>
        <v>0</v>
      </c>
      <c r="H4846" s="87">
        <v>4846</v>
      </c>
      <c r="I4846" s="119">
        <v>71140</v>
      </c>
      <c r="J4846" s="122" t="s">
        <v>11030</v>
      </c>
      <c r="K4846" s="87" t="str">
        <f t="shared" si="215"/>
        <v>711</v>
      </c>
      <c r="L4846" s="111"/>
    </row>
    <row r="4847" spans="7:12" ht="15" customHeight="1" x14ac:dyDescent="0.25">
      <c r="G4847" s="87">
        <f t="shared" si="214"/>
        <v>0</v>
      </c>
      <c r="H4847" s="87">
        <v>4847</v>
      </c>
      <c r="I4847" s="119">
        <v>71140</v>
      </c>
      <c r="J4847" s="122" t="s">
        <v>11031</v>
      </c>
      <c r="K4847" s="87" t="str">
        <f t="shared" si="215"/>
        <v>711</v>
      </c>
      <c r="L4847" s="111"/>
    </row>
    <row r="4848" spans="7:12" ht="15" customHeight="1" x14ac:dyDescent="0.25">
      <c r="G4848" s="87">
        <f t="shared" si="214"/>
        <v>0</v>
      </c>
      <c r="H4848" s="87">
        <v>4848</v>
      </c>
      <c r="I4848" s="119">
        <v>71195</v>
      </c>
      <c r="J4848" s="122" t="s">
        <v>11032</v>
      </c>
      <c r="K4848" s="87" t="str">
        <f t="shared" si="215"/>
        <v>711</v>
      </c>
      <c r="L4848" s="111"/>
    </row>
    <row r="4849" spans="7:12" ht="15" customHeight="1" x14ac:dyDescent="0.25">
      <c r="G4849" s="87">
        <f t="shared" si="214"/>
        <v>0</v>
      </c>
      <c r="H4849" s="87">
        <v>4849</v>
      </c>
      <c r="I4849" s="119">
        <v>93130</v>
      </c>
      <c r="J4849" s="122" t="s">
        <v>11032</v>
      </c>
      <c r="K4849" s="87" t="str">
        <f t="shared" si="215"/>
        <v>931</v>
      </c>
      <c r="L4849" s="111"/>
    </row>
    <row r="4850" spans="7:12" ht="15" customHeight="1" x14ac:dyDescent="0.25">
      <c r="G4850" s="87">
        <f t="shared" si="214"/>
        <v>0</v>
      </c>
      <c r="H4850" s="87">
        <v>4850</v>
      </c>
      <c r="I4850" s="119">
        <v>93123</v>
      </c>
      <c r="J4850" s="122" t="s">
        <v>11032</v>
      </c>
      <c r="K4850" s="87" t="str">
        <f t="shared" si="215"/>
        <v>931</v>
      </c>
      <c r="L4850" s="111"/>
    </row>
    <row r="4851" spans="7:12" ht="15" customHeight="1" x14ac:dyDescent="0.25">
      <c r="G4851" s="87">
        <f t="shared" si="214"/>
        <v>0</v>
      </c>
      <c r="H4851" s="87">
        <v>4851</v>
      </c>
      <c r="I4851" s="119">
        <v>71151</v>
      </c>
      <c r="J4851" s="122" t="s">
        <v>11033</v>
      </c>
      <c r="K4851" s="87" t="str">
        <f t="shared" si="215"/>
        <v>711</v>
      </c>
      <c r="L4851" s="111"/>
    </row>
    <row r="4852" spans="7:12" ht="15" customHeight="1" x14ac:dyDescent="0.25">
      <c r="G4852" s="87">
        <f t="shared" si="214"/>
        <v>0</v>
      </c>
      <c r="H4852" s="87">
        <v>4852</v>
      </c>
      <c r="I4852" s="119">
        <v>71151</v>
      </c>
      <c r="J4852" s="122" t="s">
        <v>11034</v>
      </c>
      <c r="K4852" s="87" t="str">
        <f t="shared" si="215"/>
        <v>711</v>
      </c>
      <c r="L4852" s="111"/>
    </row>
    <row r="4853" spans="7:12" ht="15" customHeight="1" x14ac:dyDescent="0.25">
      <c r="G4853" s="87">
        <f t="shared" si="214"/>
        <v>0</v>
      </c>
      <c r="H4853" s="87">
        <v>4853</v>
      </c>
      <c r="I4853" s="119">
        <v>71151</v>
      </c>
      <c r="J4853" s="122" t="s">
        <v>11035</v>
      </c>
      <c r="K4853" s="87" t="str">
        <f t="shared" si="215"/>
        <v>711</v>
      </c>
      <c r="L4853" s="111"/>
    </row>
    <row r="4854" spans="7:12" ht="15" customHeight="1" x14ac:dyDescent="0.25">
      <c r="G4854" s="87">
        <f t="shared" si="214"/>
        <v>0</v>
      </c>
      <c r="H4854" s="87">
        <v>4854</v>
      </c>
      <c r="I4854" s="119">
        <v>71151</v>
      </c>
      <c r="J4854" s="122" t="s">
        <v>11036</v>
      </c>
      <c r="K4854" s="87" t="str">
        <f t="shared" si="215"/>
        <v>711</v>
      </c>
      <c r="L4854" s="111"/>
    </row>
    <row r="4855" spans="7:12" ht="15" customHeight="1" x14ac:dyDescent="0.25">
      <c r="G4855" s="87">
        <f t="shared" si="214"/>
        <v>0</v>
      </c>
      <c r="H4855" s="87">
        <v>4855</v>
      </c>
      <c r="I4855" s="119">
        <v>71151</v>
      </c>
      <c r="J4855" s="121" t="s">
        <v>11037</v>
      </c>
      <c r="K4855" s="87" t="str">
        <f t="shared" si="215"/>
        <v>711</v>
      </c>
      <c r="L4855" s="111"/>
    </row>
    <row r="4856" spans="7:12" ht="15" customHeight="1" x14ac:dyDescent="0.25">
      <c r="G4856" s="87">
        <f t="shared" si="214"/>
        <v>0</v>
      </c>
      <c r="H4856" s="87">
        <v>4856</v>
      </c>
      <c r="I4856" s="119">
        <v>71152</v>
      </c>
      <c r="J4856" s="122" t="s">
        <v>11038</v>
      </c>
      <c r="K4856" s="87" t="str">
        <f t="shared" si="215"/>
        <v>711</v>
      </c>
      <c r="L4856" s="111"/>
    </row>
    <row r="4857" spans="7:12" ht="15" customHeight="1" x14ac:dyDescent="0.25">
      <c r="G4857" s="87">
        <f t="shared" si="214"/>
        <v>0</v>
      </c>
      <c r="H4857" s="87">
        <v>4857</v>
      </c>
      <c r="I4857" s="119">
        <v>75220</v>
      </c>
      <c r="J4857" s="122" t="s">
        <v>11039</v>
      </c>
      <c r="K4857" s="87" t="str">
        <f t="shared" si="215"/>
        <v>752</v>
      </c>
      <c r="L4857" s="111"/>
    </row>
    <row r="4858" spans="7:12" ht="15" customHeight="1" x14ac:dyDescent="0.25">
      <c r="G4858" s="87">
        <f t="shared" si="214"/>
        <v>0</v>
      </c>
      <c r="H4858" s="87">
        <v>4858</v>
      </c>
      <c r="I4858" s="119">
        <v>71195</v>
      </c>
      <c r="J4858" s="121" t="s">
        <v>11040</v>
      </c>
      <c r="K4858" s="87" t="str">
        <f t="shared" si="215"/>
        <v>711</v>
      </c>
      <c r="L4858" s="111"/>
    </row>
    <row r="4859" spans="7:12" ht="15" customHeight="1" x14ac:dyDescent="0.25">
      <c r="G4859" s="87">
        <f t="shared" si="214"/>
        <v>0</v>
      </c>
      <c r="H4859" s="87">
        <v>4859</v>
      </c>
      <c r="I4859" s="119">
        <v>93130</v>
      </c>
      <c r="J4859" s="121" t="s">
        <v>11040</v>
      </c>
      <c r="K4859" s="87" t="str">
        <f t="shared" si="215"/>
        <v>931</v>
      </c>
      <c r="L4859" s="111"/>
    </row>
    <row r="4860" spans="7:12" ht="15" customHeight="1" x14ac:dyDescent="0.25">
      <c r="G4860" s="87">
        <f t="shared" si="214"/>
        <v>0</v>
      </c>
      <c r="H4860" s="87">
        <v>4860</v>
      </c>
      <c r="I4860" s="119">
        <v>93123</v>
      </c>
      <c r="J4860" s="122" t="s">
        <v>11040</v>
      </c>
      <c r="K4860" s="87" t="str">
        <f t="shared" si="215"/>
        <v>931</v>
      </c>
      <c r="L4860" s="111"/>
    </row>
    <row r="4861" spans="7:12" ht="15" customHeight="1" x14ac:dyDescent="0.25">
      <c r="G4861" s="87">
        <f t="shared" si="214"/>
        <v>0</v>
      </c>
      <c r="H4861" s="87">
        <v>4861</v>
      </c>
      <c r="I4861" s="119">
        <v>71124</v>
      </c>
      <c r="J4861" s="122" t="s">
        <v>11041</v>
      </c>
      <c r="K4861" s="87" t="str">
        <f t="shared" si="215"/>
        <v>711</v>
      </c>
      <c r="L4861" s="111"/>
    </row>
    <row r="4862" spans="7:12" ht="15" customHeight="1" x14ac:dyDescent="0.25">
      <c r="G4862" s="87">
        <f t="shared" si="214"/>
        <v>0</v>
      </c>
      <c r="H4862" s="87">
        <v>4862</v>
      </c>
      <c r="I4862" s="119">
        <v>72140</v>
      </c>
      <c r="J4862" s="122" t="s">
        <v>11042</v>
      </c>
      <c r="K4862" s="87" t="str">
        <f t="shared" si="215"/>
        <v>721</v>
      </c>
      <c r="L4862" s="111"/>
    </row>
    <row r="4863" spans="7:12" ht="15" customHeight="1" x14ac:dyDescent="0.25">
      <c r="G4863" s="87">
        <f t="shared" si="214"/>
        <v>0</v>
      </c>
      <c r="H4863" s="87">
        <v>4863</v>
      </c>
      <c r="I4863" s="119">
        <v>71110</v>
      </c>
      <c r="J4863" s="122" t="s">
        <v>11043</v>
      </c>
      <c r="K4863" s="87" t="str">
        <f t="shared" si="215"/>
        <v>711</v>
      </c>
      <c r="L4863" s="111"/>
    </row>
    <row r="4864" spans="7:12" ht="15" customHeight="1" x14ac:dyDescent="0.25">
      <c r="G4864" s="87">
        <f t="shared" si="214"/>
        <v>0</v>
      </c>
      <c r="H4864" s="87">
        <v>4864</v>
      </c>
      <c r="I4864" s="119">
        <v>71110</v>
      </c>
      <c r="J4864" s="122" t="s">
        <v>11044</v>
      </c>
      <c r="K4864" s="87" t="str">
        <f t="shared" si="215"/>
        <v>711</v>
      </c>
      <c r="L4864" s="111"/>
    </row>
    <row r="4865" spans="7:12" ht="15" customHeight="1" x14ac:dyDescent="0.25">
      <c r="G4865" s="87">
        <f t="shared" si="214"/>
        <v>0</v>
      </c>
      <c r="H4865" s="87">
        <v>4865</v>
      </c>
      <c r="I4865" s="119">
        <v>71110</v>
      </c>
      <c r="J4865" s="122" t="s">
        <v>11045</v>
      </c>
      <c r="K4865" s="87" t="str">
        <f t="shared" si="215"/>
        <v>711</v>
      </c>
      <c r="L4865" s="111"/>
    </row>
    <row r="4866" spans="7:12" ht="15" customHeight="1" x14ac:dyDescent="0.25">
      <c r="G4866" s="87">
        <f t="shared" ref="G4866:G4929" si="216">IF(ISERR(SEARCH($G$1,J4866)),0,1)</f>
        <v>0</v>
      </c>
      <c r="H4866" s="87">
        <v>4866</v>
      </c>
      <c r="I4866" s="119">
        <v>71110</v>
      </c>
      <c r="J4866" s="122" t="s">
        <v>11046</v>
      </c>
      <c r="K4866" s="87" t="str">
        <f t="shared" si="215"/>
        <v>711</v>
      </c>
      <c r="L4866" s="111"/>
    </row>
    <row r="4867" spans="7:12" ht="15" customHeight="1" x14ac:dyDescent="0.25">
      <c r="G4867" s="87">
        <f t="shared" si="216"/>
        <v>0</v>
      </c>
      <c r="H4867" s="87">
        <v>4867</v>
      </c>
      <c r="I4867" s="119">
        <v>71194</v>
      </c>
      <c r="J4867" s="122" t="s">
        <v>11047</v>
      </c>
      <c r="K4867" s="87" t="str">
        <f t="shared" ref="K4867:K4930" si="217">IF(LEN(LEFT(I4867,3))&lt;3,"Prosím, zvolte podrobnější úroveň.",LEFT(I4867,3))</f>
        <v>711</v>
      </c>
      <c r="L4867" s="111"/>
    </row>
    <row r="4868" spans="7:12" ht="15" customHeight="1" x14ac:dyDescent="0.25">
      <c r="G4868" s="87">
        <f t="shared" si="216"/>
        <v>0</v>
      </c>
      <c r="H4868" s="87">
        <v>4868</v>
      </c>
      <c r="I4868" s="119">
        <v>71110</v>
      </c>
      <c r="J4868" s="122" t="s">
        <v>11048</v>
      </c>
      <c r="K4868" s="87" t="str">
        <f t="shared" si="217"/>
        <v>711</v>
      </c>
      <c r="L4868" s="111"/>
    </row>
    <row r="4869" spans="7:12" ht="15" customHeight="1" x14ac:dyDescent="0.25">
      <c r="G4869" s="87">
        <f t="shared" si="216"/>
        <v>0</v>
      </c>
      <c r="H4869" s="87">
        <v>4869</v>
      </c>
      <c r="I4869" s="119">
        <v>71195</v>
      </c>
      <c r="J4869" s="122" t="s">
        <v>11048</v>
      </c>
      <c r="K4869" s="87" t="str">
        <f t="shared" si="217"/>
        <v>711</v>
      </c>
      <c r="L4869" s="111"/>
    </row>
    <row r="4870" spans="7:12" ht="15" customHeight="1" x14ac:dyDescent="0.25">
      <c r="G4870" s="87">
        <f t="shared" si="216"/>
        <v>0</v>
      </c>
      <c r="H4870" s="87">
        <v>4870</v>
      </c>
      <c r="I4870" s="119">
        <v>71110</v>
      </c>
      <c r="J4870" s="122" t="s">
        <v>11049</v>
      </c>
      <c r="K4870" s="87" t="str">
        <f t="shared" si="217"/>
        <v>711</v>
      </c>
      <c r="L4870" s="111"/>
    </row>
    <row r="4871" spans="7:12" ht="15" customHeight="1" x14ac:dyDescent="0.25">
      <c r="G4871" s="87">
        <f t="shared" si="216"/>
        <v>0</v>
      </c>
      <c r="H4871" s="87">
        <v>4871</v>
      </c>
      <c r="I4871" s="119">
        <v>71193</v>
      </c>
      <c r="J4871" s="122" t="s">
        <v>11049</v>
      </c>
      <c r="K4871" s="87" t="str">
        <f t="shared" si="217"/>
        <v>711</v>
      </c>
      <c r="L4871" s="111"/>
    </row>
    <row r="4872" spans="7:12" ht="15" customHeight="1" x14ac:dyDescent="0.25">
      <c r="G4872" s="87">
        <f t="shared" si="216"/>
        <v>0</v>
      </c>
      <c r="H4872" s="87">
        <v>4872</v>
      </c>
      <c r="I4872" s="119">
        <v>71194</v>
      </c>
      <c r="J4872" s="122" t="s">
        <v>11049</v>
      </c>
      <c r="K4872" s="87" t="str">
        <f t="shared" si="217"/>
        <v>711</v>
      </c>
      <c r="L4872" s="111"/>
    </row>
    <row r="4873" spans="7:12" ht="15" customHeight="1" x14ac:dyDescent="0.25">
      <c r="G4873" s="87">
        <f t="shared" si="216"/>
        <v>0</v>
      </c>
      <c r="H4873" s="87">
        <v>4873</v>
      </c>
      <c r="I4873" s="119">
        <v>71123</v>
      </c>
      <c r="J4873" s="122" t="s">
        <v>11050</v>
      </c>
      <c r="K4873" s="87" t="str">
        <f t="shared" si="217"/>
        <v>711</v>
      </c>
      <c r="L4873" s="111"/>
    </row>
    <row r="4874" spans="7:12" ht="15" customHeight="1" x14ac:dyDescent="0.25">
      <c r="G4874" s="87">
        <f t="shared" si="216"/>
        <v>0</v>
      </c>
      <c r="H4874" s="87">
        <v>4874</v>
      </c>
      <c r="I4874" s="119">
        <v>71123</v>
      </c>
      <c r="J4874" s="122" t="s">
        <v>11051</v>
      </c>
      <c r="K4874" s="87" t="str">
        <f t="shared" si="217"/>
        <v>711</v>
      </c>
      <c r="L4874" s="111"/>
    </row>
    <row r="4875" spans="7:12" ht="15" customHeight="1" x14ac:dyDescent="0.25">
      <c r="G4875" s="87">
        <f t="shared" si="216"/>
        <v>0</v>
      </c>
      <c r="H4875" s="87">
        <v>4875</v>
      </c>
      <c r="I4875" s="119">
        <v>71123</v>
      </c>
      <c r="J4875" s="122" t="s">
        <v>11052</v>
      </c>
      <c r="K4875" s="87" t="str">
        <f t="shared" si="217"/>
        <v>711</v>
      </c>
      <c r="L4875" s="111"/>
    </row>
    <row r="4876" spans="7:12" ht="15" customHeight="1" x14ac:dyDescent="0.25">
      <c r="G4876" s="87">
        <f t="shared" si="216"/>
        <v>0</v>
      </c>
      <c r="H4876" s="87">
        <v>4876</v>
      </c>
      <c r="I4876" s="119">
        <v>71193</v>
      </c>
      <c r="J4876" s="122" t="s">
        <v>11053</v>
      </c>
      <c r="K4876" s="87" t="str">
        <f t="shared" si="217"/>
        <v>711</v>
      </c>
      <c r="L4876" s="111"/>
    </row>
    <row r="4877" spans="7:12" ht="15" customHeight="1" x14ac:dyDescent="0.25">
      <c r="G4877" s="87">
        <f t="shared" si="216"/>
        <v>0</v>
      </c>
      <c r="H4877" s="87">
        <v>4877</v>
      </c>
      <c r="I4877" s="119">
        <v>71193</v>
      </c>
      <c r="J4877" s="122" t="s">
        <v>11054</v>
      </c>
      <c r="K4877" s="87" t="str">
        <f t="shared" si="217"/>
        <v>711</v>
      </c>
      <c r="L4877" s="111"/>
    </row>
    <row r="4878" spans="7:12" ht="15" customHeight="1" x14ac:dyDescent="0.25">
      <c r="G4878" s="87">
        <f t="shared" si="216"/>
        <v>0</v>
      </c>
      <c r="H4878" s="87">
        <v>4878</v>
      </c>
      <c r="I4878" s="119">
        <v>71193</v>
      </c>
      <c r="J4878" s="122" t="s">
        <v>11055</v>
      </c>
      <c r="K4878" s="87" t="str">
        <f t="shared" si="217"/>
        <v>711</v>
      </c>
      <c r="L4878" s="111"/>
    </row>
    <row r="4879" spans="7:12" ht="15" customHeight="1" x14ac:dyDescent="0.25">
      <c r="G4879" s="87">
        <f t="shared" si="216"/>
        <v>0</v>
      </c>
      <c r="H4879" s="87">
        <v>4879</v>
      </c>
      <c r="I4879" s="119">
        <v>71195</v>
      </c>
      <c r="J4879" s="122" t="s">
        <v>11055</v>
      </c>
      <c r="K4879" s="87" t="str">
        <f t="shared" si="217"/>
        <v>711</v>
      </c>
      <c r="L4879" s="111"/>
    </row>
    <row r="4880" spans="7:12" ht="15" customHeight="1" x14ac:dyDescent="0.25">
      <c r="G4880" s="87">
        <f t="shared" si="216"/>
        <v>0</v>
      </c>
      <c r="H4880" s="87">
        <v>4880</v>
      </c>
      <c r="I4880" s="119">
        <v>71193</v>
      </c>
      <c r="J4880" s="122" t="s">
        <v>11056</v>
      </c>
      <c r="K4880" s="87" t="str">
        <f t="shared" si="217"/>
        <v>711</v>
      </c>
      <c r="L4880" s="111"/>
    </row>
    <row r="4881" spans="7:12" ht="15" customHeight="1" x14ac:dyDescent="0.25">
      <c r="G4881" s="87">
        <f t="shared" si="216"/>
        <v>0</v>
      </c>
      <c r="H4881" s="87">
        <v>4881</v>
      </c>
      <c r="I4881" s="119">
        <v>71199</v>
      </c>
      <c r="J4881" s="122" t="s">
        <v>11057</v>
      </c>
      <c r="K4881" s="87" t="str">
        <f t="shared" si="217"/>
        <v>711</v>
      </c>
      <c r="L4881" s="111"/>
    </row>
    <row r="4882" spans="7:12" ht="15" customHeight="1" x14ac:dyDescent="0.25">
      <c r="G4882" s="87">
        <f t="shared" si="216"/>
        <v>0</v>
      </c>
      <c r="H4882" s="87">
        <v>4882</v>
      </c>
      <c r="I4882" s="119">
        <v>71199</v>
      </c>
      <c r="J4882" s="122" t="s">
        <v>11058</v>
      </c>
      <c r="K4882" s="87" t="str">
        <f t="shared" si="217"/>
        <v>711</v>
      </c>
      <c r="L4882" s="111"/>
    </row>
    <row r="4883" spans="7:12" ht="15" customHeight="1" x14ac:dyDescent="0.25">
      <c r="G4883" s="87">
        <f t="shared" si="216"/>
        <v>0</v>
      </c>
      <c r="H4883" s="87">
        <v>4883</v>
      </c>
      <c r="I4883" s="119">
        <v>83422</v>
      </c>
      <c r="J4883" s="122" t="s">
        <v>11058</v>
      </c>
      <c r="K4883" s="87" t="str">
        <f t="shared" si="217"/>
        <v>834</v>
      </c>
      <c r="L4883" s="111"/>
    </row>
    <row r="4884" spans="7:12" ht="15" customHeight="1" x14ac:dyDescent="0.25">
      <c r="G4884" s="87">
        <f t="shared" si="216"/>
        <v>0</v>
      </c>
      <c r="H4884" s="87">
        <v>4884</v>
      </c>
      <c r="I4884" s="119">
        <v>71191</v>
      </c>
      <c r="J4884" s="122" t="s">
        <v>11059</v>
      </c>
      <c r="K4884" s="87" t="str">
        <f t="shared" si="217"/>
        <v>711</v>
      </c>
      <c r="L4884" s="111"/>
    </row>
    <row r="4885" spans="7:12" ht="15" customHeight="1" x14ac:dyDescent="0.25">
      <c r="G4885" s="87">
        <f t="shared" si="216"/>
        <v>0</v>
      </c>
      <c r="H4885" s="87">
        <v>4885</v>
      </c>
      <c r="I4885" s="119">
        <v>71192</v>
      </c>
      <c r="J4885" s="122" t="s">
        <v>11060</v>
      </c>
      <c r="K4885" s="87" t="str">
        <f t="shared" si="217"/>
        <v>711</v>
      </c>
      <c r="L4885" s="111"/>
    </row>
    <row r="4886" spans="7:12" ht="15" customHeight="1" x14ac:dyDescent="0.25">
      <c r="G4886" s="87">
        <f t="shared" si="216"/>
        <v>0</v>
      </c>
      <c r="H4886" s="87">
        <v>4886</v>
      </c>
      <c r="I4886" s="119">
        <v>71199</v>
      </c>
      <c r="J4886" s="122" t="s">
        <v>11061</v>
      </c>
      <c r="K4886" s="87" t="str">
        <f t="shared" si="217"/>
        <v>711</v>
      </c>
      <c r="L4886" s="111"/>
    </row>
    <row r="4887" spans="7:12" ht="15" customHeight="1" x14ac:dyDescent="0.25">
      <c r="G4887" s="87">
        <f t="shared" si="216"/>
        <v>0</v>
      </c>
      <c r="H4887" s="87">
        <v>4887</v>
      </c>
      <c r="I4887" s="119">
        <v>71199</v>
      </c>
      <c r="J4887" s="122" t="s">
        <v>11062</v>
      </c>
      <c r="K4887" s="87" t="str">
        <f t="shared" si="217"/>
        <v>711</v>
      </c>
      <c r="L4887" s="111"/>
    </row>
    <row r="4888" spans="7:12" ht="15" customHeight="1" x14ac:dyDescent="0.25">
      <c r="G4888" s="87">
        <f t="shared" si="216"/>
        <v>0</v>
      </c>
      <c r="H4888" s="87">
        <v>4888</v>
      </c>
      <c r="I4888" s="124">
        <v>71195</v>
      </c>
      <c r="J4888" s="121" t="s">
        <v>11063</v>
      </c>
      <c r="K4888" s="87" t="str">
        <f t="shared" si="217"/>
        <v>711</v>
      </c>
      <c r="L4888" s="111"/>
    </row>
    <row r="4889" spans="7:12" ht="15" customHeight="1" x14ac:dyDescent="0.25">
      <c r="G4889" s="87">
        <f t="shared" si="216"/>
        <v>0</v>
      </c>
      <c r="H4889" s="87">
        <v>4889</v>
      </c>
      <c r="I4889" s="119">
        <v>93130</v>
      </c>
      <c r="J4889" s="122" t="s">
        <v>11063</v>
      </c>
      <c r="K4889" s="87" t="str">
        <f t="shared" si="217"/>
        <v>931</v>
      </c>
      <c r="L4889" s="111"/>
    </row>
    <row r="4890" spans="7:12" ht="15" customHeight="1" x14ac:dyDescent="0.25">
      <c r="G4890" s="87">
        <f t="shared" si="216"/>
        <v>0</v>
      </c>
      <c r="H4890" s="87">
        <v>4890</v>
      </c>
      <c r="I4890" s="119">
        <v>93123</v>
      </c>
      <c r="J4890" s="122" t="s">
        <v>11063</v>
      </c>
      <c r="K4890" s="87" t="str">
        <f t="shared" si="217"/>
        <v>931</v>
      </c>
      <c r="L4890" s="111"/>
    </row>
    <row r="4891" spans="7:12" ht="15" customHeight="1" x14ac:dyDescent="0.25">
      <c r="G4891" s="87">
        <f t="shared" si="216"/>
        <v>0</v>
      </c>
      <c r="H4891" s="87">
        <v>4891</v>
      </c>
      <c r="I4891" s="119">
        <v>71210</v>
      </c>
      <c r="J4891" s="122" t="s">
        <v>11064</v>
      </c>
      <c r="K4891" s="87" t="str">
        <f t="shared" si="217"/>
        <v>712</v>
      </c>
      <c r="L4891" s="111"/>
    </row>
    <row r="4892" spans="7:12" ht="15" customHeight="1" x14ac:dyDescent="0.25">
      <c r="G4892" s="87">
        <f t="shared" si="216"/>
        <v>0</v>
      </c>
      <c r="H4892" s="87">
        <v>4892</v>
      </c>
      <c r="I4892" s="119">
        <v>71210</v>
      </c>
      <c r="J4892" s="122" t="s">
        <v>11065</v>
      </c>
      <c r="K4892" s="87" t="str">
        <f t="shared" si="217"/>
        <v>712</v>
      </c>
      <c r="L4892" s="111"/>
    </row>
    <row r="4893" spans="7:12" ht="15" customHeight="1" x14ac:dyDescent="0.25">
      <c r="G4893" s="87">
        <f t="shared" si="216"/>
        <v>0</v>
      </c>
      <c r="H4893" s="87">
        <v>4893</v>
      </c>
      <c r="I4893" s="119">
        <v>71210</v>
      </c>
      <c r="J4893" s="122" t="s">
        <v>11066</v>
      </c>
      <c r="K4893" s="87" t="str">
        <f t="shared" si="217"/>
        <v>712</v>
      </c>
      <c r="L4893" s="111"/>
    </row>
    <row r="4894" spans="7:12" ht="15" customHeight="1" x14ac:dyDescent="0.25">
      <c r="G4894" s="87">
        <f t="shared" si="216"/>
        <v>0</v>
      </c>
      <c r="H4894" s="87">
        <v>4894</v>
      </c>
      <c r="I4894" s="119">
        <v>71210</v>
      </c>
      <c r="J4894" s="122" t="s">
        <v>11067</v>
      </c>
      <c r="K4894" s="87" t="str">
        <f t="shared" si="217"/>
        <v>712</v>
      </c>
      <c r="L4894" s="111"/>
    </row>
    <row r="4895" spans="7:12" ht="15" customHeight="1" x14ac:dyDescent="0.25">
      <c r="G4895" s="87">
        <f t="shared" si="216"/>
        <v>0</v>
      </c>
      <c r="H4895" s="87">
        <v>4895</v>
      </c>
      <c r="I4895" s="119">
        <v>71210</v>
      </c>
      <c r="J4895" s="122" t="s">
        <v>11068</v>
      </c>
      <c r="K4895" s="87" t="str">
        <f t="shared" si="217"/>
        <v>712</v>
      </c>
      <c r="L4895" s="111"/>
    </row>
    <row r="4896" spans="7:12" ht="15" customHeight="1" x14ac:dyDescent="0.25">
      <c r="G4896" s="87">
        <f t="shared" si="216"/>
        <v>0</v>
      </c>
      <c r="H4896" s="87">
        <v>4896</v>
      </c>
      <c r="I4896" s="119">
        <v>71210</v>
      </c>
      <c r="J4896" s="122" t="s">
        <v>11069</v>
      </c>
      <c r="K4896" s="87" t="str">
        <f t="shared" si="217"/>
        <v>712</v>
      </c>
      <c r="L4896" s="111"/>
    </row>
    <row r="4897" spans="7:12" ht="15" customHeight="1" x14ac:dyDescent="0.25">
      <c r="G4897" s="87">
        <f t="shared" si="216"/>
        <v>0</v>
      </c>
      <c r="H4897" s="87">
        <v>4897</v>
      </c>
      <c r="I4897" s="119">
        <v>71195</v>
      </c>
      <c r="J4897" s="122" t="s">
        <v>11070</v>
      </c>
      <c r="K4897" s="87" t="str">
        <f t="shared" si="217"/>
        <v>711</v>
      </c>
      <c r="L4897" s="111"/>
    </row>
    <row r="4898" spans="7:12" ht="15" customHeight="1" x14ac:dyDescent="0.25">
      <c r="G4898" s="87">
        <f t="shared" si="216"/>
        <v>0</v>
      </c>
      <c r="H4898" s="87">
        <v>4898</v>
      </c>
      <c r="I4898" s="119">
        <v>93130</v>
      </c>
      <c r="J4898" s="122" t="s">
        <v>11070</v>
      </c>
      <c r="K4898" s="87" t="str">
        <f t="shared" si="217"/>
        <v>931</v>
      </c>
      <c r="L4898" s="111"/>
    </row>
    <row r="4899" spans="7:12" ht="15" customHeight="1" x14ac:dyDescent="0.25">
      <c r="G4899" s="87">
        <f t="shared" si="216"/>
        <v>0</v>
      </c>
      <c r="H4899" s="87">
        <v>4899</v>
      </c>
      <c r="I4899" s="119">
        <v>71210</v>
      </c>
      <c r="J4899" s="122" t="s">
        <v>11071</v>
      </c>
      <c r="K4899" s="87" t="str">
        <f t="shared" si="217"/>
        <v>712</v>
      </c>
      <c r="L4899" s="111"/>
    </row>
    <row r="4900" spans="7:12" ht="15" customHeight="1" x14ac:dyDescent="0.25">
      <c r="G4900" s="87">
        <f t="shared" si="216"/>
        <v>0</v>
      </c>
      <c r="H4900" s="87">
        <v>4900</v>
      </c>
      <c r="I4900" s="119">
        <v>71221</v>
      </c>
      <c r="J4900" s="122" t="s">
        <v>11072</v>
      </c>
      <c r="K4900" s="87" t="str">
        <f t="shared" si="217"/>
        <v>712</v>
      </c>
      <c r="L4900" s="111"/>
    </row>
    <row r="4901" spans="7:12" ht="15" customHeight="1" x14ac:dyDescent="0.25">
      <c r="G4901" s="87">
        <f t="shared" si="216"/>
        <v>0</v>
      </c>
      <c r="H4901" s="87">
        <v>4901</v>
      </c>
      <c r="I4901" s="119">
        <v>71222</v>
      </c>
      <c r="J4901" s="122" t="s">
        <v>3418</v>
      </c>
      <c r="K4901" s="87" t="str">
        <f t="shared" si="217"/>
        <v>712</v>
      </c>
      <c r="L4901" s="111"/>
    </row>
    <row r="4902" spans="7:12" ht="15" customHeight="1" x14ac:dyDescent="0.25">
      <c r="G4902" s="87">
        <f t="shared" si="216"/>
        <v>0</v>
      </c>
      <c r="H4902" s="87">
        <v>4902</v>
      </c>
      <c r="I4902" s="119">
        <v>71221</v>
      </c>
      <c r="J4902" s="122" t="s">
        <v>11073</v>
      </c>
      <c r="K4902" s="87" t="str">
        <f t="shared" si="217"/>
        <v>712</v>
      </c>
      <c r="L4902" s="111"/>
    </row>
    <row r="4903" spans="7:12" ht="15" customHeight="1" x14ac:dyDescent="0.25">
      <c r="G4903" s="87">
        <f t="shared" si="216"/>
        <v>0</v>
      </c>
      <c r="H4903" s="87">
        <v>4903</v>
      </c>
      <c r="I4903" s="119">
        <v>71223</v>
      </c>
      <c r="J4903" s="122" t="s">
        <v>11074</v>
      </c>
      <c r="K4903" s="87" t="str">
        <f t="shared" si="217"/>
        <v>712</v>
      </c>
      <c r="L4903" s="111"/>
    </row>
    <row r="4904" spans="7:12" ht="15" customHeight="1" x14ac:dyDescent="0.25">
      <c r="G4904" s="87">
        <f t="shared" si="216"/>
        <v>0</v>
      </c>
      <c r="H4904" s="87">
        <v>4904</v>
      </c>
      <c r="I4904" s="124">
        <v>71195</v>
      </c>
      <c r="J4904" s="122" t="s">
        <v>11075</v>
      </c>
      <c r="K4904" s="87" t="str">
        <f t="shared" si="217"/>
        <v>711</v>
      </c>
      <c r="L4904" s="111"/>
    </row>
    <row r="4905" spans="7:12" ht="15" customHeight="1" x14ac:dyDescent="0.25">
      <c r="G4905" s="87">
        <f t="shared" si="216"/>
        <v>0</v>
      </c>
      <c r="H4905" s="87">
        <v>4905</v>
      </c>
      <c r="I4905" s="119">
        <v>93130</v>
      </c>
      <c r="J4905" s="122" t="s">
        <v>11075</v>
      </c>
      <c r="K4905" s="87" t="str">
        <f t="shared" si="217"/>
        <v>931</v>
      </c>
      <c r="L4905" s="111"/>
    </row>
    <row r="4906" spans="7:12" ht="15" customHeight="1" x14ac:dyDescent="0.25">
      <c r="G4906" s="87">
        <f t="shared" si="216"/>
        <v>0</v>
      </c>
      <c r="H4906" s="87">
        <v>4906</v>
      </c>
      <c r="I4906" s="119">
        <v>71231</v>
      </c>
      <c r="J4906" s="122" t="s">
        <v>11076</v>
      </c>
      <c r="K4906" s="87" t="str">
        <f t="shared" si="217"/>
        <v>712</v>
      </c>
      <c r="L4906" s="111"/>
    </row>
    <row r="4907" spans="7:12" ht="15" customHeight="1" x14ac:dyDescent="0.25">
      <c r="G4907" s="87">
        <f t="shared" si="216"/>
        <v>0</v>
      </c>
      <c r="H4907" s="87">
        <v>4907</v>
      </c>
      <c r="I4907" s="119">
        <v>73192</v>
      </c>
      <c r="J4907" s="122" t="s">
        <v>12128</v>
      </c>
      <c r="K4907" s="87" t="str">
        <f t="shared" si="217"/>
        <v>731</v>
      </c>
      <c r="L4907" s="111"/>
    </row>
    <row r="4908" spans="7:12" ht="15" customHeight="1" x14ac:dyDescent="0.25">
      <c r="G4908" s="87">
        <f t="shared" si="216"/>
        <v>0</v>
      </c>
      <c r="H4908" s="87">
        <v>4908</v>
      </c>
      <c r="I4908" s="124">
        <v>71195</v>
      </c>
      <c r="J4908" s="122" t="s">
        <v>11077</v>
      </c>
      <c r="K4908" s="87" t="str">
        <f t="shared" si="217"/>
        <v>711</v>
      </c>
      <c r="L4908" s="111"/>
    </row>
    <row r="4909" spans="7:12" ht="15" customHeight="1" x14ac:dyDescent="0.25">
      <c r="G4909" s="87">
        <f t="shared" si="216"/>
        <v>0</v>
      </c>
      <c r="H4909" s="87">
        <v>4909</v>
      </c>
      <c r="I4909" s="119">
        <v>93130</v>
      </c>
      <c r="J4909" s="122" t="s">
        <v>11078</v>
      </c>
      <c r="K4909" s="87" t="str">
        <f t="shared" si="217"/>
        <v>931</v>
      </c>
      <c r="L4909" s="111"/>
    </row>
    <row r="4910" spans="7:12" ht="15" customHeight="1" x14ac:dyDescent="0.25">
      <c r="G4910" s="87">
        <f t="shared" si="216"/>
        <v>0</v>
      </c>
      <c r="H4910" s="87">
        <v>4910</v>
      </c>
      <c r="I4910" s="119">
        <v>71240</v>
      </c>
      <c r="J4910" s="122" t="s">
        <v>11079</v>
      </c>
      <c r="K4910" s="87" t="str">
        <f t="shared" si="217"/>
        <v>712</v>
      </c>
      <c r="L4910" s="111"/>
    </row>
    <row r="4911" spans="7:12" ht="15" customHeight="1" x14ac:dyDescent="0.25">
      <c r="G4911" s="87">
        <f t="shared" si="216"/>
        <v>0</v>
      </c>
      <c r="H4911" s="87">
        <v>4911</v>
      </c>
      <c r="I4911" s="119">
        <v>71240</v>
      </c>
      <c r="J4911" s="122" t="s">
        <v>11080</v>
      </c>
      <c r="K4911" s="87" t="str">
        <f t="shared" si="217"/>
        <v>712</v>
      </c>
      <c r="L4911" s="111"/>
    </row>
    <row r="4912" spans="7:12" ht="15" customHeight="1" x14ac:dyDescent="0.25">
      <c r="G4912" s="87">
        <f t="shared" si="216"/>
        <v>0</v>
      </c>
      <c r="H4912" s="87">
        <v>4912</v>
      </c>
      <c r="I4912" s="119">
        <v>71240</v>
      </c>
      <c r="J4912" s="122" t="s">
        <v>11081</v>
      </c>
      <c r="K4912" s="87" t="str">
        <f t="shared" si="217"/>
        <v>712</v>
      </c>
      <c r="L4912" s="111"/>
    </row>
    <row r="4913" spans="7:12" ht="15" customHeight="1" x14ac:dyDescent="0.25">
      <c r="G4913" s="87">
        <f t="shared" si="216"/>
        <v>0</v>
      </c>
      <c r="H4913" s="87">
        <v>4913</v>
      </c>
      <c r="I4913" s="119">
        <v>71240</v>
      </c>
      <c r="J4913" s="122" t="s">
        <v>11082</v>
      </c>
      <c r="K4913" s="87" t="str">
        <f t="shared" si="217"/>
        <v>712</v>
      </c>
      <c r="L4913" s="111"/>
    </row>
    <row r="4914" spans="7:12" ht="15" customHeight="1" x14ac:dyDescent="0.25">
      <c r="G4914" s="87">
        <f t="shared" si="216"/>
        <v>0</v>
      </c>
      <c r="H4914" s="87">
        <v>4914</v>
      </c>
      <c r="I4914" s="119">
        <v>71240</v>
      </c>
      <c r="J4914" s="122" t="s">
        <v>11083</v>
      </c>
      <c r="K4914" s="87" t="str">
        <f t="shared" si="217"/>
        <v>712</v>
      </c>
      <c r="L4914" s="111"/>
    </row>
    <row r="4915" spans="7:12" ht="15" customHeight="1" x14ac:dyDescent="0.25">
      <c r="G4915" s="87">
        <f t="shared" si="216"/>
        <v>0</v>
      </c>
      <c r="H4915" s="87">
        <v>4915</v>
      </c>
      <c r="I4915" s="119">
        <v>71240</v>
      </c>
      <c r="J4915" s="122" t="s">
        <v>11084</v>
      </c>
      <c r="K4915" s="87" t="str">
        <f t="shared" si="217"/>
        <v>712</v>
      </c>
      <c r="L4915" s="111"/>
    </row>
    <row r="4916" spans="7:12" ht="15" customHeight="1" x14ac:dyDescent="0.25">
      <c r="G4916" s="87">
        <f t="shared" si="216"/>
        <v>0</v>
      </c>
      <c r="H4916" s="87">
        <v>4916</v>
      </c>
      <c r="I4916" s="124">
        <v>71195</v>
      </c>
      <c r="J4916" s="122" t="s">
        <v>11085</v>
      </c>
      <c r="K4916" s="87" t="str">
        <f t="shared" si="217"/>
        <v>711</v>
      </c>
      <c r="L4916" s="111"/>
    </row>
    <row r="4917" spans="7:12" ht="15" customHeight="1" x14ac:dyDescent="0.25">
      <c r="G4917" s="87">
        <f t="shared" si="216"/>
        <v>0</v>
      </c>
      <c r="H4917" s="87">
        <v>4917</v>
      </c>
      <c r="I4917" s="119">
        <v>93130</v>
      </c>
      <c r="J4917" s="122" t="s">
        <v>11085</v>
      </c>
      <c r="K4917" s="87" t="str">
        <f t="shared" si="217"/>
        <v>931</v>
      </c>
      <c r="L4917" s="111"/>
    </row>
    <row r="4918" spans="7:12" ht="15" customHeight="1" x14ac:dyDescent="0.25">
      <c r="G4918" s="87">
        <f t="shared" si="216"/>
        <v>0</v>
      </c>
      <c r="H4918" s="87">
        <v>4918</v>
      </c>
      <c r="I4918" s="119">
        <v>71240</v>
      </c>
      <c r="J4918" s="122" t="s">
        <v>11086</v>
      </c>
      <c r="K4918" s="87" t="str">
        <f t="shared" si="217"/>
        <v>712</v>
      </c>
      <c r="L4918" s="111"/>
    </row>
    <row r="4919" spans="7:12" ht="15" customHeight="1" x14ac:dyDescent="0.25">
      <c r="G4919" s="87">
        <f t="shared" si="216"/>
        <v>0</v>
      </c>
      <c r="H4919" s="87">
        <v>4919</v>
      </c>
      <c r="I4919" s="119">
        <v>71250</v>
      </c>
      <c r="J4919" s="122" t="s">
        <v>11087</v>
      </c>
      <c r="K4919" s="87" t="str">
        <f t="shared" si="217"/>
        <v>712</v>
      </c>
      <c r="L4919" s="111"/>
    </row>
    <row r="4920" spans="7:12" ht="15" customHeight="1" x14ac:dyDescent="0.25">
      <c r="G4920" s="87">
        <f t="shared" si="216"/>
        <v>0</v>
      </c>
      <c r="H4920" s="87">
        <v>4920</v>
      </c>
      <c r="I4920" s="119">
        <v>71250</v>
      </c>
      <c r="J4920" s="122" t="s">
        <v>11088</v>
      </c>
      <c r="K4920" s="87" t="str">
        <f t="shared" si="217"/>
        <v>712</v>
      </c>
      <c r="L4920" s="111"/>
    </row>
    <row r="4921" spans="7:12" ht="15" customHeight="1" x14ac:dyDescent="0.25">
      <c r="G4921" s="87">
        <f t="shared" si="216"/>
        <v>0</v>
      </c>
      <c r="H4921" s="87">
        <v>4921</v>
      </c>
      <c r="I4921" s="119">
        <v>73151</v>
      </c>
      <c r="J4921" s="122" t="s">
        <v>11089</v>
      </c>
      <c r="K4921" s="87" t="str">
        <f t="shared" si="217"/>
        <v>731</v>
      </c>
      <c r="L4921" s="111"/>
    </row>
    <row r="4922" spans="7:12" ht="15" customHeight="1" x14ac:dyDescent="0.25">
      <c r="G4922" s="87">
        <f t="shared" si="216"/>
        <v>0</v>
      </c>
      <c r="H4922" s="87">
        <v>4922</v>
      </c>
      <c r="I4922" s="119">
        <v>71250</v>
      </c>
      <c r="J4922" s="122" t="s">
        <v>11090</v>
      </c>
      <c r="K4922" s="87" t="str">
        <f t="shared" si="217"/>
        <v>712</v>
      </c>
      <c r="L4922" s="111"/>
    </row>
    <row r="4923" spans="7:12" ht="15" customHeight="1" x14ac:dyDescent="0.25">
      <c r="G4923" s="87">
        <f t="shared" si="216"/>
        <v>0</v>
      </c>
      <c r="H4923" s="87">
        <v>4923</v>
      </c>
      <c r="I4923" s="119">
        <v>71250</v>
      </c>
      <c r="J4923" s="122" t="s">
        <v>11091</v>
      </c>
      <c r="K4923" s="87" t="str">
        <f t="shared" si="217"/>
        <v>712</v>
      </c>
      <c r="L4923" s="111"/>
    </row>
    <row r="4924" spans="7:12" ht="15" customHeight="1" x14ac:dyDescent="0.25">
      <c r="G4924" s="87">
        <f t="shared" si="216"/>
        <v>0</v>
      </c>
      <c r="H4924" s="87">
        <v>4924</v>
      </c>
      <c r="I4924" s="119">
        <v>71250</v>
      </c>
      <c r="J4924" s="122" t="s">
        <v>11092</v>
      </c>
      <c r="K4924" s="87" t="str">
        <f t="shared" si="217"/>
        <v>712</v>
      </c>
      <c r="L4924" s="111"/>
    </row>
    <row r="4925" spans="7:12" ht="15" customHeight="1" x14ac:dyDescent="0.25">
      <c r="G4925" s="87">
        <f t="shared" si="216"/>
        <v>0</v>
      </c>
      <c r="H4925" s="87">
        <v>4925</v>
      </c>
      <c r="I4925" s="119">
        <v>71250</v>
      </c>
      <c r="J4925" s="122" t="s">
        <v>11093</v>
      </c>
      <c r="K4925" s="87" t="str">
        <f t="shared" si="217"/>
        <v>712</v>
      </c>
      <c r="L4925" s="111"/>
    </row>
    <row r="4926" spans="7:12" ht="15" customHeight="1" x14ac:dyDescent="0.25">
      <c r="G4926" s="87">
        <f t="shared" si="216"/>
        <v>0</v>
      </c>
      <c r="H4926" s="87">
        <v>4926</v>
      </c>
      <c r="I4926" s="119">
        <v>71261</v>
      </c>
      <c r="J4926" s="122" t="s">
        <v>11094</v>
      </c>
      <c r="K4926" s="87" t="str">
        <f t="shared" si="217"/>
        <v>712</v>
      </c>
      <c r="L4926" s="111"/>
    </row>
    <row r="4927" spans="7:12" ht="15" customHeight="1" x14ac:dyDescent="0.25">
      <c r="G4927" s="87">
        <f t="shared" si="216"/>
        <v>0</v>
      </c>
      <c r="H4927" s="87">
        <v>4927</v>
      </c>
      <c r="I4927" s="119">
        <v>71262</v>
      </c>
      <c r="J4927" s="122" t="s">
        <v>3431</v>
      </c>
      <c r="K4927" s="87" t="str">
        <f t="shared" si="217"/>
        <v>712</v>
      </c>
      <c r="L4927" s="111"/>
    </row>
    <row r="4928" spans="7:12" ht="15" customHeight="1" x14ac:dyDescent="0.25">
      <c r="G4928" s="87">
        <f t="shared" si="216"/>
        <v>0</v>
      </c>
      <c r="H4928" s="87">
        <v>4928</v>
      </c>
      <c r="I4928" s="119">
        <v>71263</v>
      </c>
      <c r="J4928" s="122" t="s">
        <v>3432</v>
      </c>
      <c r="K4928" s="87" t="str">
        <f t="shared" si="217"/>
        <v>712</v>
      </c>
      <c r="L4928" s="111"/>
    </row>
    <row r="4929" spans="7:12" ht="15" customHeight="1" x14ac:dyDescent="0.25">
      <c r="G4929" s="87">
        <f t="shared" si="216"/>
        <v>0</v>
      </c>
      <c r="H4929" s="87">
        <v>4929</v>
      </c>
      <c r="I4929" s="119">
        <v>71264</v>
      </c>
      <c r="J4929" s="122" t="s">
        <v>3433</v>
      </c>
      <c r="K4929" s="87" t="str">
        <f t="shared" si="217"/>
        <v>712</v>
      </c>
      <c r="L4929" s="111"/>
    </row>
    <row r="4930" spans="7:12" ht="15" customHeight="1" x14ac:dyDescent="0.25">
      <c r="G4930" s="87">
        <f t="shared" ref="G4930:G4993" si="218">IF(ISERR(SEARCH($G$1,J4930)),0,1)</f>
        <v>0</v>
      </c>
      <c r="H4930" s="87">
        <v>4930</v>
      </c>
      <c r="I4930" s="119">
        <v>71265</v>
      </c>
      <c r="J4930" s="122" t="s">
        <v>11095</v>
      </c>
      <c r="K4930" s="87" t="str">
        <f t="shared" si="217"/>
        <v>712</v>
      </c>
      <c r="L4930" s="111"/>
    </row>
    <row r="4931" spans="7:12" ht="15" customHeight="1" x14ac:dyDescent="0.25">
      <c r="G4931" s="87">
        <f t="shared" si="218"/>
        <v>0</v>
      </c>
      <c r="H4931" s="87">
        <v>4931</v>
      </c>
      <c r="I4931" s="119">
        <v>71270</v>
      </c>
      <c r="J4931" s="122" t="s">
        <v>11095</v>
      </c>
      <c r="K4931" s="87" t="str">
        <f t="shared" ref="K4931:K4994" si="219">IF(LEN(LEFT(I4931,3))&lt;3,"Prosím, zvolte podrobnější úroveň.",LEFT(I4931,3))</f>
        <v>712</v>
      </c>
      <c r="L4931" s="111"/>
    </row>
    <row r="4932" spans="7:12" ht="15" customHeight="1" x14ac:dyDescent="0.25">
      <c r="G4932" s="87">
        <f t="shared" si="218"/>
        <v>0</v>
      </c>
      <c r="H4932" s="87">
        <v>4932</v>
      </c>
      <c r="I4932" s="119">
        <v>71267</v>
      </c>
      <c r="J4932" s="122" t="s">
        <v>11096</v>
      </c>
      <c r="K4932" s="87" t="str">
        <f t="shared" si="219"/>
        <v>712</v>
      </c>
      <c r="L4932" s="111"/>
    </row>
    <row r="4933" spans="7:12" ht="15" customHeight="1" x14ac:dyDescent="0.25">
      <c r="G4933" s="87">
        <f t="shared" si="218"/>
        <v>0</v>
      </c>
      <c r="H4933" s="87">
        <v>4933</v>
      </c>
      <c r="I4933" s="119">
        <v>71266</v>
      </c>
      <c r="J4933" s="122" t="s">
        <v>11097</v>
      </c>
      <c r="K4933" s="87" t="str">
        <f t="shared" si="219"/>
        <v>712</v>
      </c>
      <c r="L4933" s="111"/>
    </row>
    <row r="4934" spans="7:12" ht="15" customHeight="1" x14ac:dyDescent="0.25">
      <c r="G4934" s="87">
        <f t="shared" si="218"/>
        <v>0</v>
      </c>
      <c r="H4934" s="87">
        <v>4934</v>
      </c>
      <c r="I4934" s="124">
        <v>71195</v>
      </c>
      <c r="J4934" s="121" t="s">
        <v>11098</v>
      </c>
      <c r="K4934" s="87" t="str">
        <f t="shared" si="219"/>
        <v>711</v>
      </c>
      <c r="L4934" s="111"/>
    </row>
    <row r="4935" spans="7:12" ht="15" customHeight="1" x14ac:dyDescent="0.25">
      <c r="G4935" s="87">
        <f t="shared" si="218"/>
        <v>0</v>
      </c>
      <c r="H4935" s="87">
        <v>4935</v>
      </c>
      <c r="I4935" s="119">
        <v>93130</v>
      </c>
      <c r="J4935" s="122" t="s">
        <v>11098</v>
      </c>
      <c r="K4935" s="87" t="str">
        <f t="shared" si="219"/>
        <v>931</v>
      </c>
      <c r="L4935" s="111"/>
    </row>
    <row r="4936" spans="7:12" ht="15" customHeight="1" x14ac:dyDescent="0.25">
      <c r="G4936" s="87">
        <f t="shared" si="218"/>
        <v>0</v>
      </c>
      <c r="H4936" s="87">
        <v>4936</v>
      </c>
      <c r="I4936" s="119">
        <v>74110</v>
      </c>
      <c r="J4936" s="122" t="s">
        <v>11099</v>
      </c>
      <c r="K4936" s="87" t="str">
        <f t="shared" si="219"/>
        <v>741</v>
      </c>
      <c r="L4936" s="111"/>
    </row>
    <row r="4937" spans="7:12" ht="15" customHeight="1" x14ac:dyDescent="0.25">
      <c r="G4937" s="87">
        <f t="shared" si="218"/>
        <v>0</v>
      </c>
      <c r="H4937" s="87">
        <v>4937</v>
      </c>
      <c r="I4937" s="119">
        <v>74110</v>
      </c>
      <c r="J4937" s="122" t="s">
        <v>11100</v>
      </c>
      <c r="K4937" s="87" t="str">
        <f t="shared" si="219"/>
        <v>741</v>
      </c>
      <c r="L4937" s="111"/>
    </row>
    <row r="4938" spans="7:12" ht="15" customHeight="1" x14ac:dyDescent="0.25">
      <c r="G4938" s="87">
        <f t="shared" si="218"/>
        <v>0</v>
      </c>
      <c r="H4938" s="87">
        <v>4938</v>
      </c>
      <c r="I4938" s="119">
        <v>74110</v>
      </c>
      <c r="J4938" s="122" t="s">
        <v>11101</v>
      </c>
      <c r="K4938" s="87" t="str">
        <f t="shared" si="219"/>
        <v>741</v>
      </c>
      <c r="L4938" s="111"/>
    </row>
    <row r="4939" spans="7:12" ht="15" customHeight="1" x14ac:dyDescent="0.25">
      <c r="G4939" s="87">
        <f t="shared" si="218"/>
        <v>0</v>
      </c>
      <c r="H4939" s="87">
        <v>4939</v>
      </c>
      <c r="I4939" s="119">
        <v>74110</v>
      </c>
      <c r="J4939" s="122" t="s">
        <v>11102</v>
      </c>
      <c r="K4939" s="87" t="str">
        <f t="shared" si="219"/>
        <v>741</v>
      </c>
      <c r="L4939" s="111"/>
    </row>
    <row r="4940" spans="7:12" ht="15" customHeight="1" x14ac:dyDescent="0.25">
      <c r="G4940" s="87">
        <f t="shared" si="218"/>
        <v>0</v>
      </c>
      <c r="H4940" s="87">
        <v>4940</v>
      </c>
      <c r="I4940" s="119">
        <v>74110</v>
      </c>
      <c r="J4940" s="122" t="s">
        <v>11103</v>
      </c>
      <c r="K4940" s="87" t="str">
        <f t="shared" si="219"/>
        <v>741</v>
      </c>
      <c r="L4940" s="111"/>
    </row>
    <row r="4941" spans="7:12" ht="15" customHeight="1" x14ac:dyDescent="0.25">
      <c r="G4941" s="87">
        <f t="shared" si="218"/>
        <v>0</v>
      </c>
      <c r="H4941" s="87">
        <v>4941</v>
      </c>
      <c r="I4941" s="124">
        <v>71195</v>
      </c>
      <c r="J4941" s="122" t="s">
        <v>11104</v>
      </c>
      <c r="K4941" s="87" t="str">
        <f t="shared" si="219"/>
        <v>711</v>
      </c>
      <c r="L4941" s="111"/>
    </row>
    <row r="4942" spans="7:12" ht="15" customHeight="1" x14ac:dyDescent="0.25">
      <c r="G4942" s="87">
        <f t="shared" si="218"/>
        <v>0</v>
      </c>
      <c r="H4942" s="87">
        <v>4942</v>
      </c>
      <c r="I4942" s="119">
        <v>93130</v>
      </c>
      <c r="J4942" s="122" t="s">
        <v>11104</v>
      </c>
      <c r="K4942" s="87" t="str">
        <f t="shared" si="219"/>
        <v>931</v>
      </c>
      <c r="L4942" s="111"/>
    </row>
    <row r="4943" spans="7:12" ht="15" customHeight="1" x14ac:dyDescent="0.25">
      <c r="G4943" s="87">
        <f t="shared" si="218"/>
        <v>0</v>
      </c>
      <c r="H4943" s="87">
        <v>4943</v>
      </c>
      <c r="I4943" s="119">
        <v>74110</v>
      </c>
      <c r="J4943" s="122" t="s">
        <v>11105</v>
      </c>
      <c r="K4943" s="87" t="str">
        <f t="shared" si="219"/>
        <v>741</v>
      </c>
      <c r="L4943" s="111"/>
    </row>
    <row r="4944" spans="7:12" ht="15" customHeight="1" x14ac:dyDescent="0.25">
      <c r="G4944" s="87">
        <f t="shared" si="218"/>
        <v>0</v>
      </c>
      <c r="H4944" s="87">
        <v>4944</v>
      </c>
      <c r="I4944" s="119">
        <v>71199</v>
      </c>
      <c r="J4944" s="122" t="s">
        <v>11106</v>
      </c>
      <c r="K4944" s="87" t="str">
        <f t="shared" si="219"/>
        <v>711</v>
      </c>
      <c r="L4944" s="111"/>
    </row>
    <row r="4945" spans="7:12" ht="15" customHeight="1" x14ac:dyDescent="0.25">
      <c r="G4945" s="87">
        <f t="shared" si="218"/>
        <v>0</v>
      </c>
      <c r="H4945" s="87">
        <v>4945</v>
      </c>
      <c r="I4945" s="119">
        <v>71199</v>
      </c>
      <c r="J4945" s="122" t="s">
        <v>11107</v>
      </c>
      <c r="K4945" s="87" t="str">
        <f t="shared" si="219"/>
        <v>711</v>
      </c>
      <c r="L4945" s="111"/>
    </row>
    <row r="4946" spans="7:12" ht="15" customHeight="1" x14ac:dyDescent="0.25">
      <c r="G4946" s="87">
        <f t="shared" si="218"/>
        <v>0</v>
      </c>
      <c r="H4946" s="87">
        <v>4946</v>
      </c>
      <c r="I4946" s="124">
        <v>71195</v>
      </c>
      <c r="J4946" s="121" t="s">
        <v>11108</v>
      </c>
      <c r="K4946" s="87" t="str">
        <f t="shared" si="219"/>
        <v>711</v>
      </c>
      <c r="L4946" s="111"/>
    </row>
    <row r="4947" spans="7:12" ht="15" customHeight="1" x14ac:dyDescent="0.25">
      <c r="G4947" s="87">
        <f t="shared" si="218"/>
        <v>0</v>
      </c>
      <c r="H4947" s="87">
        <v>4947</v>
      </c>
      <c r="I4947" s="119">
        <v>93130</v>
      </c>
      <c r="J4947" s="121" t="s">
        <v>11108</v>
      </c>
      <c r="K4947" s="87" t="str">
        <f t="shared" si="219"/>
        <v>931</v>
      </c>
      <c r="L4947" s="111"/>
    </row>
    <row r="4948" spans="7:12" ht="15" customHeight="1" x14ac:dyDescent="0.25">
      <c r="G4948" s="87">
        <f t="shared" si="218"/>
        <v>0</v>
      </c>
      <c r="H4948" s="87">
        <v>4948</v>
      </c>
      <c r="I4948" s="119">
        <v>71311</v>
      </c>
      <c r="J4948" s="122" t="s">
        <v>11109</v>
      </c>
      <c r="K4948" s="87" t="str">
        <f t="shared" si="219"/>
        <v>713</v>
      </c>
      <c r="L4948" s="111"/>
    </row>
    <row r="4949" spans="7:12" ht="15" customHeight="1" x14ac:dyDescent="0.25">
      <c r="G4949" s="87">
        <f t="shared" si="218"/>
        <v>0</v>
      </c>
      <c r="H4949" s="87">
        <v>4949</v>
      </c>
      <c r="I4949" s="119">
        <v>71312</v>
      </c>
      <c r="J4949" s="122" t="s">
        <v>11110</v>
      </c>
      <c r="K4949" s="87" t="str">
        <f t="shared" si="219"/>
        <v>713</v>
      </c>
      <c r="L4949" s="111"/>
    </row>
    <row r="4950" spans="7:12" ht="15" customHeight="1" x14ac:dyDescent="0.25">
      <c r="G4950" s="87">
        <f t="shared" si="218"/>
        <v>0</v>
      </c>
      <c r="H4950" s="87">
        <v>4950</v>
      </c>
      <c r="I4950" s="119">
        <v>71311</v>
      </c>
      <c r="J4950" s="122" t="s">
        <v>11110</v>
      </c>
      <c r="K4950" s="87" t="str">
        <f t="shared" si="219"/>
        <v>713</v>
      </c>
      <c r="L4950" s="111"/>
    </row>
    <row r="4951" spans="7:12" ht="15" customHeight="1" x14ac:dyDescent="0.25">
      <c r="G4951" s="87">
        <f t="shared" si="218"/>
        <v>0</v>
      </c>
      <c r="H4951" s="87">
        <v>4951</v>
      </c>
      <c r="I4951" s="119">
        <v>71312</v>
      </c>
      <c r="J4951" s="122" t="s">
        <v>11111</v>
      </c>
      <c r="K4951" s="87" t="str">
        <f t="shared" si="219"/>
        <v>713</v>
      </c>
      <c r="L4951" s="111"/>
    </row>
    <row r="4952" spans="7:12" ht="15" customHeight="1" x14ac:dyDescent="0.25">
      <c r="G4952" s="87">
        <f t="shared" si="218"/>
        <v>0</v>
      </c>
      <c r="H4952" s="87">
        <v>4952</v>
      </c>
      <c r="I4952" s="119">
        <v>71311</v>
      </c>
      <c r="J4952" s="122" t="s">
        <v>11112</v>
      </c>
      <c r="K4952" s="87" t="str">
        <f t="shared" si="219"/>
        <v>713</v>
      </c>
      <c r="L4952" s="111"/>
    </row>
    <row r="4953" spans="7:12" ht="15" customHeight="1" x14ac:dyDescent="0.25">
      <c r="G4953" s="87">
        <f t="shared" si="218"/>
        <v>0</v>
      </c>
      <c r="H4953" s="87">
        <v>4953</v>
      </c>
      <c r="I4953" s="119">
        <v>71312</v>
      </c>
      <c r="J4953" s="122" t="s">
        <v>11112</v>
      </c>
      <c r="K4953" s="87" t="str">
        <f t="shared" si="219"/>
        <v>713</v>
      </c>
      <c r="L4953" s="111"/>
    </row>
    <row r="4954" spans="7:12" ht="15" customHeight="1" x14ac:dyDescent="0.25">
      <c r="G4954" s="87">
        <f t="shared" si="218"/>
        <v>0</v>
      </c>
      <c r="H4954" s="87">
        <v>4954</v>
      </c>
      <c r="I4954" s="119">
        <v>71313</v>
      </c>
      <c r="J4954" s="122" t="s">
        <v>3443</v>
      </c>
      <c r="K4954" s="87" t="str">
        <f t="shared" si="219"/>
        <v>713</v>
      </c>
      <c r="L4954" s="111"/>
    </row>
    <row r="4955" spans="7:12" ht="15" customHeight="1" x14ac:dyDescent="0.25">
      <c r="G4955" s="87">
        <f t="shared" si="218"/>
        <v>0</v>
      </c>
      <c r="H4955" s="87">
        <v>4955</v>
      </c>
      <c r="I4955" s="119">
        <v>71311</v>
      </c>
      <c r="J4955" s="122" t="s">
        <v>11113</v>
      </c>
      <c r="K4955" s="87" t="str">
        <f t="shared" si="219"/>
        <v>713</v>
      </c>
      <c r="L4955" s="111"/>
    </row>
    <row r="4956" spans="7:12" ht="15" customHeight="1" x14ac:dyDescent="0.25">
      <c r="G4956" s="87">
        <f t="shared" si="218"/>
        <v>0</v>
      </c>
      <c r="H4956" s="87">
        <v>4956</v>
      </c>
      <c r="I4956" s="124">
        <v>71195</v>
      </c>
      <c r="J4956" s="122" t="s">
        <v>11113</v>
      </c>
      <c r="K4956" s="87" t="str">
        <f t="shared" si="219"/>
        <v>711</v>
      </c>
      <c r="L4956" s="111"/>
    </row>
    <row r="4957" spans="7:12" ht="15" customHeight="1" x14ac:dyDescent="0.25">
      <c r="G4957" s="87">
        <f t="shared" si="218"/>
        <v>0</v>
      </c>
      <c r="H4957" s="87">
        <v>4957</v>
      </c>
      <c r="I4957" s="119">
        <v>93130</v>
      </c>
      <c r="J4957" s="122" t="s">
        <v>11113</v>
      </c>
      <c r="K4957" s="87" t="str">
        <f t="shared" si="219"/>
        <v>931</v>
      </c>
      <c r="L4957" s="111"/>
    </row>
    <row r="4958" spans="7:12" ht="15" customHeight="1" x14ac:dyDescent="0.25">
      <c r="G4958" s="87">
        <f t="shared" si="218"/>
        <v>0</v>
      </c>
      <c r="H4958" s="87">
        <v>4958</v>
      </c>
      <c r="I4958" s="119">
        <v>71311</v>
      </c>
      <c r="J4958" s="121" t="s">
        <v>11114</v>
      </c>
      <c r="K4958" s="87" t="str">
        <f t="shared" si="219"/>
        <v>713</v>
      </c>
      <c r="L4958" s="111"/>
    </row>
    <row r="4959" spans="7:12" ht="15" customHeight="1" x14ac:dyDescent="0.25">
      <c r="G4959" s="87">
        <f t="shared" si="218"/>
        <v>0</v>
      </c>
      <c r="H4959" s="87">
        <v>4959</v>
      </c>
      <c r="I4959" s="119">
        <v>71313</v>
      </c>
      <c r="J4959" s="121" t="s">
        <v>11114</v>
      </c>
      <c r="K4959" s="87" t="str">
        <f t="shared" si="219"/>
        <v>713</v>
      </c>
      <c r="L4959" s="111"/>
    </row>
    <row r="4960" spans="7:12" ht="15" customHeight="1" x14ac:dyDescent="0.25">
      <c r="G4960" s="87">
        <f t="shared" si="218"/>
        <v>0</v>
      </c>
      <c r="H4960" s="87">
        <v>4960</v>
      </c>
      <c r="I4960" s="119">
        <v>71312</v>
      </c>
      <c r="J4960" s="122" t="s">
        <v>11115</v>
      </c>
      <c r="K4960" s="87" t="str">
        <f t="shared" si="219"/>
        <v>713</v>
      </c>
      <c r="L4960" s="111"/>
    </row>
    <row r="4961" spans="7:12" ht="15" customHeight="1" x14ac:dyDescent="0.25">
      <c r="G4961" s="87">
        <f t="shared" si="218"/>
        <v>0</v>
      </c>
      <c r="H4961" s="87">
        <v>4961</v>
      </c>
      <c r="I4961" s="119">
        <v>71321</v>
      </c>
      <c r="J4961" s="122" t="s">
        <v>11116</v>
      </c>
      <c r="K4961" s="87" t="str">
        <f t="shared" si="219"/>
        <v>713</v>
      </c>
      <c r="L4961" s="111"/>
    </row>
    <row r="4962" spans="7:12" ht="15" customHeight="1" x14ac:dyDescent="0.25">
      <c r="G4962" s="87">
        <f t="shared" si="218"/>
        <v>0</v>
      </c>
      <c r="H4962" s="87">
        <v>4962</v>
      </c>
      <c r="I4962" s="119">
        <v>71322</v>
      </c>
      <c r="J4962" s="122" t="s">
        <v>11117</v>
      </c>
      <c r="K4962" s="87" t="str">
        <f t="shared" si="219"/>
        <v>713</v>
      </c>
      <c r="L4962" s="111"/>
    </row>
    <row r="4963" spans="7:12" ht="15" customHeight="1" x14ac:dyDescent="0.25">
      <c r="G4963" s="87">
        <f t="shared" si="218"/>
        <v>0</v>
      </c>
      <c r="H4963" s="87">
        <v>4963</v>
      </c>
      <c r="I4963" s="119">
        <v>71323</v>
      </c>
      <c r="J4963" s="122" t="s">
        <v>11118</v>
      </c>
      <c r="K4963" s="87" t="str">
        <f t="shared" si="219"/>
        <v>713</v>
      </c>
      <c r="L4963" s="111"/>
    </row>
    <row r="4964" spans="7:12" ht="15" customHeight="1" x14ac:dyDescent="0.25">
      <c r="G4964" s="87">
        <f t="shared" si="218"/>
        <v>0</v>
      </c>
      <c r="H4964" s="87">
        <v>4964</v>
      </c>
      <c r="I4964" s="119">
        <v>71329</v>
      </c>
      <c r="J4964" s="122" t="s">
        <v>11119</v>
      </c>
      <c r="K4964" s="87" t="str">
        <f t="shared" si="219"/>
        <v>713</v>
      </c>
      <c r="L4964" s="111"/>
    </row>
    <row r="4965" spans="7:12" ht="15" customHeight="1" x14ac:dyDescent="0.25">
      <c r="G4965" s="87">
        <f t="shared" si="218"/>
        <v>0</v>
      </c>
      <c r="H4965" s="87">
        <v>4965</v>
      </c>
      <c r="I4965" s="119">
        <v>71321</v>
      </c>
      <c r="J4965" s="122" t="s">
        <v>11119</v>
      </c>
      <c r="K4965" s="87" t="str">
        <f t="shared" si="219"/>
        <v>713</v>
      </c>
      <c r="L4965" s="111"/>
    </row>
    <row r="4966" spans="7:12" ht="15" customHeight="1" x14ac:dyDescent="0.25">
      <c r="G4966" s="87">
        <f t="shared" si="218"/>
        <v>0</v>
      </c>
      <c r="H4966" s="87">
        <v>4966</v>
      </c>
      <c r="I4966" s="119">
        <v>71322</v>
      </c>
      <c r="J4966" s="122" t="s">
        <v>11119</v>
      </c>
      <c r="K4966" s="87" t="str">
        <f t="shared" si="219"/>
        <v>713</v>
      </c>
      <c r="L4966" s="111"/>
    </row>
    <row r="4967" spans="7:12" ht="15" customHeight="1" x14ac:dyDescent="0.25">
      <c r="G4967" s="87">
        <f t="shared" si="218"/>
        <v>0</v>
      </c>
      <c r="H4967" s="87">
        <v>4967</v>
      </c>
      <c r="I4967" s="119">
        <v>71312</v>
      </c>
      <c r="J4967" s="122" t="s">
        <v>11120</v>
      </c>
      <c r="K4967" s="87" t="str">
        <f t="shared" si="219"/>
        <v>713</v>
      </c>
      <c r="L4967" s="111"/>
    </row>
    <row r="4968" spans="7:12" ht="15" customHeight="1" x14ac:dyDescent="0.25">
      <c r="G4968" s="87">
        <f t="shared" si="218"/>
        <v>0</v>
      </c>
      <c r="H4968" s="87">
        <v>4968</v>
      </c>
      <c r="I4968" s="124">
        <v>71195</v>
      </c>
      <c r="J4968" s="122" t="s">
        <v>11120</v>
      </c>
      <c r="K4968" s="87" t="str">
        <f t="shared" si="219"/>
        <v>711</v>
      </c>
      <c r="L4968" s="111"/>
    </row>
    <row r="4969" spans="7:12" ht="15" customHeight="1" x14ac:dyDescent="0.25">
      <c r="G4969" s="87">
        <f t="shared" si="218"/>
        <v>0</v>
      </c>
      <c r="H4969" s="87">
        <v>4969</v>
      </c>
      <c r="I4969" s="119">
        <v>93130</v>
      </c>
      <c r="J4969" s="122" t="s">
        <v>11120</v>
      </c>
      <c r="K4969" s="87" t="str">
        <f t="shared" si="219"/>
        <v>931</v>
      </c>
      <c r="L4969" s="111"/>
    </row>
    <row r="4970" spans="7:12" ht="15" customHeight="1" x14ac:dyDescent="0.25">
      <c r="G4970" s="87">
        <f t="shared" si="218"/>
        <v>0</v>
      </c>
      <c r="H4970" s="87">
        <v>4970</v>
      </c>
      <c r="I4970" s="119">
        <v>71324</v>
      </c>
      <c r="J4970" s="122" t="s">
        <v>11121</v>
      </c>
      <c r="K4970" s="87" t="str">
        <f t="shared" si="219"/>
        <v>713</v>
      </c>
      <c r="L4970" s="111"/>
    </row>
    <row r="4971" spans="7:12" ht="15" customHeight="1" x14ac:dyDescent="0.25">
      <c r="G4971" s="87">
        <f t="shared" si="218"/>
        <v>0</v>
      </c>
      <c r="H4971" s="87">
        <v>4971</v>
      </c>
      <c r="I4971" s="119">
        <v>71329</v>
      </c>
      <c r="J4971" s="122" t="s">
        <v>11121</v>
      </c>
      <c r="K4971" s="87" t="str">
        <f t="shared" si="219"/>
        <v>713</v>
      </c>
      <c r="L4971" s="111"/>
    </row>
    <row r="4972" spans="7:12" ht="15" customHeight="1" x14ac:dyDescent="0.25">
      <c r="G4972" s="87">
        <f t="shared" si="218"/>
        <v>0</v>
      </c>
      <c r="H4972" s="87">
        <v>4972</v>
      </c>
      <c r="I4972" s="119">
        <v>71332</v>
      </c>
      <c r="J4972" s="122" t="s">
        <v>3454</v>
      </c>
      <c r="K4972" s="87" t="str">
        <f t="shared" si="219"/>
        <v>713</v>
      </c>
      <c r="L4972" s="111"/>
    </row>
    <row r="4973" spans="7:12" ht="15" customHeight="1" x14ac:dyDescent="0.25">
      <c r="G4973" s="87">
        <f t="shared" si="218"/>
        <v>0</v>
      </c>
      <c r="H4973" s="87">
        <v>4973</v>
      </c>
      <c r="I4973" s="119">
        <v>71332</v>
      </c>
      <c r="J4973" s="122" t="s">
        <v>11122</v>
      </c>
      <c r="K4973" s="87" t="str">
        <f t="shared" si="219"/>
        <v>713</v>
      </c>
      <c r="L4973" s="111"/>
    </row>
    <row r="4974" spans="7:12" ht="15" customHeight="1" x14ac:dyDescent="0.25">
      <c r="G4974" s="87">
        <f t="shared" si="218"/>
        <v>0</v>
      </c>
      <c r="H4974" s="87">
        <v>4974</v>
      </c>
      <c r="I4974" s="119">
        <v>71331</v>
      </c>
      <c r="J4974" s="122" t="s">
        <v>11123</v>
      </c>
      <c r="K4974" s="87" t="str">
        <f t="shared" si="219"/>
        <v>713</v>
      </c>
      <c r="L4974" s="111"/>
    </row>
    <row r="4975" spans="7:12" ht="15" customHeight="1" x14ac:dyDescent="0.25">
      <c r="G4975" s="87">
        <f t="shared" si="218"/>
        <v>0</v>
      </c>
      <c r="H4975" s="87">
        <v>4975</v>
      </c>
      <c r="I4975" s="119">
        <v>71331</v>
      </c>
      <c r="J4975" s="122" t="s">
        <v>11124</v>
      </c>
      <c r="K4975" s="87" t="str">
        <f t="shared" si="219"/>
        <v>713</v>
      </c>
      <c r="L4975" s="111"/>
    </row>
    <row r="4976" spans="7:12" ht="15" customHeight="1" x14ac:dyDescent="0.25">
      <c r="G4976" s="87">
        <f t="shared" si="218"/>
        <v>0</v>
      </c>
      <c r="H4976" s="87">
        <v>4976</v>
      </c>
      <c r="I4976" s="119">
        <v>71192</v>
      </c>
      <c r="J4976" s="122" t="s">
        <v>11125</v>
      </c>
      <c r="K4976" s="87" t="str">
        <f t="shared" si="219"/>
        <v>711</v>
      </c>
      <c r="L4976" s="111"/>
    </row>
    <row r="4977" spans="7:12" ht="15" customHeight="1" x14ac:dyDescent="0.25">
      <c r="G4977" s="87">
        <f t="shared" si="218"/>
        <v>0</v>
      </c>
      <c r="H4977" s="87">
        <v>4977</v>
      </c>
      <c r="I4977" s="119">
        <v>75440</v>
      </c>
      <c r="J4977" s="122" t="s">
        <v>11126</v>
      </c>
      <c r="K4977" s="87" t="str">
        <f t="shared" si="219"/>
        <v>754</v>
      </c>
      <c r="L4977" s="111"/>
    </row>
    <row r="4978" spans="7:12" ht="15" customHeight="1" x14ac:dyDescent="0.25">
      <c r="G4978" s="87">
        <f t="shared" si="218"/>
        <v>0</v>
      </c>
      <c r="H4978" s="87">
        <v>4978</v>
      </c>
      <c r="I4978" s="119">
        <v>71339</v>
      </c>
      <c r="J4978" s="122" t="s">
        <v>11127</v>
      </c>
      <c r="K4978" s="87" t="str">
        <f t="shared" si="219"/>
        <v>713</v>
      </c>
      <c r="L4978" s="111"/>
    </row>
    <row r="4979" spans="7:12" ht="15" customHeight="1" x14ac:dyDescent="0.25">
      <c r="G4979" s="87">
        <f t="shared" si="218"/>
        <v>0</v>
      </c>
      <c r="H4979" s="87">
        <v>4979</v>
      </c>
      <c r="I4979" s="119">
        <v>72112</v>
      </c>
      <c r="J4979" s="122" t="s">
        <v>3461</v>
      </c>
      <c r="K4979" s="87" t="str">
        <f t="shared" si="219"/>
        <v>721</v>
      </c>
      <c r="L4979" s="111"/>
    </row>
    <row r="4980" spans="7:12" ht="15" customHeight="1" x14ac:dyDescent="0.25">
      <c r="G4980" s="87">
        <f t="shared" si="218"/>
        <v>0</v>
      </c>
      <c r="H4980" s="87">
        <v>4980</v>
      </c>
      <c r="I4980" s="119">
        <v>72112</v>
      </c>
      <c r="J4980" s="122" t="s">
        <v>11128</v>
      </c>
      <c r="K4980" s="87" t="str">
        <f t="shared" si="219"/>
        <v>721</v>
      </c>
      <c r="L4980" s="111"/>
    </row>
    <row r="4981" spans="7:12" ht="15" customHeight="1" x14ac:dyDescent="0.25">
      <c r="G4981" s="87">
        <f t="shared" si="218"/>
        <v>0</v>
      </c>
      <c r="H4981" s="87">
        <v>4981</v>
      </c>
      <c r="I4981" s="119">
        <v>72111</v>
      </c>
      <c r="J4981" s="122" t="s">
        <v>11129</v>
      </c>
      <c r="K4981" s="87" t="str">
        <f t="shared" si="219"/>
        <v>721</v>
      </c>
      <c r="L4981" s="111"/>
    </row>
    <row r="4982" spans="7:12" ht="15" customHeight="1" x14ac:dyDescent="0.25">
      <c r="G4982" s="87">
        <f t="shared" si="218"/>
        <v>0</v>
      </c>
      <c r="H4982" s="87">
        <v>4982</v>
      </c>
      <c r="I4982" s="119">
        <v>72112</v>
      </c>
      <c r="J4982" s="122" t="s">
        <v>11130</v>
      </c>
      <c r="K4982" s="87" t="str">
        <f t="shared" si="219"/>
        <v>721</v>
      </c>
      <c r="L4982" s="111"/>
    </row>
    <row r="4983" spans="7:12" ht="15" customHeight="1" x14ac:dyDescent="0.25">
      <c r="G4983" s="87">
        <f t="shared" si="218"/>
        <v>0</v>
      </c>
      <c r="H4983" s="87">
        <v>4983</v>
      </c>
      <c r="I4983" s="119">
        <v>72122</v>
      </c>
      <c r="J4983" s="122" t="s">
        <v>11131</v>
      </c>
      <c r="K4983" s="87" t="str">
        <f t="shared" si="219"/>
        <v>721</v>
      </c>
      <c r="L4983" s="111"/>
    </row>
    <row r="4984" spans="7:12" ht="15" customHeight="1" x14ac:dyDescent="0.25">
      <c r="G4984" s="87">
        <f t="shared" si="218"/>
        <v>0</v>
      </c>
      <c r="H4984" s="87">
        <v>4984</v>
      </c>
      <c r="I4984" s="119">
        <v>72121</v>
      </c>
      <c r="J4984" s="122" t="s">
        <v>11132</v>
      </c>
      <c r="K4984" s="87" t="str">
        <f t="shared" si="219"/>
        <v>721</v>
      </c>
      <c r="L4984" s="111"/>
    </row>
    <row r="4985" spans="7:12" ht="15" customHeight="1" x14ac:dyDescent="0.25">
      <c r="G4985" s="87">
        <f t="shared" si="218"/>
        <v>0</v>
      </c>
      <c r="H4985" s="87">
        <v>4985</v>
      </c>
      <c r="I4985" s="119">
        <v>72121</v>
      </c>
      <c r="J4985" s="122" t="s">
        <v>11133</v>
      </c>
      <c r="K4985" s="87" t="str">
        <f t="shared" si="219"/>
        <v>721</v>
      </c>
      <c r="L4985" s="111"/>
    </row>
    <row r="4986" spans="7:12" ht="15" customHeight="1" x14ac:dyDescent="0.25">
      <c r="G4986" s="87">
        <f t="shared" si="218"/>
        <v>0</v>
      </c>
      <c r="H4986" s="87">
        <v>4986</v>
      </c>
      <c r="I4986" s="119">
        <v>72121</v>
      </c>
      <c r="J4986" s="122" t="s">
        <v>11134</v>
      </c>
      <c r="K4986" s="87" t="str">
        <f t="shared" si="219"/>
        <v>721</v>
      </c>
      <c r="L4986" s="111"/>
    </row>
    <row r="4987" spans="7:12" ht="15" customHeight="1" x14ac:dyDescent="0.25">
      <c r="G4987" s="87">
        <f t="shared" si="218"/>
        <v>0</v>
      </c>
      <c r="H4987" s="87">
        <v>4987</v>
      </c>
      <c r="I4987" s="119">
        <v>72121</v>
      </c>
      <c r="J4987" s="122" t="s">
        <v>11135</v>
      </c>
      <c r="K4987" s="87" t="str">
        <f t="shared" si="219"/>
        <v>721</v>
      </c>
      <c r="L4987" s="111"/>
    </row>
    <row r="4988" spans="7:12" ht="15" customHeight="1" x14ac:dyDescent="0.25">
      <c r="G4988" s="87">
        <f t="shared" si="218"/>
        <v>0</v>
      </c>
      <c r="H4988" s="87">
        <v>4988</v>
      </c>
      <c r="I4988" s="119">
        <v>72123</v>
      </c>
      <c r="J4988" s="122" t="s">
        <v>3467</v>
      </c>
      <c r="K4988" s="87" t="str">
        <f t="shared" si="219"/>
        <v>721</v>
      </c>
      <c r="L4988" s="111"/>
    </row>
    <row r="4989" spans="7:12" ht="15" customHeight="1" x14ac:dyDescent="0.25">
      <c r="G4989" s="87">
        <f t="shared" si="218"/>
        <v>0</v>
      </c>
      <c r="H4989" s="87">
        <v>4989</v>
      </c>
      <c r="I4989" s="119">
        <v>72121</v>
      </c>
      <c r="J4989" s="122" t="s">
        <v>11136</v>
      </c>
      <c r="K4989" s="87" t="str">
        <f t="shared" si="219"/>
        <v>721</v>
      </c>
      <c r="L4989" s="111"/>
    </row>
    <row r="4990" spans="7:12" ht="15" customHeight="1" x14ac:dyDescent="0.25">
      <c r="G4990" s="87">
        <f t="shared" si="218"/>
        <v>0</v>
      </c>
      <c r="H4990" s="87">
        <v>4990</v>
      </c>
      <c r="I4990" s="119">
        <v>72121</v>
      </c>
      <c r="J4990" s="122" t="s">
        <v>11137</v>
      </c>
      <c r="K4990" s="87" t="str">
        <f t="shared" si="219"/>
        <v>721</v>
      </c>
      <c r="L4990" s="111"/>
    </row>
    <row r="4991" spans="7:12" ht="15" customHeight="1" x14ac:dyDescent="0.25">
      <c r="G4991" s="87">
        <f t="shared" si="218"/>
        <v>0</v>
      </c>
      <c r="H4991" s="87">
        <v>4991</v>
      </c>
      <c r="I4991" s="119">
        <v>81213</v>
      </c>
      <c r="J4991" s="122" t="s">
        <v>11137</v>
      </c>
      <c r="K4991" s="87" t="str">
        <f t="shared" si="219"/>
        <v>812</v>
      </c>
      <c r="L4991" s="111"/>
    </row>
    <row r="4992" spans="7:12" ht="15" customHeight="1" x14ac:dyDescent="0.25">
      <c r="G4992" s="87">
        <f t="shared" si="218"/>
        <v>0</v>
      </c>
      <c r="H4992" s="87">
        <v>4992</v>
      </c>
      <c r="I4992" s="119">
        <v>72121</v>
      </c>
      <c r="J4992" s="121" t="s">
        <v>11138</v>
      </c>
      <c r="K4992" s="87" t="str">
        <f t="shared" si="219"/>
        <v>721</v>
      </c>
      <c r="L4992" s="111"/>
    </row>
    <row r="4993" spans="7:12" ht="15" customHeight="1" x14ac:dyDescent="0.25">
      <c r="G4993" s="87">
        <f t="shared" si="218"/>
        <v>0</v>
      </c>
      <c r="H4993" s="87">
        <v>4993</v>
      </c>
      <c r="I4993" s="119">
        <v>72123</v>
      </c>
      <c r="J4993" s="121" t="s">
        <v>11138</v>
      </c>
      <c r="K4993" s="87" t="str">
        <f t="shared" si="219"/>
        <v>721</v>
      </c>
      <c r="L4993" s="111"/>
    </row>
    <row r="4994" spans="7:12" ht="15" customHeight="1" x14ac:dyDescent="0.25">
      <c r="G4994" s="87">
        <f t="shared" ref="G4994:G5057" si="220">IF(ISERR(SEARCH($G$1,J4994)),0,1)</f>
        <v>0</v>
      </c>
      <c r="H4994" s="87">
        <v>4994</v>
      </c>
      <c r="I4994" s="119">
        <v>72131</v>
      </c>
      <c r="J4994" s="122" t="s">
        <v>11139</v>
      </c>
      <c r="K4994" s="87" t="str">
        <f t="shared" si="219"/>
        <v>721</v>
      </c>
      <c r="L4994" s="111"/>
    </row>
    <row r="4995" spans="7:12" ht="15" customHeight="1" x14ac:dyDescent="0.25">
      <c r="G4995" s="87">
        <f t="shared" si="220"/>
        <v>0</v>
      </c>
      <c r="H4995" s="87">
        <v>4995</v>
      </c>
      <c r="I4995" s="119">
        <v>72132</v>
      </c>
      <c r="J4995" s="122" t="s">
        <v>11140</v>
      </c>
      <c r="K4995" s="87" t="str">
        <f t="shared" ref="K4995:K5058" si="221">IF(LEN(LEFT(I4995,3))&lt;3,"Prosím, zvolte podrobnější úroveň.",LEFT(I4995,3))</f>
        <v>721</v>
      </c>
      <c r="L4995" s="111"/>
    </row>
    <row r="4996" spans="7:12" ht="15" customHeight="1" x14ac:dyDescent="0.25">
      <c r="G4996" s="87">
        <f t="shared" si="220"/>
        <v>0</v>
      </c>
      <c r="H4996" s="87">
        <v>4996</v>
      </c>
      <c r="I4996" s="119">
        <v>72139</v>
      </c>
      <c r="J4996" s="122" t="s">
        <v>11141</v>
      </c>
      <c r="K4996" s="87" t="str">
        <f t="shared" si="221"/>
        <v>721</v>
      </c>
      <c r="L4996" s="111"/>
    </row>
    <row r="4997" spans="7:12" ht="15" customHeight="1" x14ac:dyDescent="0.25">
      <c r="G4997" s="87">
        <f t="shared" si="220"/>
        <v>0</v>
      </c>
      <c r="H4997" s="87">
        <v>4997</v>
      </c>
      <c r="I4997" s="119">
        <v>72139</v>
      </c>
      <c r="J4997" s="122" t="s">
        <v>11142</v>
      </c>
      <c r="K4997" s="87" t="str">
        <f t="shared" si="221"/>
        <v>721</v>
      </c>
      <c r="L4997" s="111"/>
    </row>
    <row r="4998" spans="7:12" ht="15" customHeight="1" x14ac:dyDescent="0.25">
      <c r="G4998" s="87">
        <f t="shared" si="220"/>
        <v>0</v>
      </c>
      <c r="H4998" s="87">
        <v>4998</v>
      </c>
      <c r="I4998" s="119">
        <v>72131</v>
      </c>
      <c r="J4998" s="122" t="s">
        <v>11143</v>
      </c>
      <c r="K4998" s="87" t="str">
        <f t="shared" si="221"/>
        <v>721</v>
      </c>
      <c r="L4998" s="111"/>
    </row>
    <row r="4999" spans="7:12" ht="15" customHeight="1" x14ac:dyDescent="0.25">
      <c r="G4999" s="87">
        <f t="shared" si="220"/>
        <v>0</v>
      </c>
      <c r="H4999" s="87">
        <v>4999</v>
      </c>
      <c r="I4999" s="119">
        <v>72139</v>
      </c>
      <c r="J4999" s="122" t="s">
        <v>11144</v>
      </c>
      <c r="K4999" s="87" t="str">
        <f t="shared" si="221"/>
        <v>721</v>
      </c>
      <c r="L4999" s="111"/>
    </row>
    <row r="5000" spans="7:12" ht="15" customHeight="1" x14ac:dyDescent="0.25">
      <c r="G5000" s="87">
        <f t="shared" si="220"/>
        <v>0</v>
      </c>
      <c r="H5000" s="87">
        <v>5000</v>
      </c>
      <c r="I5000" s="119">
        <v>72133</v>
      </c>
      <c r="J5000" s="122" t="s">
        <v>11145</v>
      </c>
      <c r="K5000" s="87" t="str">
        <f t="shared" si="221"/>
        <v>721</v>
      </c>
      <c r="L5000" s="111"/>
    </row>
    <row r="5001" spans="7:12" ht="15" customHeight="1" x14ac:dyDescent="0.25">
      <c r="G5001" s="87">
        <f t="shared" si="220"/>
        <v>0</v>
      </c>
      <c r="H5001" s="87">
        <v>5001</v>
      </c>
      <c r="I5001" s="119">
        <v>72139</v>
      </c>
      <c r="J5001" s="122" t="s">
        <v>11146</v>
      </c>
      <c r="K5001" s="87" t="str">
        <f t="shared" si="221"/>
        <v>721</v>
      </c>
      <c r="L5001" s="111"/>
    </row>
    <row r="5002" spans="7:12" ht="15" customHeight="1" x14ac:dyDescent="0.25">
      <c r="G5002" s="87">
        <f t="shared" si="220"/>
        <v>0</v>
      </c>
      <c r="H5002" s="87">
        <v>5002</v>
      </c>
      <c r="I5002" s="119">
        <v>72131</v>
      </c>
      <c r="J5002" s="122" t="s">
        <v>11146</v>
      </c>
      <c r="K5002" s="87" t="str">
        <f t="shared" si="221"/>
        <v>721</v>
      </c>
      <c r="L5002" s="111"/>
    </row>
    <row r="5003" spans="7:12" ht="15" customHeight="1" x14ac:dyDescent="0.25">
      <c r="G5003" s="87">
        <f t="shared" si="220"/>
        <v>0</v>
      </c>
      <c r="H5003" s="87">
        <v>5003</v>
      </c>
      <c r="I5003" s="119">
        <v>72132</v>
      </c>
      <c r="J5003" s="122" t="s">
        <v>11146</v>
      </c>
      <c r="K5003" s="87" t="str">
        <f t="shared" si="221"/>
        <v>721</v>
      </c>
      <c r="L5003" s="111"/>
    </row>
    <row r="5004" spans="7:12" ht="15" customHeight="1" x14ac:dyDescent="0.25">
      <c r="G5004" s="87">
        <f t="shared" si="220"/>
        <v>0</v>
      </c>
      <c r="H5004" s="87">
        <v>5004</v>
      </c>
      <c r="I5004" s="119">
        <v>81219</v>
      </c>
      <c r="J5004" s="122" t="s">
        <v>11146</v>
      </c>
      <c r="K5004" s="87" t="str">
        <f t="shared" si="221"/>
        <v>812</v>
      </c>
      <c r="L5004" s="111"/>
    </row>
    <row r="5005" spans="7:12" ht="15" customHeight="1" x14ac:dyDescent="0.25">
      <c r="G5005" s="87">
        <f t="shared" si="220"/>
        <v>0</v>
      </c>
      <c r="H5005" s="87">
        <v>5005</v>
      </c>
      <c r="I5005" s="119">
        <v>72139</v>
      </c>
      <c r="J5005" s="122" t="s">
        <v>11147</v>
      </c>
      <c r="K5005" s="87" t="str">
        <f t="shared" si="221"/>
        <v>721</v>
      </c>
      <c r="L5005" s="111"/>
    </row>
    <row r="5006" spans="7:12" ht="15" customHeight="1" x14ac:dyDescent="0.25">
      <c r="G5006" s="87">
        <f t="shared" si="220"/>
        <v>0</v>
      </c>
      <c r="H5006" s="87">
        <v>5006</v>
      </c>
      <c r="I5006" s="119">
        <v>72140</v>
      </c>
      <c r="J5006" s="122" t="s">
        <v>3475</v>
      </c>
      <c r="K5006" s="87" t="str">
        <f t="shared" si="221"/>
        <v>721</v>
      </c>
      <c r="L5006" s="111"/>
    </row>
    <row r="5007" spans="7:12" ht="15" customHeight="1" x14ac:dyDescent="0.25">
      <c r="G5007" s="87">
        <f t="shared" si="220"/>
        <v>0</v>
      </c>
      <c r="H5007" s="87">
        <v>5007</v>
      </c>
      <c r="I5007" s="119">
        <v>72140</v>
      </c>
      <c r="J5007" s="122" t="s">
        <v>11148</v>
      </c>
      <c r="K5007" s="87" t="str">
        <f t="shared" si="221"/>
        <v>721</v>
      </c>
      <c r="L5007" s="111"/>
    </row>
    <row r="5008" spans="7:12" ht="15" customHeight="1" x14ac:dyDescent="0.25">
      <c r="G5008" s="87">
        <f t="shared" si="220"/>
        <v>0</v>
      </c>
      <c r="H5008" s="87">
        <v>5008</v>
      </c>
      <c r="I5008" s="119">
        <v>72140</v>
      </c>
      <c r="J5008" s="122" t="s">
        <v>11149</v>
      </c>
      <c r="K5008" s="87" t="str">
        <f t="shared" si="221"/>
        <v>721</v>
      </c>
      <c r="L5008" s="111"/>
    </row>
    <row r="5009" spans="7:12" ht="15" customHeight="1" x14ac:dyDescent="0.25">
      <c r="G5009" s="87">
        <f t="shared" si="220"/>
        <v>0</v>
      </c>
      <c r="H5009" s="87">
        <v>5009</v>
      </c>
      <c r="I5009" s="119">
        <v>72140</v>
      </c>
      <c r="J5009" s="122" t="s">
        <v>11150</v>
      </c>
      <c r="K5009" s="87" t="str">
        <f t="shared" si="221"/>
        <v>721</v>
      </c>
      <c r="L5009" s="111"/>
    </row>
    <row r="5010" spans="7:12" ht="15" customHeight="1" x14ac:dyDescent="0.25">
      <c r="G5010" s="87">
        <f t="shared" si="220"/>
        <v>0</v>
      </c>
      <c r="H5010" s="87">
        <v>5010</v>
      </c>
      <c r="I5010" s="119">
        <v>72140</v>
      </c>
      <c r="J5010" s="122" t="s">
        <v>11151</v>
      </c>
      <c r="K5010" s="87" t="str">
        <f t="shared" si="221"/>
        <v>721</v>
      </c>
      <c r="L5010" s="111"/>
    </row>
    <row r="5011" spans="7:12" ht="15" customHeight="1" x14ac:dyDescent="0.25">
      <c r="G5011" s="87">
        <f t="shared" si="220"/>
        <v>0</v>
      </c>
      <c r="H5011" s="87">
        <v>5011</v>
      </c>
      <c r="I5011" s="119">
        <v>72150</v>
      </c>
      <c r="J5011" s="122" t="s">
        <v>11152</v>
      </c>
      <c r="K5011" s="87" t="str">
        <f t="shared" si="221"/>
        <v>721</v>
      </c>
      <c r="L5011" s="111"/>
    </row>
    <row r="5012" spans="7:12" ht="15" customHeight="1" x14ac:dyDescent="0.25">
      <c r="G5012" s="87">
        <f t="shared" si="220"/>
        <v>0</v>
      </c>
      <c r="H5012" s="87">
        <v>5012</v>
      </c>
      <c r="I5012" s="119">
        <v>72150</v>
      </c>
      <c r="J5012" s="122" t="s">
        <v>11153</v>
      </c>
      <c r="K5012" s="87" t="str">
        <f t="shared" si="221"/>
        <v>721</v>
      </c>
      <c r="L5012" s="111"/>
    </row>
    <row r="5013" spans="7:12" ht="15" customHeight="1" x14ac:dyDescent="0.25">
      <c r="G5013" s="87">
        <f t="shared" si="220"/>
        <v>0</v>
      </c>
      <c r="H5013" s="87">
        <v>5013</v>
      </c>
      <c r="I5013" s="119">
        <v>74121</v>
      </c>
      <c r="J5013" s="122" t="s">
        <v>11153</v>
      </c>
      <c r="K5013" s="87" t="str">
        <f t="shared" si="221"/>
        <v>741</v>
      </c>
      <c r="L5013" s="111"/>
    </row>
    <row r="5014" spans="7:12" ht="15" customHeight="1" x14ac:dyDescent="0.25">
      <c r="G5014" s="87">
        <f t="shared" si="220"/>
        <v>0</v>
      </c>
      <c r="H5014" s="87">
        <v>5014</v>
      </c>
      <c r="I5014" s="119">
        <v>72150</v>
      </c>
      <c r="J5014" s="122" t="s">
        <v>11154</v>
      </c>
      <c r="K5014" s="87" t="str">
        <f t="shared" si="221"/>
        <v>721</v>
      </c>
      <c r="L5014" s="111"/>
    </row>
    <row r="5015" spans="7:12" ht="15" customHeight="1" x14ac:dyDescent="0.25">
      <c r="G5015" s="87">
        <f t="shared" si="220"/>
        <v>0</v>
      </c>
      <c r="H5015" s="87">
        <v>5015</v>
      </c>
      <c r="I5015" s="119">
        <v>74121</v>
      </c>
      <c r="J5015" s="122" t="s">
        <v>11154</v>
      </c>
      <c r="K5015" s="87" t="str">
        <f t="shared" si="221"/>
        <v>741</v>
      </c>
      <c r="L5015" s="111"/>
    </row>
    <row r="5016" spans="7:12" ht="15" customHeight="1" x14ac:dyDescent="0.25">
      <c r="G5016" s="87">
        <f t="shared" si="220"/>
        <v>0</v>
      </c>
      <c r="H5016" s="87">
        <v>5016</v>
      </c>
      <c r="I5016" s="119">
        <v>72150</v>
      </c>
      <c r="J5016" s="122" t="s">
        <v>11155</v>
      </c>
      <c r="K5016" s="87" t="str">
        <f t="shared" si="221"/>
        <v>721</v>
      </c>
      <c r="L5016" s="111"/>
    </row>
    <row r="5017" spans="7:12" ht="15" customHeight="1" x14ac:dyDescent="0.25">
      <c r="G5017" s="87">
        <f t="shared" si="220"/>
        <v>0</v>
      </c>
      <c r="H5017" s="87">
        <v>5017</v>
      </c>
      <c r="I5017" s="119">
        <v>72150</v>
      </c>
      <c r="J5017" s="122" t="s">
        <v>11156</v>
      </c>
      <c r="K5017" s="87" t="str">
        <f t="shared" si="221"/>
        <v>721</v>
      </c>
      <c r="L5017" s="111"/>
    </row>
    <row r="5018" spans="7:12" ht="15" customHeight="1" x14ac:dyDescent="0.25">
      <c r="G5018" s="87">
        <f t="shared" si="220"/>
        <v>0</v>
      </c>
      <c r="H5018" s="87">
        <v>5018</v>
      </c>
      <c r="I5018" s="119">
        <v>72150</v>
      </c>
      <c r="J5018" s="122" t="s">
        <v>11157</v>
      </c>
      <c r="K5018" s="87" t="str">
        <f t="shared" si="221"/>
        <v>721</v>
      </c>
      <c r="L5018" s="111"/>
    </row>
    <row r="5019" spans="7:12" ht="15" customHeight="1" x14ac:dyDescent="0.25">
      <c r="G5019" s="87">
        <f t="shared" si="220"/>
        <v>0</v>
      </c>
      <c r="H5019" s="87">
        <v>5019</v>
      </c>
      <c r="I5019" s="119">
        <v>72150</v>
      </c>
      <c r="J5019" s="122" t="s">
        <v>11158</v>
      </c>
      <c r="K5019" s="87" t="str">
        <f t="shared" si="221"/>
        <v>721</v>
      </c>
      <c r="L5019" s="111"/>
    </row>
    <row r="5020" spans="7:12" ht="15" customHeight="1" x14ac:dyDescent="0.25">
      <c r="G5020" s="87">
        <f t="shared" si="220"/>
        <v>0</v>
      </c>
      <c r="H5020" s="87">
        <v>5020</v>
      </c>
      <c r="I5020" s="119">
        <v>75410</v>
      </c>
      <c r="J5020" s="122" t="s">
        <v>11159</v>
      </c>
      <c r="K5020" s="87" t="str">
        <f t="shared" si="221"/>
        <v>754</v>
      </c>
      <c r="L5020" s="111"/>
    </row>
    <row r="5021" spans="7:12" ht="15" customHeight="1" x14ac:dyDescent="0.25">
      <c r="G5021" s="87">
        <f t="shared" si="220"/>
        <v>0</v>
      </c>
      <c r="H5021" s="87">
        <v>5021</v>
      </c>
      <c r="I5021" s="119">
        <v>75410</v>
      </c>
      <c r="J5021" s="122" t="s">
        <v>11160</v>
      </c>
      <c r="K5021" s="87" t="str">
        <f t="shared" si="221"/>
        <v>754</v>
      </c>
      <c r="L5021" s="111"/>
    </row>
    <row r="5022" spans="7:12" ht="15" customHeight="1" x14ac:dyDescent="0.25">
      <c r="G5022" s="87">
        <f t="shared" si="220"/>
        <v>0</v>
      </c>
      <c r="H5022" s="87">
        <v>5022</v>
      </c>
      <c r="I5022" s="119">
        <v>75410</v>
      </c>
      <c r="J5022" s="122" t="s">
        <v>11161</v>
      </c>
      <c r="K5022" s="87" t="str">
        <f t="shared" si="221"/>
        <v>754</v>
      </c>
      <c r="L5022" s="111"/>
    </row>
    <row r="5023" spans="7:12" ht="15" customHeight="1" x14ac:dyDescent="0.25">
      <c r="G5023" s="87">
        <f t="shared" si="220"/>
        <v>0</v>
      </c>
      <c r="H5023" s="87">
        <v>5023</v>
      </c>
      <c r="I5023" s="119">
        <v>75410</v>
      </c>
      <c r="J5023" s="122" t="s">
        <v>11162</v>
      </c>
      <c r="K5023" s="87" t="str">
        <f t="shared" si="221"/>
        <v>754</v>
      </c>
      <c r="L5023" s="111"/>
    </row>
    <row r="5024" spans="7:12" ht="15" customHeight="1" x14ac:dyDescent="0.25">
      <c r="G5024" s="87">
        <f t="shared" si="220"/>
        <v>0</v>
      </c>
      <c r="H5024" s="87">
        <v>5024</v>
      </c>
      <c r="I5024" s="119">
        <v>72133</v>
      </c>
      <c r="J5024" s="122" t="s">
        <v>11163</v>
      </c>
      <c r="K5024" s="87" t="str">
        <f t="shared" si="221"/>
        <v>721</v>
      </c>
      <c r="L5024" s="111"/>
    </row>
    <row r="5025" spans="7:12" ht="15" customHeight="1" x14ac:dyDescent="0.25">
      <c r="G5025" s="87">
        <f t="shared" si="220"/>
        <v>0</v>
      </c>
      <c r="H5025" s="87">
        <v>5025</v>
      </c>
      <c r="I5025" s="119">
        <v>72133</v>
      </c>
      <c r="J5025" s="122" t="s">
        <v>11164</v>
      </c>
      <c r="K5025" s="87" t="str">
        <f t="shared" si="221"/>
        <v>721</v>
      </c>
      <c r="L5025" s="111"/>
    </row>
    <row r="5026" spans="7:12" ht="15" customHeight="1" x14ac:dyDescent="0.25">
      <c r="G5026" s="87">
        <f t="shared" si="220"/>
        <v>0</v>
      </c>
      <c r="H5026" s="87">
        <v>5026</v>
      </c>
      <c r="I5026" s="119">
        <v>72133</v>
      </c>
      <c r="J5026" s="122" t="s">
        <v>11165</v>
      </c>
      <c r="K5026" s="87" t="str">
        <f t="shared" si="221"/>
        <v>721</v>
      </c>
      <c r="L5026" s="111"/>
    </row>
    <row r="5027" spans="7:12" ht="15" customHeight="1" x14ac:dyDescent="0.25">
      <c r="G5027" s="87">
        <f t="shared" si="220"/>
        <v>0</v>
      </c>
      <c r="H5027" s="87">
        <v>5027</v>
      </c>
      <c r="I5027" s="119">
        <v>72210</v>
      </c>
      <c r="J5027" s="122" t="s">
        <v>11166</v>
      </c>
      <c r="K5027" s="87" t="str">
        <f t="shared" si="221"/>
        <v>722</v>
      </c>
      <c r="L5027" s="111"/>
    </row>
    <row r="5028" spans="7:12" ht="15" customHeight="1" x14ac:dyDescent="0.25">
      <c r="G5028" s="87">
        <f t="shared" si="220"/>
        <v>0</v>
      </c>
      <c r="H5028" s="87">
        <v>5028</v>
      </c>
      <c r="I5028" s="119">
        <v>72210</v>
      </c>
      <c r="J5028" s="122" t="s">
        <v>11167</v>
      </c>
      <c r="K5028" s="87" t="str">
        <f t="shared" si="221"/>
        <v>722</v>
      </c>
      <c r="L5028" s="111"/>
    </row>
    <row r="5029" spans="7:12" ht="15" customHeight="1" x14ac:dyDescent="0.25">
      <c r="G5029" s="87">
        <f t="shared" si="220"/>
        <v>0</v>
      </c>
      <c r="H5029" s="87">
        <v>5029</v>
      </c>
      <c r="I5029" s="119">
        <v>72210</v>
      </c>
      <c r="J5029" s="122" t="s">
        <v>12129</v>
      </c>
      <c r="K5029" s="87" t="str">
        <f t="shared" si="221"/>
        <v>722</v>
      </c>
      <c r="L5029" s="111"/>
    </row>
    <row r="5030" spans="7:12" ht="15" customHeight="1" x14ac:dyDescent="0.25">
      <c r="G5030" s="87">
        <f t="shared" si="220"/>
        <v>0</v>
      </c>
      <c r="H5030" s="87">
        <v>5030</v>
      </c>
      <c r="I5030" s="119">
        <v>81216</v>
      </c>
      <c r="J5030" s="122" t="s">
        <v>11168</v>
      </c>
      <c r="K5030" s="87" t="str">
        <f t="shared" si="221"/>
        <v>812</v>
      </c>
      <c r="L5030" s="111"/>
    </row>
    <row r="5031" spans="7:12" ht="15" customHeight="1" x14ac:dyDescent="0.25">
      <c r="G5031" s="87">
        <f t="shared" si="220"/>
        <v>0</v>
      </c>
      <c r="H5031" s="87">
        <v>5031</v>
      </c>
      <c r="I5031" s="119">
        <v>72210</v>
      </c>
      <c r="J5031" s="122" t="s">
        <v>11168</v>
      </c>
      <c r="K5031" s="87" t="str">
        <f t="shared" si="221"/>
        <v>722</v>
      </c>
      <c r="L5031" s="111"/>
    </row>
    <row r="5032" spans="7:12" ht="15" customHeight="1" x14ac:dyDescent="0.25">
      <c r="G5032" s="87">
        <f t="shared" si="220"/>
        <v>0</v>
      </c>
      <c r="H5032" s="87">
        <v>5032</v>
      </c>
      <c r="I5032" s="119">
        <v>81216</v>
      </c>
      <c r="J5032" s="122" t="s">
        <v>11169</v>
      </c>
      <c r="K5032" s="87" t="str">
        <f t="shared" si="221"/>
        <v>812</v>
      </c>
      <c r="L5032" s="111"/>
    </row>
    <row r="5033" spans="7:12" ht="15" customHeight="1" x14ac:dyDescent="0.25">
      <c r="G5033" s="87">
        <f t="shared" si="220"/>
        <v>0</v>
      </c>
      <c r="H5033" s="87">
        <v>5033</v>
      </c>
      <c r="I5033" s="119">
        <v>81219</v>
      </c>
      <c r="J5033" s="122" t="s">
        <v>11169</v>
      </c>
      <c r="K5033" s="87" t="str">
        <f t="shared" si="221"/>
        <v>812</v>
      </c>
      <c r="L5033" s="111"/>
    </row>
    <row r="5034" spans="7:12" ht="15" customHeight="1" x14ac:dyDescent="0.25">
      <c r="G5034" s="87">
        <f t="shared" si="220"/>
        <v>0</v>
      </c>
      <c r="H5034" s="87">
        <v>5034</v>
      </c>
      <c r="I5034" s="119">
        <v>72221</v>
      </c>
      <c r="J5034" s="122" t="s">
        <v>3482</v>
      </c>
      <c r="K5034" s="87" t="str">
        <f t="shared" si="221"/>
        <v>722</v>
      </c>
      <c r="L5034" s="111"/>
    </row>
    <row r="5035" spans="7:12" ht="15" customHeight="1" x14ac:dyDescent="0.25">
      <c r="G5035" s="87">
        <f t="shared" si="220"/>
        <v>0</v>
      </c>
      <c r="H5035" s="87">
        <v>5035</v>
      </c>
      <c r="I5035" s="119">
        <v>72222</v>
      </c>
      <c r="J5035" s="122" t="s">
        <v>11170</v>
      </c>
      <c r="K5035" s="87" t="str">
        <f t="shared" si="221"/>
        <v>722</v>
      </c>
      <c r="L5035" s="111"/>
    </row>
    <row r="5036" spans="7:12" ht="15" customHeight="1" x14ac:dyDescent="0.25">
      <c r="G5036" s="87">
        <f t="shared" si="220"/>
        <v>0</v>
      </c>
      <c r="H5036" s="87">
        <v>5036</v>
      </c>
      <c r="I5036" s="119">
        <v>72223</v>
      </c>
      <c r="J5036" s="122" t="s">
        <v>3484</v>
      </c>
      <c r="K5036" s="87" t="str">
        <f t="shared" si="221"/>
        <v>722</v>
      </c>
      <c r="L5036" s="111"/>
    </row>
    <row r="5037" spans="7:12" ht="15" customHeight="1" x14ac:dyDescent="0.25">
      <c r="G5037" s="87">
        <f t="shared" si="220"/>
        <v>0</v>
      </c>
      <c r="H5037" s="87">
        <v>5037</v>
      </c>
      <c r="I5037" s="119">
        <v>72229</v>
      </c>
      <c r="J5037" s="122" t="s">
        <v>11171</v>
      </c>
      <c r="K5037" s="87" t="str">
        <f t="shared" si="221"/>
        <v>722</v>
      </c>
      <c r="L5037" s="111"/>
    </row>
    <row r="5038" spans="7:12" ht="15" customHeight="1" x14ac:dyDescent="0.25">
      <c r="G5038" s="87">
        <f t="shared" si="220"/>
        <v>0</v>
      </c>
      <c r="H5038" s="87">
        <v>5038</v>
      </c>
      <c r="I5038" s="119">
        <v>72229</v>
      </c>
      <c r="J5038" s="122" t="s">
        <v>11172</v>
      </c>
      <c r="K5038" s="87" t="str">
        <f t="shared" si="221"/>
        <v>722</v>
      </c>
      <c r="L5038" s="111"/>
    </row>
    <row r="5039" spans="7:12" ht="15" customHeight="1" x14ac:dyDescent="0.25">
      <c r="G5039" s="87">
        <f t="shared" si="220"/>
        <v>0</v>
      </c>
      <c r="H5039" s="87">
        <v>5039</v>
      </c>
      <c r="I5039" s="119">
        <v>72111</v>
      </c>
      <c r="J5039" s="121" t="s">
        <v>11173</v>
      </c>
      <c r="K5039" s="87" t="str">
        <f t="shared" si="221"/>
        <v>721</v>
      </c>
      <c r="L5039" s="111"/>
    </row>
    <row r="5040" spans="7:12" ht="15" customHeight="1" x14ac:dyDescent="0.25">
      <c r="G5040" s="87">
        <f t="shared" si="220"/>
        <v>0</v>
      </c>
      <c r="H5040" s="87">
        <v>5040</v>
      </c>
      <c r="I5040" s="119">
        <v>72224</v>
      </c>
      <c r="J5040" s="122" t="s">
        <v>11173</v>
      </c>
      <c r="K5040" s="87" t="str">
        <f t="shared" si="221"/>
        <v>722</v>
      </c>
      <c r="L5040" s="111"/>
    </row>
    <row r="5041" spans="7:12" ht="15" customHeight="1" x14ac:dyDescent="0.25">
      <c r="G5041" s="87">
        <f t="shared" si="220"/>
        <v>0</v>
      </c>
      <c r="H5041" s="87">
        <v>5041</v>
      </c>
      <c r="I5041" s="119">
        <v>72225</v>
      </c>
      <c r="J5041" s="122" t="s">
        <v>11174</v>
      </c>
      <c r="K5041" s="87" t="str">
        <f t="shared" si="221"/>
        <v>722</v>
      </c>
      <c r="L5041" s="111"/>
    </row>
    <row r="5042" spans="7:12" ht="15" customHeight="1" x14ac:dyDescent="0.25">
      <c r="G5042" s="87">
        <f t="shared" si="220"/>
        <v>0</v>
      </c>
      <c r="H5042" s="87">
        <v>5042</v>
      </c>
      <c r="I5042" s="119">
        <v>72224</v>
      </c>
      <c r="J5042" s="122" t="s">
        <v>11175</v>
      </c>
      <c r="K5042" s="87" t="str">
        <f t="shared" si="221"/>
        <v>722</v>
      </c>
      <c r="L5042" s="111"/>
    </row>
    <row r="5043" spans="7:12" ht="15" customHeight="1" x14ac:dyDescent="0.25">
      <c r="G5043" s="87">
        <f t="shared" si="220"/>
        <v>0</v>
      </c>
      <c r="H5043" s="87">
        <v>5043</v>
      </c>
      <c r="I5043" s="119">
        <v>72229</v>
      </c>
      <c r="J5043" s="122" t="s">
        <v>11176</v>
      </c>
      <c r="K5043" s="87" t="str">
        <f t="shared" si="221"/>
        <v>722</v>
      </c>
      <c r="L5043" s="111"/>
    </row>
    <row r="5044" spans="7:12" ht="15" customHeight="1" x14ac:dyDescent="0.25">
      <c r="G5044" s="87">
        <f t="shared" si="220"/>
        <v>0</v>
      </c>
      <c r="H5044" s="87">
        <v>5044</v>
      </c>
      <c r="I5044" s="119">
        <v>72224</v>
      </c>
      <c r="J5044" s="122" t="s">
        <v>11176</v>
      </c>
      <c r="K5044" s="87" t="str">
        <f t="shared" si="221"/>
        <v>722</v>
      </c>
      <c r="L5044" s="111"/>
    </row>
    <row r="5045" spans="7:12" ht="15" customHeight="1" x14ac:dyDescent="0.25">
      <c r="G5045" s="87">
        <f t="shared" si="220"/>
        <v>0</v>
      </c>
      <c r="H5045" s="87">
        <v>5045</v>
      </c>
      <c r="I5045" s="119">
        <v>72231</v>
      </c>
      <c r="J5045" s="122" t="s">
        <v>11177</v>
      </c>
      <c r="K5045" s="87" t="str">
        <f t="shared" si="221"/>
        <v>722</v>
      </c>
      <c r="L5045" s="111"/>
    </row>
    <row r="5046" spans="7:12" ht="15" customHeight="1" x14ac:dyDescent="0.25">
      <c r="G5046" s="87">
        <f t="shared" si="220"/>
        <v>0</v>
      </c>
      <c r="H5046" s="87">
        <v>5046</v>
      </c>
      <c r="I5046" s="119">
        <v>72232</v>
      </c>
      <c r="J5046" s="122" t="s">
        <v>11178</v>
      </c>
      <c r="K5046" s="87" t="str">
        <f t="shared" si="221"/>
        <v>722</v>
      </c>
      <c r="L5046" s="111"/>
    </row>
    <row r="5047" spans="7:12" ht="15" customHeight="1" x14ac:dyDescent="0.25">
      <c r="G5047" s="87">
        <f t="shared" si="220"/>
        <v>0</v>
      </c>
      <c r="H5047" s="87">
        <v>5047</v>
      </c>
      <c r="I5047" s="119">
        <v>72233</v>
      </c>
      <c r="J5047" s="122" t="s">
        <v>11179</v>
      </c>
      <c r="K5047" s="87" t="str">
        <f t="shared" si="221"/>
        <v>722</v>
      </c>
      <c r="L5047" s="111"/>
    </row>
    <row r="5048" spans="7:12" ht="15" customHeight="1" x14ac:dyDescent="0.25">
      <c r="G5048" s="87">
        <f t="shared" si="220"/>
        <v>0</v>
      </c>
      <c r="H5048" s="87">
        <v>5048</v>
      </c>
      <c r="I5048" s="119">
        <v>72234</v>
      </c>
      <c r="J5048" s="122" t="s">
        <v>11180</v>
      </c>
      <c r="K5048" s="87" t="str">
        <f t="shared" si="221"/>
        <v>722</v>
      </c>
      <c r="L5048" s="111"/>
    </row>
    <row r="5049" spans="7:12" ht="15" customHeight="1" x14ac:dyDescent="0.25">
      <c r="G5049" s="87">
        <f t="shared" si="220"/>
        <v>0</v>
      </c>
      <c r="H5049" s="87">
        <v>5049</v>
      </c>
      <c r="I5049" s="119">
        <v>72235</v>
      </c>
      <c r="J5049" s="122" t="s">
        <v>11181</v>
      </c>
      <c r="K5049" s="87" t="str">
        <f t="shared" si="221"/>
        <v>722</v>
      </c>
      <c r="L5049" s="111"/>
    </row>
    <row r="5050" spans="7:12" ht="15" customHeight="1" x14ac:dyDescent="0.25">
      <c r="G5050" s="87">
        <f t="shared" si="220"/>
        <v>0</v>
      </c>
      <c r="H5050" s="87">
        <v>5050</v>
      </c>
      <c r="I5050" s="119">
        <v>72236</v>
      </c>
      <c r="J5050" s="122" t="s">
        <v>11182</v>
      </c>
      <c r="K5050" s="87" t="str">
        <f t="shared" si="221"/>
        <v>722</v>
      </c>
      <c r="L5050" s="111"/>
    </row>
    <row r="5051" spans="7:12" ht="15" customHeight="1" x14ac:dyDescent="0.25">
      <c r="G5051" s="87">
        <f t="shared" si="220"/>
        <v>0</v>
      </c>
      <c r="H5051" s="87">
        <v>5051</v>
      </c>
      <c r="I5051" s="119">
        <v>72239</v>
      </c>
      <c r="J5051" s="122" t="s">
        <v>11183</v>
      </c>
      <c r="K5051" s="87" t="str">
        <f t="shared" si="221"/>
        <v>722</v>
      </c>
      <c r="L5051" s="111"/>
    </row>
    <row r="5052" spans="7:12" ht="15" customHeight="1" x14ac:dyDescent="0.25">
      <c r="G5052" s="87">
        <f t="shared" si="220"/>
        <v>0</v>
      </c>
      <c r="H5052" s="87">
        <v>5052</v>
      </c>
      <c r="I5052" s="119">
        <v>72237</v>
      </c>
      <c r="J5052" s="122" t="s">
        <v>11183</v>
      </c>
      <c r="K5052" s="87" t="str">
        <f t="shared" si="221"/>
        <v>722</v>
      </c>
      <c r="L5052" s="111"/>
    </row>
    <row r="5053" spans="7:12" ht="15" customHeight="1" x14ac:dyDescent="0.25">
      <c r="G5053" s="87">
        <f t="shared" si="220"/>
        <v>0</v>
      </c>
      <c r="H5053" s="87">
        <v>5053</v>
      </c>
      <c r="I5053" s="119">
        <v>72239</v>
      </c>
      <c r="J5053" s="122" t="s">
        <v>11184</v>
      </c>
      <c r="K5053" s="87" t="str">
        <f t="shared" si="221"/>
        <v>722</v>
      </c>
      <c r="L5053" s="111"/>
    </row>
    <row r="5054" spans="7:12" ht="15" customHeight="1" x14ac:dyDescent="0.25">
      <c r="G5054" s="87">
        <f t="shared" si="220"/>
        <v>0</v>
      </c>
      <c r="H5054" s="87">
        <v>5054</v>
      </c>
      <c r="I5054" s="119">
        <v>72239</v>
      </c>
      <c r="J5054" s="122" t="s">
        <v>11185</v>
      </c>
      <c r="K5054" s="87" t="str">
        <f t="shared" si="221"/>
        <v>722</v>
      </c>
      <c r="L5054" s="111"/>
    </row>
    <row r="5055" spans="7:12" ht="15" customHeight="1" x14ac:dyDescent="0.25">
      <c r="G5055" s="87">
        <f t="shared" si="220"/>
        <v>0</v>
      </c>
      <c r="H5055" s="87">
        <v>5055</v>
      </c>
      <c r="I5055" s="119">
        <v>72237</v>
      </c>
      <c r="J5055" s="122" t="s">
        <v>11185</v>
      </c>
      <c r="K5055" s="87" t="str">
        <f t="shared" si="221"/>
        <v>722</v>
      </c>
      <c r="L5055" s="111"/>
    </row>
    <row r="5056" spans="7:12" ht="15" customHeight="1" x14ac:dyDescent="0.25">
      <c r="G5056" s="87">
        <f t="shared" si="220"/>
        <v>0</v>
      </c>
      <c r="H5056" s="87">
        <v>5056</v>
      </c>
      <c r="I5056" s="119">
        <v>72241</v>
      </c>
      <c r="J5056" s="122" t="s">
        <v>11186</v>
      </c>
      <c r="K5056" s="87" t="str">
        <f t="shared" si="221"/>
        <v>722</v>
      </c>
      <c r="L5056" s="111"/>
    </row>
    <row r="5057" spans="7:12" ht="15" customHeight="1" x14ac:dyDescent="0.25">
      <c r="G5057" s="87">
        <f t="shared" si="220"/>
        <v>0</v>
      </c>
      <c r="H5057" s="87">
        <v>5057</v>
      </c>
      <c r="I5057" s="119">
        <v>72241</v>
      </c>
      <c r="J5057" s="122" t="s">
        <v>11187</v>
      </c>
      <c r="K5057" s="87" t="str">
        <f t="shared" si="221"/>
        <v>722</v>
      </c>
      <c r="L5057" s="111"/>
    </row>
    <row r="5058" spans="7:12" ht="15" customHeight="1" x14ac:dyDescent="0.25">
      <c r="G5058" s="87">
        <f t="shared" ref="G5058:G5121" si="222">IF(ISERR(SEARCH($G$1,J5058)),0,1)</f>
        <v>0</v>
      </c>
      <c r="H5058" s="87">
        <v>5058</v>
      </c>
      <c r="I5058" s="119">
        <v>72241</v>
      </c>
      <c r="J5058" s="122" t="s">
        <v>11188</v>
      </c>
      <c r="K5058" s="87" t="str">
        <f t="shared" si="221"/>
        <v>722</v>
      </c>
      <c r="L5058" s="111"/>
    </row>
    <row r="5059" spans="7:12" ht="15" customHeight="1" x14ac:dyDescent="0.25">
      <c r="G5059" s="87">
        <f t="shared" si="222"/>
        <v>0</v>
      </c>
      <c r="H5059" s="87">
        <v>5059</v>
      </c>
      <c r="I5059" s="119">
        <v>72242</v>
      </c>
      <c r="J5059" s="122" t="s">
        <v>11189</v>
      </c>
      <c r="K5059" s="87" t="str">
        <f t="shared" ref="K5059:K5122" si="223">IF(LEN(LEFT(I5059,3))&lt;3,"Prosím, zvolte podrobnější úroveň.",LEFT(I5059,3))</f>
        <v>722</v>
      </c>
      <c r="L5059" s="111"/>
    </row>
    <row r="5060" spans="7:12" ht="15" customHeight="1" x14ac:dyDescent="0.25">
      <c r="G5060" s="87">
        <f t="shared" si="222"/>
        <v>0</v>
      </c>
      <c r="H5060" s="87">
        <v>5060</v>
      </c>
      <c r="I5060" s="119">
        <v>72243</v>
      </c>
      <c r="J5060" s="122" t="s">
        <v>11190</v>
      </c>
      <c r="K5060" s="87" t="str">
        <f t="shared" si="223"/>
        <v>722</v>
      </c>
      <c r="L5060" s="111"/>
    </row>
    <row r="5061" spans="7:12" ht="15" customHeight="1" x14ac:dyDescent="0.25">
      <c r="G5061" s="87">
        <f t="shared" si="222"/>
        <v>0</v>
      </c>
      <c r="H5061" s="87">
        <v>5061</v>
      </c>
      <c r="I5061" s="119">
        <v>72242</v>
      </c>
      <c r="J5061" s="122" t="s">
        <v>11191</v>
      </c>
      <c r="K5061" s="87" t="str">
        <f t="shared" si="223"/>
        <v>722</v>
      </c>
      <c r="L5061" s="111"/>
    </row>
    <row r="5062" spans="7:12" ht="15" customHeight="1" x14ac:dyDescent="0.25">
      <c r="G5062" s="87">
        <f t="shared" si="222"/>
        <v>0</v>
      </c>
      <c r="H5062" s="87">
        <v>5062</v>
      </c>
      <c r="I5062" s="119">
        <v>72241</v>
      </c>
      <c r="J5062" s="122" t="s">
        <v>11192</v>
      </c>
      <c r="K5062" s="87" t="str">
        <f t="shared" si="223"/>
        <v>722</v>
      </c>
      <c r="L5062" s="111"/>
    </row>
    <row r="5063" spans="7:12" ht="15" customHeight="1" x14ac:dyDescent="0.25">
      <c r="G5063" s="87">
        <f t="shared" si="222"/>
        <v>0</v>
      </c>
      <c r="H5063" s="87">
        <v>5063</v>
      </c>
      <c r="I5063" s="119">
        <v>72242</v>
      </c>
      <c r="J5063" s="122" t="s">
        <v>11192</v>
      </c>
      <c r="K5063" s="87" t="str">
        <f t="shared" si="223"/>
        <v>722</v>
      </c>
      <c r="L5063" s="111"/>
    </row>
    <row r="5064" spans="7:12" ht="15" customHeight="1" x14ac:dyDescent="0.25">
      <c r="G5064" s="87">
        <f t="shared" si="222"/>
        <v>0</v>
      </c>
      <c r="H5064" s="87">
        <v>5064</v>
      </c>
      <c r="I5064" s="119">
        <v>72226</v>
      </c>
      <c r="J5064" s="122" t="s">
        <v>11193</v>
      </c>
      <c r="K5064" s="87" t="str">
        <f t="shared" si="223"/>
        <v>722</v>
      </c>
      <c r="L5064" s="111"/>
    </row>
    <row r="5065" spans="7:12" ht="15" customHeight="1" x14ac:dyDescent="0.25">
      <c r="G5065" s="87">
        <f t="shared" si="222"/>
        <v>0</v>
      </c>
      <c r="H5065" s="87">
        <v>5065</v>
      </c>
      <c r="I5065" s="119">
        <v>72226</v>
      </c>
      <c r="J5065" s="122" t="s">
        <v>11194</v>
      </c>
      <c r="K5065" s="87" t="str">
        <f t="shared" si="223"/>
        <v>722</v>
      </c>
      <c r="L5065" s="111"/>
    </row>
    <row r="5066" spans="7:12" ht="15" customHeight="1" x14ac:dyDescent="0.25">
      <c r="G5066" s="87">
        <f t="shared" si="222"/>
        <v>0</v>
      </c>
      <c r="H5066" s="87">
        <v>5066</v>
      </c>
      <c r="I5066" s="119">
        <v>72226</v>
      </c>
      <c r="J5066" s="122" t="s">
        <v>11195</v>
      </c>
      <c r="K5066" s="87" t="str">
        <f t="shared" si="223"/>
        <v>722</v>
      </c>
      <c r="L5066" s="111"/>
    </row>
    <row r="5067" spans="7:12" ht="15" customHeight="1" x14ac:dyDescent="0.25">
      <c r="G5067" s="87">
        <f t="shared" si="222"/>
        <v>0</v>
      </c>
      <c r="H5067" s="87">
        <v>5067</v>
      </c>
      <c r="I5067" s="119">
        <v>72226</v>
      </c>
      <c r="J5067" s="122" t="s">
        <v>11196</v>
      </c>
      <c r="K5067" s="87" t="str">
        <f t="shared" si="223"/>
        <v>722</v>
      </c>
      <c r="L5067" s="111"/>
    </row>
    <row r="5068" spans="7:12" ht="15" customHeight="1" x14ac:dyDescent="0.25">
      <c r="G5068" s="87">
        <f t="shared" si="222"/>
        <v>0</v>
      </c>
      <c r="H5068" s="87">
        <v>5068</v>
      </c>
      <c r="I5068" s="119">
        <v>73130</v>
      </c>
      <c r="J5068" s="122" t="s">
        <v>11197</v>
      </c>
      <c r="K5068" s="87" t="str">
        <f t="shared" si="223"/>
        <v>731</v>
      </c>
      <c r="L5068" s="111"/>
    </row>
    <row r="5069" spans="7:12" ht="15" customHeight="1" x14ac:dyDescent="0.25">
      <c r="G5069" s="87">
        <f t="shared" si="222"/>
        <v>0</v>
      </c>
      <c r="H5069" s="87">
        <v>5069</v>
      </c>
      <c r="I5069" s="119">
        <v>73130</v>
      </c>
      <c r="J5069" s="122" t="s">
        <v>11198</v>
      </c>
      <c r="K5069" s="87" t="str">
        <f t="shared" si="223"/>
        <v>731</v>
      </c>
      <c r="L5069" s="111"/>
    </row>
    <row r="5070" spans="7:12" ht="15" customHeight="1" x14ac:dyDescent="0.25">
      <c r="G5070" s="87">
        <f t="shared" si="222"/>
        <v>0</v>
      </c>
      <c r="H5070" s="87">
        <v>5070</v>
      </c>
      <c r="I5070" s="119">
        <v>73130</v>
      </c>
      <c r="J5070" s="122" t="s">
        <v>11199</v>
      </c>
      <c r="K5070" s="87" t="str">
        <f t="shared" si="223"/>
        <v>731</v>
      </c>
      <c r="L5070" s="111"/>
    </row>
    <row r="5071" spans="7:12" ht="15" customHeight="1" x14ac:dyDescent="0.25">
      <c r="G5071" s="87">
        <f t="shared" si="222"/>
        <v>0</v>
      </c>
      <c r="H5071" s="87">
        <v>5071</v>
      </c>
      <c r="I5071" s="119">
        <v>73130</v>
      </c>
      <c r="J5071" s="122" t="s">
        <v>11200</v>
      </c>
      <c r="K5071" s="87" t="str">
        <f t="shared" si="223"/>
        <v>731</v>
      </c>
      <c r="L5071" s="111"/>
    </row>
    <row r="5072" spans="7:12" ht="15" customHeight="1" x14ac:dyDescent="0.25">
      <c r="G5072" s="87">
        <f t="shared" si="222"/>
        <v>0</v>
      </c>
      <c r="H5072" s="87">
        <v>5072</v>
      </c>
      <c r="I5072" s="119">
        <v>73191</v>
      </c>
      <c r="J5072" s="122" t="s">
        <v>11201</v>
      </c>
      <c r="K5072" s="87" t="str">
        <f t="shared" si="223"/>
        <v>731</v>
      </c>
      <c r="L5072" s="111"/>
    </row>
    <row r="5073" spans="7:12" ht="15" customHeight="1" x14ac:dyDescent="0.25">
      <c r="G5073" s="87">
        <f t="shared" si="222"/>
        <v>0</v>
      </c>
      <c r="H5073" s="87">
        <v>5073</v>
      </c>
      <c r="I5073" s="119">
        <v>73130</v>
      </c>
      <c r="J5073" s="122" t="s">
        <v>11201</v>
      </c>
      <c r="K5073" s="87" t="str">
        <f t="shared" si="223"/>
        <v>731</v>
      </c>
      <c r="L5073" s="111"/>
    </row>
    <row r="5074" spans="7:12" ht="15" customHeight="1" x14ac:dyDescent="0.25">
      <c r="G5074" s="87">
        <f t="shared" si="222"/>
        <v>0</v>
      </c>
      <c r="H5074" s="87">
        <v>5074</v>
      </c>
      <c r="I5074" s="119">
        <v>73191</v>
      </c>
      <c r="J5074" s="122" t="s">
        <v>11202</v>
      </c>
      <c r="K5074" s="87" t="str">
        <f t="shared" si="223"/>
        <v>731</v>
      </c>
      <c r="L5074" s="111"/>
    </row>
    <row r="5075" spans="7:12" ht="15" customHeight="1" x14ac:dyDescent="0.25">
      <c r="G5075" s="87">
        <f t="shared" si="222"/>
        <v>0</v>
      </c>
      <c r="H5075" s="87">
        <v>5075</v>
      </c>
      <c r="I5075" s="119">
        <v>73191</v>
      </c>
      <c r="J5075" s="122" t="s">
        <v>11203</v>
      </c>
      <c r="K5075" s="87" t="str">
        <f t="shared" si="223"/>
        <v>731</v>
      </c>
      <c r="L5075" s="111"/>
    </row>
    <row r="5076" spans="7:12" ht="15" customHeight="1" x14ac:dyDescent="0.25">
      <c r="G5076" s="87">
        <f t="shared" si="222"/>
        <v>0</v>
      </c>
      <c r="H5076" s="87">
        <v>5076</v>
      </c>
      <c r="I5076" s="119">
        <v>73191</v>
      </c>
      <c r="J5076" s="122" t="s">
        <v>11204</v>
      </c>
      <c r="K5076" s="87" t="str">
        <f t="shared" si="223"/>
        <v>731</v>
      </c>
      <c r="L5076" s="111"/>
    </row>
    <row r="5077" spans="7:12" ht="15" customHeight="1" x14ac:dyDescent="0.25">
      <c r="G5077" s="87">
        <f t="shared" si="222"/>
        <v>0</v>
      </c>
      <c r="H5077" s="87">
        <v>5077</v>
      </c>
      <c r="I5077" s="119">
        <v>73191</v>
      </c>
      <c r="J5077" s="122" t="s">
        <v>11205</v>
      </c>
      <c r="K5077" s="87" t="str">
        <f t="shared" si="223"/>
        <v>731</v>
      </c>
      <c r="L5077" s="111"/>
    </row>
    <row r="5078" spans="7:12" ht="15" customHeight="1" x14ac:dyDescent="0.25">
      <c r="G5078" s="87">
        <f t="shared" si="222"/>
        <v>0</v>
      </c>
      <c r="H5078" s="87">
        <v>5078</v>
      </c>
      <c r="I5078" s="119">
        <v>73191</v>
      </c>
      <c r="J5078" s="122" t="s">
        <v>11206</v>
      </c>
      <c r="K5078" s="87" t="str">
        <f t="shared" si="223"/>
        <v>731</v>
      </c>
      <c r="L5078" s="111"/>
    </row>
    <row r="5079" spans="7:12" ht="15" customHeight="1" x14ac:dyDescent="0.25">
      <c r="G5079" s="87">
        <f t="shared" si="222"/>
        <v>0</v>
      </c>
      <c r="H5079" s="87">
        <v>5079</v>
      </c>
      <c r="I5079" s="119">
        <v>73191</v>
      </c>
      <c r="J5079" s="122" t="s">
        <v>11207</v>
      </c>
      <c r="K5079" s="87" t="str">
        <f t="shared" si="223"/>
        <v>731</v>
      </c>
      <c r="L5079" s="111"/>
    </row>
    <row r="5080" spans="7:12" ht="15" customHeight="1" x14ac:dyDescent="0.25">
      <c r="G5080" s="87">
        <f t="shared" si="222"/>
        <v>0</v>
      </c>
      <c r="H5080" s="87">
        <v>5080</v>
      </c>
      <c r="I5080" s="119">
        <v>73191</v>
      </c>
      <c r="J5080" s="122" t="s">
        <v>11208</v>
      </c>
      <c r="K5080" s="87" t="str">
        <f t="shared" si="223"/>
        <v>731</v>
      </c>
      <c r="L5080" s="111"/>
    </row>
    <row r="5081" spans="7:12" ht="15" customHeight="1" x14ac:dyDescent="0.25">
      <c r="G5081" s="87">
        <f t="shared" si="222"/>
        <v>0</v>
      </c>
      <c r="H5081" s="87">
        <v>5081</v>
      </c>
      <c r="I5081" s="119">
        <v>73191</v>
      </c>
      <c r="J5081" s="122" t="s">
        <v>11209</v>
      </c>
      <c r="K5081" s="87" t="str">
        <f t="shared" si="223"/>
        <v>731</v>
      </c>
      <c r="L5081" s="111"/>
    </row>
    <row r="5082" spans="7:12" ht="15" customHeight="1" x14ac:dyDescent="0.25">
      <c r="G5082" s="87">
        <f t="shared" si="222"/>
        <v>0</v>
      </c>
      <c r="H5082" s="87">
        <v>5082</v>
      </c>
      <c r="I5082" s="119">
        <v>72113</v>
      </c>
      <c r="J5082" s="122" t="s">
        <v>11210</v>
      </c>
      <c r="K5082" s="87" t="str">
        <f t="shared" si="223"/>
        <v>721</v>
      </c>
      <c r="L5082" s="111"/>
    </row>
    <row r="5083" spans="7:12" ht="15" customHeight="1" x14ac:dyDescent="0.25">
      <c r="G5083" s="87">
        <f t="shared" si="222"/>
        <v>0</v>
      </c>
      <c r="H5083" s="87">
        <v>5083</v>
      </c>
      <c r="I5083" s="119">
        <v>75492</v>
      </c>
      <c r="J5083" s="122" t="s">
        <v>11211</v>
      </c>
      <c r="K5083" s="87" t="str">
        <f t="shared" si="223"/>
        <v>754</v>
      </c>
      <c r="L5083" s="111"/>
    </row>
    <row r="5084" spans="7:12" ht="15" customHeight="1" x14ac:dyDescent="0.25">
      <c r="G5084" s="87">
        <f t="shared" si="222"/>
        <v>0</v>
      </c>
      <c r="H5084" s="87">
        <v>5084</v>
      </c>
      <c r="I5084" s="119">
        <v>72112</v>
      </c>
      <c r="J5084" s="122" t="s">
        <v>11211</v>
      </c>
      <c r="K5084" s="87" t="str">
        <f t="shared" si="223"/>
        <v>721</v>
      </c>
      <c r="L5084" s="111"/>
    </row>
    <row r="5085" spans="7:12" ht="15" customHeight="1" x14ac:dyDescent="0.25">
      <c r="G5085" s="87">
        <f t="shared" si="222"/>
        <v>0</v>
      </c>
      <c r="H5085" s="87">
        <v>5085</v>
      </c>
      <c r="I5085" s="119">
        <v>81212</v>
      </c>
      <c r="J5085" s="122" t="s">
        <v>11212</v>
      </c>
      <c r="K5085" s="87" t="str">
        <f t="shared" si="223"/>
        <v>812</v>
      </c>
      <c r="L5085" s="111"/>
    </row>
    <row r="5086" spans="7:12" ht="15" customHeight="1" x14ac:dyDescent="0.25">
      <c r="G5086" s="87">
        <f t="shared" si="222"/>
        <v>0</v>
      </c>
      <c r="H5086" s="87">
        <v>5086</v>
      </c>
      <c r="I5086" s="119">
        <v>72113</v>
      </c>
      <c r="J5086" s="122" t="s">
        <v>11212</v>
      </c>
      <c r="K5086" s="87" t="str">
        <f t="shared" si="223"/>
        <v>721</v>
      </c>
      <c r="L5086" s="111"/>
    </row>
    <row r="5087" spans="7:12" ht="15" customHeight="1" x14ac:dyDescent="0.25">
      <c r="G5087" s="87">
        <f t="shared" si="222"/>
        <v>0</v>
      </c>
      <c r="H5087" s="87">
        <v>5087</v>
      </c>
      <c r="I5087" s="119">
        <v>72312</v>
      </c>
      <c r="J5087" s="122" t="s">
        <v>11213</v>
      </c>
      <c r="K5087" s="87" t="str">
        <f t="shared" si="223"/>
        <v>723</v>
      </c>
      <c r="L5087" s="111"/>
    </row>
    <row r="5088" spans="7:12" ht="15" customHeight="1" x14ac:dyDescent="0.25">
      <c r="G5088" s="87">
        <f t="shared" si="222"/>
        <v>0</v>
      </c>
      <c r="H5088" s="87">
        <v>5088</v>
      </c>
      <c r="I5088" s="119">
        <v>72311</v>
      </c>
      <c r="J5088" s="122" t="s">
        <v>11214</v>
      </c>
      <c r="K5088" s="87" t="str">
        <f t="shared" si="223"/>
        <v>723</v>
      </c>
      <c r="L5088" s="111"/>
    </row>
    <row r="5089" spans="7:12" ht="15" customHeight="1" x14ac:dyDescent="0.25">
      <c r="G5089" s="87">
        <f t="shared" si="222"/>
        <v>0</v>
      </c>
      <c r="H5089" s="87">
        <v>5089</v>
      </c>
      <c r="I5089" s="119">
        <v>72313</v>
      </c>
      <c r="J5089" s="122" t="s">
        <v>11215</v>
      </c>
      <c r="K5089" s="87" t="str">
        <f t="shared" si="223"/>
        <v>723</v>
      </c>
      <c r="L5089" s="111"/>
    </row>
    <row r="5090" spans="7:12" ht="15" customHeight="1" x14ac:dyDescent="0.25">
      <c r="G5090" s="87">
        <f t="shared" si="222"/>
        <v>0</v>
      </c>
      <c r="H5090" s="87">
        <v>5090</v>
      </c>
      <c r="I5090" s="119">
        <v>72336</v>
      </c>
      <c r="J5090" s="121" t="s">
        <v>11216</v>
      </c>
      <c r="K5090" s="87" t="str">
        <f t="shared" si="223"/>
        <v>723</v>
      </c>
      <c r="L5090" s="111"/>
    </row>
    <row r="5091" spans="7:12" ht="15" customHeight="1" x14ac:dyDescent="0.25">
      <c r="G5091" s="87">
        <f t="shared" si="222"/>
        <v>0</v>
      </c>
      <c r="H5091" s="87">
        <v>5091</v>
      </c>
      <c r="I5091" s="119">
        <v>72334</v>
      </c>
      <c r="J5091" s="121" t="s">
        <v>11216</v>
      </c>
      <c r="K5091" s="87" t="str">
        <f t="shared" si="223"/>
        <v>723</v>
      </c>
      <c r="L5091" s="111"/>
    </row>
    <row r="5092" spans="7:12" ht="15" customHeight="1" x14ac:dyDescent="0.25">
      <c r="G5092" s="87">
        <f t="shared" si="222"/>
        <v>0</v>
      </c>
      <c r="H5092" s="87">
        <v>5092</v>
      </c>
      <c r="I5092" s="119">
        <v>72340</v>
      </c>
      <c r="J5092" s="122" t="s">
        <v>11217</v>
      </c>
      <c r="K5092" s="87" t="str">
        <f t="shared" si="223"/>
        <v>723</v>
      </c>
      <c r="L5092" s="111"/>
    </row>
    <row r="5093" spans="7:12" ht="15" customHeight="1" x14ac:dyDescent="0.25">
      <c r="G5093" s="87">
        <f t="shared" si="222"/>
        <v>0</v>
      </c>
      <c r="H5093" s="87">
        <v>5093</v>
      </c>
      <c r="I5093" s="119">
        <v>72314</v>
      </c>
      <c r="J5093" s="122" t="s">
        <v>11217</v>
      </c>
      <c r="K5093" s="87" t="str">
        <f t="shared" si="223"/>
        <v>723</v>
      </c>
      <c r="L5093" s="111"/>
    </row>
    <row r="5094" spans="7:12" ht="15" customHeight="1" x14ac:dyDescent="0.25">
      <c r="G5094" s="87">
        <f t="shared" si="222"/>
        <v>0</v>
      </c>
      <c r="H5094" s="87">
        <v>5094</v>
      </c>
      <c r="I5094" s="119">
        <v>72311</v>
      </c>
      <c r="J5094" s="122" t="s">
        <v>11218</v>
      </c>
      <c r="K5094" s="87" t="str">
        <f t="shared" si="223"/>
        <v>723</v>
      </c>
      <c r="L5094" s="111"/>
    </row>
    <row r="5095" spans="7:12" ht="15" customHeight="1" x14ac:dyDescent="0.25">
      <c r="G5095" s="87">
        <f t="shared" si="222"/>
        <v>0</v>
      </c>
      <c r="H5095" s="87">
        <v>5095</v>
      </c>
      <c r="I5095" s="119">
        <v>72312</v>
      </c>
      <c r="J5095" s="129" t="s">
        <v>11218</v>
      </c>
      <c r="K5095" s="87" t="str">
        <f t="shared" si="223"/>
        <v>723</v>
      </c>
      <c r="L5095" s="111"/>
    </row>
    <row r="5096" spans="7:12" ht="15" customHeight="1" x14ac:dyDescent="0.25">
      <c r="G5096" s="87">
        <f t="shared" si="222"/>
        <v>0</v>
      </c>
      <c r="H5096" s="87">
        <v>5096</v>
      </c>
      <c r="I5096" s="119">
        <v>72313</v>
      </c>
      <c r="J5096" s="122" t="s">
        <v>11218</v>
      </c>
      <c r="K5096" s="87" t="str">
        <f t="shared" si="223"/>
        <v>723</v>
      </c>
      <c r="L5096" s="111"/>
    </row>
    <row r="5097" spans="7:12" ht="15" customHeight="1" x14ac:dyDescent="0.25">
      <c r="G5097" s="87">
        <f t="shared" si="222"/>
        <v>0</v>
      </c>
      <c r="H5097" s="87">
        <v>5097</v>
      </c>
      <c r="I5097" s="119">
        <v>72314</v>
      </c>
      <c r="J5097" s="122" t="s">
        <v>11218</v>
      </c>
      <c r="K5097" s="87" t="str">
        <f t="shared" si="223"/>
        <v>723</v>
      </c>
      <c r="L5097" s="111"/>
    </row>
    <row r="5098" spans="7:12" ht="15" customHeight="1" x14ac:dyDescent="0.25">
      <c r="G5098" s="87">
        <f t="shared" si="222"/>
        <v>0</v>
      </c>
      <c r="H5098" s="87">
        <v>5098</v>
      </c>
      <c r="I5098" s="119">
        <v>72319</v>
      </c>
      <c r="J5098" s="122" t="s">
        <v>11218</v>
      </c>
      <c r="K5098" s="87" t="str">
        <f t="shared" si="223"/>
        <v>723</v>
      </c>
      <c r="L5098" s="111"/>
    </row>
    <row r="5099" spans="7:12" ht="15" customHeight="1" x14ac:dyDescent="0.25">
      <c r="G5099" s="87">
        <f t="shared" si="222"/>
        <v>0</v>
      </c>
      <c r="H5099" s="87">
        <v>5099</v>
      </c>
      <c r="I5099" s="124">
        <v>72311</v>
      </c>
      <c r="J5099" s="121" t="s">
        <v>11219</v>
      </c>
      <c r="K5099" s="87" t="str">
        <f t="shared" si="223"/>
        <v>723</v>
      </c>
      <c r="L5099" s="111"/>
    </row>
    <row r="5100" spans="7:12" ht="15" customHeight="1" x14ac:dyDescent="0.25">
      <c r="G5100" s="87">
        <f t="shared" si="222"/>
        <v>0</v>
      </c>
      <c r="H5100" s="87">
        <v>5100</v>
      </c>
      <c r="I5100" s="119">
        <v>72312</v>
      </c>
      <c r="J5100" s="121" t="s">
        <v>11219</v>
      </c>
      <c r="K5100" s="87" t="str">
        <f t="shared" si="223"/>
        <v>723</v>
      </c>
      <c r="L5100" s="111"/>
    </row>
    <row r="5101" spans="7:12" ht="15" customHeight="1" x14ac:dyDescent="0.25">
      <c r="G5101" s="87">
        <f t="shared" si="222"/>
        <v>0</v>
      </c>
      <c r="H5101" s="87">
        <v>5101</v>
      </c>
      <c r="I5101" s="119">
        <v>72313</v>
      </c>
      <c r="J5101" s="121" t="s">
        <v>11219</v>
      </c>
      <c r="K5101" s="87" t="str">
        <f t="shared" si="223"/>
        <v>723</v>
      </c>
      <c r="L5101" s="111"/>
    </row>
    <row r="5102" spans="7:12" ht="15" customHeight="1" x14ac:dyDescent="0.25">
      <c r="G5102" s="87">
        <f t="shared" si="222"/>
        <v>0</v>
      </c>
      <c r="H5102" s="87">
        <v>5102</v>
      </c>
      <c r="I5102" s="119">
        <v>72314</v>
      </c>
      <c r="J5102" s="121" t="s">
        <v>11219</v>
      </c>
      <c r="K5102" s="87" t="str">
        <f t="shared" si="223"/>
        <v>723</v>
      </c>
      <c r="L5102" s="111"/>
    </row>
    <row r="5103" spans="7:12" ht="15" customHeight="1" x14ac:dyDescent="0.25">
      <c r="G5103" s="87">
        <f t="shared" si="222"/>
        <v>0</v>
      </c>
      <c r="H5103" s="87">
        <v>5103</v>
      </c>
      <c r="I5103" s="119">
        <v>72319</v>
      </c>
      <c r="J5103" s="121" t="s">
        <v>11219</v>
      </c>
      <c r="K5103" s="87" t="str">
        <f t="shared" si="223"/>
        <v>723</v>
      </c>
      <c r="L5103" s="111"/>
    </row>
    <row r="5104" spans="7:12" ht="15" customHeight="1" x14ac:dyDescent="0.25">
      <c r="G5104" s="87">
        <f t="shared" si="222"/>
        <v>0</v>
      </c>
      <c r="H5104" s="87">
        <v>5104</v>
      </c>
      <c r="I5104" s="119">
        <v>72319</v>
      </c>
      <c r="J5104" s="121" t="s">
        <v>11220</v>
      </c>
      <c r="K5104" s="87" t="str">
        <f t="shared" si="223"/>
        <v>723</v>
      </c>
      <c r="L5104" s="111"/>
    </row>
    <row r="5105" spans="7:12" ht="15" customHeight="1" x14ac:dyDescent="0.25">
      <c r="G5105" s="87">
        <f t="shared" si="222"/>
        <v>0</v>
      </c>
      <c r="H5105" s="87">
        <v>5105</v>
      </c>
      <c r="I5105" s="119">
        <v>72320</v>
      </c>
      <c r="J5105" s="122" t="s">
        <v>11221</v>
      </c>
      <c r="K5105" s="87" t="str">
        <f t="shared" si="223"/>
        <v>723</v>
      </c>
      <c r="L5105" s="111"/>
    </row>
    <row r="5106" spans="7:12" ht="15" customHeight="1" x14ac:dyDescent="0.25">
      <c r="G5106" s="87">
        <f t="shared" si="222"/>
        <v>0</v>
      </c>
      <c r="H5106" s="87">
        <v>5106</v>
      </c>
      <c r="I5106" s="119">
        <v>72320</v>
      </c>
      <c r="J5106" s="122" t="s">
        <v>11222</v>
      </c>
      <c r="K5106" s="87" t="str">
        <f t="shared" si="223"/>
        <v>723</v>
      </c>
      <c r="L5106" s="111"/>
    </row>
    <row r="5107" spans="7:12" ht="15" customHeight="1" x14ac:dyDescent="0.25">
      <c r="G5107" s="87">
        <f t="shared" si="222"/>
        <v>0</v>
      </c>
      <c r="H5107" s="87">
        <v>5107</v>
      </c>
      <c r="I5107" s="119">
        <v>72320</v>
      </c>
      <c r="J5107" s="122" t="s">
        <v>11223</v>
      </c>
      <c r="K5107" s="87" t="str">
        <f t="shared" si="223"/>
        <v>723</v>
      </c>
      <c r="L5107" s="111"/>
    </row>
    <row r="5108" spans="7:12" ht="15" customHeight="1" x14ac:dyDescent="0.25">
      <c r="G5108" s="87">
        <f t="shared" si="222"/>
        <v>0</v>
      </c>
      <c r="H5108" s="87">
        <v>5108</v>
      </c>
      <c r="I5108" s="119">
        <v>72320</v>
      </c>
      <c r="J5108" s="122" t="s">
        <v>11224</v>
      </c>
      <c r="K5108" s="87" t="str">
        <f t="shared" si="223"/>
        <v>723</v>
      </c>
      <c r="L5108" s="111"/>
    </row>
    <row r="5109" spans="7:12" ht="15" customHeight="1" x14ac:dyDescent="0.25">
      <c r="G5109" s="87">
        <f t="shared" si="222"/>
        <v>0</v>
      </c>
      <c r="H5109" s="87">
        <v>5109</v>
      </c>
      <c r="I5109" s="119">
        <v>72320</v>
      </c>
      <c r="J5109" s="122" t="s">
        <v>11225</v>
      </c>
      <c r="K5109" s="87" t="str">
        <f t="shared" si="223"/>
        <v>723</v>
      </c>
      <c r="L5109" s="111"/>
    </row>
    <row r="5110" spans="7:12" ht="15" customHeight="1" x14ac:dyDescent="0.25">
      <c r="G5110" s="87">
        <f t="shared" si="222"/>
        <v>0</v>
      </c>
      <c r="H5110" s="87">
        <v>5110</v>
      </c>
      <c r="I5110" s="119">
        <v>72320</v>
      </c>
      <c r="J5110" s="122" t="s">
        <v>11226</v>
      </c>
      <c r="K5110" s="87" t="str">
        <f t="shared" si="223"/>
        <v>723</v>
      </c>
      <c r="L5110" s="111"/>
    </row>
    <row r="5111" spans="7:12" ht="15" customHeight="1" x14ac:dyDescent="0.25">
      <c r="G5111" s="87">
        <f t="shared" si="222"/>
        <v>0</v>
      </c>
      <c r="H5111" s="87">
        <v>5111</v>
      </c>
      <c r="I5111" s="119">
        <v>72320</v>
      </c>
      <c r="J5111" s="122" t="s">
        <v>11227</v>
      </c>
      <c r="K5111" s="87" t="str">
        <f t="shared" si="223"/>
        <v>723</v>
      </c>
      <c r="L5111" s="111"/>
    </row>
    <row r="5112" spans="7:12" ht="15" customHeight="1" x14ac:dyDescent="0.25">
      <c r="G5112" s="87">
        <f t="shared" si="222"/>
        <v>0</v>
      </c>
      <c r="H5112" s="87">
        <v>5112</v>
      </c>
      <c r="I5112" s="119">
        <v>72331</v>
      </c>
      <c r="J5112" s="122" t="s">
        <v>11228</v>
      </c>
      <c r="K5112" s="87" t="str">
        <f t="shared" si="223"/>
        <v>723</v>
      </c>
      <c r="L5112" s="111"/>
    </row>
    <row r="5113" spans="7:12" ht="15" customHeight="1" x14ac:dyDescent="0.25">
      <c r="G5113" s="87">
        <f t="shared" si="222"/>
        <v>0</v>
      </c>
      <c r="H5113" s="87">
        <v>5113</v>
      </c>
      <c r="I5113" s="119">
        <v>72331</v>
      </c>
      <c r="J5113" s="122" t="s">
        <v>11229</v>
      </c>
      <c r="K5113" s="87" t="str">
        <f t="shared" si="223"/>
        <v>723</v>
      </c>
      <c r="L5113" s="111"/>
    </row>
    <row r="5114" spans="7:12" ht="15" customHeight="1" x14ac:dyDescent="0.25">
      <c r="G5114" s="87">
        <f t="shared" si="222"/>
        <v>0</v>
      </c>
      <c r="H5114" s="87">
        <v>5114</v>
      </c>
      <c r="I5114" s="119">
        <v>72331</v>
      </c>
      <c r="J5114" s="122" t="s">
        <v>11230</v>
      </c>
      <c r="K5114" s="87" t="str">
        <f t="shared" si="223"/>
        <v>723</v>
      </c>
      <c r="L5114" s="111"/>
    </row>
    <row r="5115" spans="7:12" ht="15" customHeight="1" x14ac:dyDescent="0.25">
      <c r="G5115" s="87">
        <f t="shared" si="222"/>
        <v>0</v>
      </c>
      <c r="H5115" s="87">
        <v>5115</v>
      </c>
      <c r="I5115" s="119">
        <v>72331</v>
      </c>
      <c r="J5115" s="122" t="s">
        <v>11231</v>
      </c>
      <c r="K5115" s="87" t="str">
        <f t="shared" si="223"/>
        <v>723</v>
      </c>
      <c r="L5115" s="111"/>
    </row>
    <row r="5116" spans="7:12" ht="15" customHeight="1" x14ac:dyDescent="0.25">
      <c r="G5116" s="87">
        <f t="shared" si="222"/>
        <v>0</v>
      </c>
      <c r="H5116" s="87">
        <v>5116</v>
      </c>
      <c r="I5116" s="119">
        <v>72331</v>
      </c>
      <c r="J5116" s="122" t="s">
        <v>11232</v>
      </c>
      <c r="K5116" s="87" t="str">
        <f t="shared" si="223"/>
        <v>723</v>
      </c>
      <c r="L5116" s="111"/>
    </row>
    <row r="5117" spans="7:12" ht="15" customHeight="1" x14ac:dyDescent="0.25">
      <c r="G5117" s="87">
        <f t="shared" si="222"/>
        <v>0</v>
      </c>
      <c r="H5117" s="87">
        <v>5117</v>
      </c>
      <c r="I5117" s="119">
        <v>72331</v>
      </c>
      <c r="J5117" s="122" t="s">
        <v>11233</v>
      </c>
      <c r="K5117" s="87" t="str">
        <f t="shared" si="223"/>
        <v>723</v>
      </c>
      <c r="L5117" s="111"/>
    </row>
    <row r="5118" spans="7:12" ht="15" customHeight="1" x14ac:dyDescent="0.25">
      <c r="G5118" s="87">
        <f t="shared" si="222"/>
        <v>0</v>
      </c>
      <c r="H5118" s="87">
        <v>5118</v>
      </c>
      <c r="I5118" s="119">
        <v>72331</v>
      </c>
      <c r="J5118" s="122" t="s">
        <v>11234</v>
      </c>
      <c r="K5118" s="87" t="str">
        <f t="shared" si="223"/>
        <v>723</v>
      </c>
      <c r="L5118" s="111"/>
    </row>
    <row r="5119" spans="7:12" ht="15" customHeight="1" x14ac:dyDescent="0.25">
      <c r="G5119" s="87">
        <f t="shared" si="222"/>
        <v>0</v>
      </c>
      <c r="H5119" s="87">
        <v>5119</v>
      </c>
      <c r="I5119" s="119">
        <v>72331</v>
      </c>
      <c r="J5119" s="122" t="s">
        <v>11235</v>
      </c>
      <c r="K5119" s="87" t="str">
        <f t="shared" si="223"/>
        <v>723</v>
      </c>
      <c r="L5119" s="111"/>
    </row>
    <row r="5120" spans="7:12" ht="15" customHeight="1" x14ac:dyDescent="0.25">
      <c r="G5120" s="87">
        <f t="shared" si="222"/>
        <v>0</v>
      </c>
      <c r="H5120" s="87">
        <v>5120</v>
      </c>
      <c r="I5120" s="119">
        <v>72332</v>
      </c>
      <c r="J5120" s="122" t="s">
        <v>11236</v>
      </c>
      <c r="K5120" s="87" t="str">
        <f t="shared" si="223"/>
        <v>723</v>
      </c>
      <c r="L5120" s="111"/>
    </row>
    <row r="5121" spans="7:12" ht="15" customHeight="1" x14ac:dyDescent="0.25">
      <c r="G5121" s="87">
        <f t="shared" si="222"/>
        <v>0</v>
      </c>
      <c r="H5121" s="87">
        <v>5121</v>
      </c>
      <c r="I5121" s="119">
        <v>72332</v>
      </c>
      <c r="J5121" s="122" t="s">
        <v>11237</v>
      </c>
      <c r="K5121" s="87" t="str">
        <f t="shared" si="223"/>
        <v>723</v>
      </c>
      <c r="L5121" s="111"/>
    </row>
    <row r="5122" spans="7:12" ht="15" customHeight="1" x14ac:dyDescent="0.25">
      <c r="G5122" s="87">
        <f t="shared" ref="G5122:G5185" si="224">IF(ISERR(SEARCH($G$1,J5122)),0,1)</f>
        <v>0</v>
      </c>
      <c r="H5122" s="87">
        <v>5122</v>
      </c>
      <c r="I5122" s="119">
        <v>72332</v>
      </c>
      <c r="J5122" s="122" t="s">
        <v>11238</v>
      </c>
      <c r="K5122" s="87" t="str">
        <f t="shared" si="223"/>
        <v>723</v>
      </c>
      <c r="L5122" s="111"/>
    </row>
    <row r="5123" spans="7:12" ht="15" customHeight="1" x14ac:dyDescent="0.25">
      <c r="G5123" s="87">
        <f t="shared" si="224"/>
        <v>0</v>
      </c>
      <c r="H5123" s="87">
        <v>5123</v>
      </c>
      <c r="I5123" s="119">
        <v>72332</v>
      </c>
      <c r="J5123" s="122" t="s">
        <v>11239</v>
      </c>
      <c r="K5123" s="87" t="str">
        <f t="shared" ref="K5123:K5186" si="225">IF(LEN(LEFT(I5123,3))&lt;3,"Prosím, zvolte podrobnější úroveň.",LEFT(I5123,3))</f>
        <v>723</v>
      </c>
      <c r="L5123" s="111"/>
    </row>
    <row r="5124" spans="7:12" ht="15" customHeight="1" x14ac:dyDescent="0.25">
      <c r="G5124" s="87">
        <f t="shared" si="224"/>
        <v>0</v>
      </c>
      <c r="H5124" s="87">
        <v>5124</v>
      </c>
      <c r="I5124" s="119">
        <v>72332</v>
      </c>
      <c r="J5124" s="122" t="s">
        <v>11240</v>
      </c>
      <c r="K5124" s="87" t="str">
        <f t="shared" si="225"/>
        <v>723</v>
      </c>
      <c r="L5124" s="111"/>
    </row>
    <row r="5125" spans="7:12" ht="15" customHeight="1" x14ac:dyDescent="0.25">
      <c r="G5125" s="87">
        <f t="shared" si="224"/>
        <v>0</v>
      </c>
      <c r="H5125" s="87">
        <v>5125</v>
      </c>
      <c r="I5125" s="119">
        <v>72332</v>
      </c>
      <c r="J5125" s="122" t="s">
        <v>11241</v>
      </c>
      <c r="K5125" s="87" t="str">
        <f t="shared" si="225"/>
        <v>723</v>
      </c>
      <c r="L5125" s="111"/>
    </row>
    <row r="5126" spans="7:12" ht="15" customHeight="1" x14ac:dyDescent="0.25">
      <c r="G5126" s="87">
        <f t="shared" si="224"/>
        <v>0</v>
      </c>
      <c r="H5126" s="87">
        <v>5126</v>
      </c>
      <c r="I5126" s="119">
        <v>72335</v>
      </c>
      <c r="J5126" s="122" t="s">
        <v>11242</v>
      </c>
      <c r="K5126" s="87" t="str">
        <f t="shared" si="225"/>
        <v>723</v>
      </c>
      <c r="L5126" s="111"/>
    </row>
    <row r="5127" spans="7:12" ht="15" customHeight="1" x14ac:dyDescent="0.25">
      <c r="G5127" s="87">
        <f t="shared" si="224"/>
        <v>0</v>
      </c>
      <c r="H5127" s="87">
        <v>5127</v>
      </c>
      <c r="I5127" s="119">
        <v>72333</v>
      </c>
      <c r="J5127" s="122" t="s">
        <v>11243</v>
      </c>
      <c r="K5127" s="87" t="str">
        <f t="shared" si="225"/>
        <v>723</v>
      </c>
      <c r="L5127" s="111"/>
    </row>
    <row r="5128" spans="7:12" ht="15" customHeight="1" x14ac:dyDescent="0.25">
      <c r="G5128" s="87">
        <f t="shared" si="224"/>
        <v>0</v>
      </c>
      <c r="H5128" s="87">
        <v>5128</v>
      </c>
      <c r="I5128" s="119">
        <v>72333</v>
      </c>
      <c r="J5128" s="122" t="s">
        <v>11244</v>
      </c>
      <c r="K5128" s="87" t="str">
        <f t="shared" si="225"/>
        <v>723</v>
      </c>
      <c r="L5128" s="111"/>
    </row>
    <row r="5129" spans="7:12" ht="15" customHeight="1" x14ac:dyDescent="0.25">
      <c r="G5129" s="87">
        <f t="shared" si="224"/>
        <v>0</v>
      </c>
      <c r="H5129" s="87">
        <v>5129</v>
      </c>
      <c r="I5129" s="119">
        <v>72336</v>
      </c>
      <c r="J5129" s="122" t="s">
        <v>11245</v>
      </c>
      <c r="K5129" s="87" t="str">
        <f t="shared" si="225"/>
        <v>723</v>
      </c>
      <c r="L5129" s="111"/>
    </row>
    <row r="5130" spans="7:12" ht="15" customHeight="1" x14ac:dyDescent="0.25">
      <c r="G5130" s="87">
        <f t="shared" si="224"/>
        <v>0</v>
      </c>
      <c r="H5130" s="87">
        <v>5130</v>
      </c>
      <c r="I5130" s="119">
        <v>72337</v>
      </c>
      <c r="J5130" s="122" t="s">
        <v>11246</v>
      </c>
      <c r="K5130" s="87" t="str">
        <f t="shared" si="225"/>
        <v>723</v>
      </c>
      <c r="L5130" s="111"/>
    </row>
    <row r="5131" spans="7:12" ht="15" customHeight="1" x14ac:dyDescent="0.25">
      <c r="G5131" s="87">
        <f t="shared" si="224"/>
        <v>0</v>
      </c>
      <c r="H5131" s="87">
        <v>5131</v>
      </c>
      <c r="I5131" s="119">
        <v>72334</v>
      </c>
      <c r="J5131" s="122" t="s">
        <v>11247</v>
      </c>
      <c r="K5131" s="87" t="str">
        <f t="shared" si="225"/>
        <v>723</v>
      </c>
      <c r="L5131" s="111"/>
    </row>
    <row r="5132" spans="7:12" ht="15" customHeight="1" x14ac:dyDescent="0.25">
      <c r="G5132" s="87">
        <f t="shared" si="224"/>
        <v>0</v>
      </c>
      <c r="H5132" s="87">
        <v>5132</v>
      </c>
      <c r="I5132" s="119">
        <v>72335</v>
      </c>
      <c r="J5132" s="122" t="s">
        <v>11248</v>
      </c>
      <c r="K5132" s="87" t="str">
        <f t="shared" si="225"/>
        <v>723</v>
      </c>
      <c r="L5132" s="111"/>
    </row>
    <row r="5133" spans="7:12" ht="15" customHeight="1" x14ac:dyDescent="0.25">
      <c r="G5133" s="87">
        <f t="shared" si="224"/>
        <v>0</v>
      </c>
      <c r="H5133" s="87">
        <v>5133</v>
      </c>
      <c r="I5133" s="119">
        <v>72335</v>
      </c>
      <c r="J5133" s="122" t="s">
        <v>11249</v>
      </c>
      <c r="K5133" s="87" t="str">
        <f t="shared" si="225"/>
        <v>723</v>
      </c>
      <c r="L5133" s="111"/>
    </row>
    <row r="5134" spans="7:12" ht="15" customHeight="1" x14ac:dyDescent="0.25">
      <c r="G5134" s="87">
        <f t="shared" si="224"/>
        <v>0</v>
      </c>
      <c r="H5134" s="87">
        <v>5134</v>
      </c>
      <c r="I5134" s="119">
        <v>72339</v>
      </c>
      <c r="J5134" s="122" t="s">
        <v>11250</v>
      </c>
      <c r="K5134" s="87" t="str">
        <f t="shared" si="225"/>
        <v>723</v>
      </c>
      <c r="L5134" s="111"/>
    </row>
    <row r="5135" spans="7:12" ht="15" customHeight="1" x14ac:dyDescent="0.25">
      <c r="G5135" s="87">
        <f t="shared" si="224"/>
        <v>0</v>
      </c>
      <c r="H5135" s="87">
        <v>5135</v>
      </c>
      <c r="I5135" s="119">
        <v>72339</v>
      </c>
      <c r="J5135" s="122" t="s">
        <v>11251</v>
      </c>
      <c r="K5135" s="87" t="str">
        <f t="shared" si="225"/>
        <v>723</v>
      </c>
      <c r="L5135" s="111"/>
    </row>
    <row r="5136" spans="7:12" ht="15" customHeight="1" x14ac:dyDescent="0.25">
      <c r="G5136" s="87">
        <f t="shared" si="224"/>
        <v>0</v>
      </c>
      <c r="H5136" s="87">
        <v>5136</v>
      </c>
      <c r="I5136" s="119">
        <v>72339</v>
      </c>
      <c r="J5136" s="122" t="s">
        <v>11252</v>
      </c>
      <c r="K5136" s="87" t="str">
        <f t="shared" si="225"/>
        <v>723</v>
      </c>
      <c r="L5136" s="111"/>
    </row>
    <row r="5137" spans="7:12" ht="15" customHeight="1" x14ac:dyDescent="0.25">
      <c r="G5137" s="87">
        <f t="shared" si="224"/>
        <v>0</v>
      </c>
      <c r="H5137" s="87">
        <v>5137</v>
      </c>
      <c r="I5137" s="119">
        <v>72339</v>
      </c>
      <c r="J5137" s="122" t="s">
        <v>11253</v>
      </c>
      <c r="K5137" s="87" t="str">
        <f t="shared" si="225"/>
        <v>723</v>
      </c>
      <c r="L5137" s="111"/>
    </row>
    <row r="5138" spans="7:12" ht="15" customHeight="1" x14ac:dyDescent="0.25">
      <c r="G5138" s="87">
        <f t="shared" si="224"/>
        <v>0</v>
      </c>
      <c r="H5138" s="87">
        <v>5138</v>
      </c>
      <c r="I5138" s="119">
        <v>72339</v>
      </c>
      <c r="J5138" s="122" t="s">
        <v>11254</v>
      </c>
      <c r="K5138" s="87" t="str">
        <f t="shared" si="225"/>
        <v>723</v>
      </c>
      <c r="L5138" s="111"/>
    </row>
    <row r="5139" spans="7:12" ht="15" customHeight="1" x14ac:dyDescent="0.25">
      <c r="G5139" s="87">
        <f t="shared" si="224"/>
        <v>0</v>
      </c>
      <c r="H5139" s="87">
        <v>5139</v>
      </c>
      <c r="I5139" s="119">
        <v>72339</v>
      </c>
      <c r="J5139" s="122" t="s">
        <v>11255</v>
      </c>
      <c r="K5139" s="87" t="str">
        <f t="shared" si="225"/>
        <v>723</v>
      </c>
      <c r="L5139" s="111"/>
    </row>
    <row r="5140" spans="7:12" ht="15" customHeight="1" x14ac:dyDescent="0.25">
      <c r="G5140" s="87">
        <f t="shared" si="224"/>
        <v>0</v>
      </c>
      <c r="H5140" s="87">
        <v>5140</v>
      </c>
      <c r="I5140" s="119">
        <v>72339</v>
      </c>
      <c r="J5140" s="122" t="s">
        <v>11256</v>
      </c>
      <c r="K5140" s="87" t="str">
        <f t="shared" si="225"/>
        <v>723</v>
      </c>
      <c r="L5140" s="111"/>
    </row>
    <row r="5141" spans="7:12" ht="15" customHeight="1" x14ac:dyDescent="0.25">
      <c r="G5141" s="87">
        <f t="shared" si="224"/>
        <v>0</v>
      </c>
      <c r="H5141" s="87">
        <v>5141</v>
      </c>
      <c r="I5141" s="119">
        <v>75430</v>
      </c>
      <c r="J5141" s="122" t="s">
        <v>11257</v>
      </c>
      <c r="K5141" s="87" t="str">
        <f t="shared" si="225"/>
        <v>754</v>
      </c>
      <c r="L5141" s="111"/>
    </row>
    <row r="5142" spans="7:12" ht="15" customHeight="1" x14ac:dyDescent="0.25">
      <c r="G5142" s="87">
        <f t="shared" si="224"/>
        <v>0</v>
      </c>
      <c r="H5142" s="87">
        <v>5142</v>
      </c>
      <c r="I5142" s="119">
        <v>72339</v>
      </c>
      <c r="J5142" s="122" t="s">
        <v>11258</v>
      </c>
      <c r="K5142" s="87" t="str">
        <f t="shared" si="225"/>
        <v>723</v>
      </c>
      <c r="L5142" s="111"/>
    </row>
    <row r="5143" spans="7:12" ht="15" customHeight="1" x14ac:dyDescent="0.25">
      <c r="G5143" s="87">
        <f t="shared" si="224"/>
        <v>0</v>
      </c>
      <c r="H5143" s="87">
        <v>5143</v>
      </c>
      <c r="I5143" s="119">
        <v>74121</v>
      </c>
      <c r="J5143" s="122" t="s">
        <v>11259</v>
      </c>
      <c r="K5143" s="87" t="str">
        <f t="shared" si="225"/>
        <v>741</v>
      </c>
      <c r="L5143" s="111"/>
    </row>
    <row r="5144" spans="7:12" ht="15" customHeight="1" x14ac:dyDescent="0.25">
      <c r="G5144" s="87">
        <f t="shared" si="224"/>
        <v>0</v>
      </c>
      <c r="H5144" s="87">
        <v>5144</v>
      </c>
      <c r="I5144" s="119">
        <v>74121</v>
      </c>
      <c r="J5144" s="122" t="s">
        <v>11260</v>
      </c>
      <c r="K5144" s="87" t="str">
        <f t="shared" si="225"/>
        <v>741</v>
      </c>
      <c r="L5144" s="111"/>
    </row>
    <row r="5145" spans="7:12" ht="15" customHeight="1" x14ac:dyDescent="0.25">
      <c r="G5145" s="87">
        <f t="shared" si="224"/>
        <v>0</v>
      </c>
      <c r="H5145" s="87">
        <v>5145</v>
      </c>
      <c r="I5145" s="119">
        <v>74121</v>
      </c>
      <c r="J5145" s="122" t="s">
        <v>11261</v>
      </c>
      <c r="K5145" s="87" t="str">
        <f t="shared" si="225"/>
        <v>741</v>
      </c>
      <c r="L5145" s="111"/>
    </row>
    <row r="5146" spans="7:12" ht="15" customHeight="1" x14ac:dyDescent="0.25">
      <c r="G5146" s="87">
        <f t="shared" si="224"/>
        <v>0</v>
      </c>
      <c r="H5146" s="87">
        <v>5146</v>
      </c>
      <c r="I5146" s="119">
        <v>74123</v>
      </c>
      <c r="J5146" s="122" t="s">
        <v>11262</v>
      </c>
      <c r="K5146" s="87" t="str">
        <f t="shared" si="225"/>
        <v>741</v>
      </c>
      <c r="L5146" s="111"/>
    </row>
    <row r="5147" spans="7:12" ht="15" customHeight="1" x14ac:dyDescent="0.25">
      <c r="G5147" s="87">
        <f t="shared" si="224"/>
        <v>0</v>
      </c>
      <c r="H5147" s="87">
        <v>5147</v>
      </c>
      <c r="I5147" s="119">
        <v>74121</v>
      </c>
      <c r="J5147" s="122" t="s">
        <v>11263</v>
      </c>
      <c r="K5147" s="87" t="str">
        <f t="shared" si="225"/>
        <v>741</v>
      </c>
      <c r="L5147" s="111"/>
    </row>
    <row r="5148" spans="7:12" ht="15" customHeight="1" x14ac:dyDescent="0.25">
      <c r="G5148" s="87">
        <f t="shared" si="224"/>
        <v>0</v>
      </c>
      <c r="H5148" s="87">
        <v>5148</v>
      </c>
      <c r="I5148" s="119">
        <v>75430</v>
      </c>
      <c r="J5148" s="122" t="s">
        <v>11264</v>
      </c>
      <c r="K5148" s="87" t="str">
        <f t="shared" si="225"/>
        <v>754</v>
      </c>
      <c r="L5148" s="111"/>
    </row>
    <row r="5149" spans="7:12" ht="15" customHeight="1" x14ac:dyDescent="0.25">
      <c r="G5149" s="87">
        <f t="shared" si="224"/>
        <v>0</v>
      </c>
      <c r="H5149" s="87">
        <v>5149</v>
      </c>
      <c r="I5149" s="119">
        <v>74121</v>
      </c>
      <c r="J5149" s="122" t="s">
        <v>11265</v>
      </c>
      <c r="K5149" s="87" t="str">
        <f t="shared" si="225"/>
        <v>741</v>
      </c>
      <c r="L5149" s="111"/>
    </row>
    <row r="5150" spans="7:12" ht="15" customHeight="1" x14ac:dyDescent="0.25">
      <c r="G5150" s="87">
        <f t="shared" si="224"/>
        <v>0</v>
      </c>
      <c r="H5150" s="87">
        <v>5150</v>
      </c>
      <c r="I5150" s="119">
        <v>82121</v>
      </c>
      <c r="J5150" s="129" t="s">
        <v>11265</v>
      </c>
      <c r="K5150" s="87" t="str">
        <f t="shared" si="225"/>
        <v>821</v>
      </c>
      <c r="L5150" s="111"/>
    </row>
    <row r="5151" spans="7:12" ht="15" customHeight="1" x14ac:dyDescent="0.25">
      <c r="G5151" s="87">
        <f t="shared" si="224"/>
        <v>0</v>
      </c>
      <c r="H5151" s="87">
        <v>5151</v>
      </c>
      <c r="I5151" s="119">
        <v>74121</v>
      </c>
      <c r="J5151" s="122" t="s">
        <v>11266</v>
      </c>
      <c r="K5151" s="87" t="str">
        <f t="shared" si="225"/>
        <v>741</v>
      </c>
      <c r="L5151" s="111"/>
    </row>
    <row r="5152" spans="7:12" ht="15" customHeight="1" x14ac:dyDescent="0.25">
      <c r="G5152" s="87">
        <f t="shared" si="224"/>
        <v>0</v>
      </c>
      <c r="H5152" s="87">
        <v>5152</v>
      </c>
      <c r="I5152" s="119">
        <v>74122</v>
      </c>
      <c r="J5152" s="122" t="s">
        <v>11267</v>
      </c>
      <c r="K5152" s="87" t="str">
        <f t="shared" si="225"/>
        <v>741</v>
      </c>
      <c r="L5152" s="111"/>
    </row>
    <row r="5153" spans="7:12" ht="15" customHeight="1" x14ac:dyDescent="0.25">
      <c r="G5153" s="87">
        <f t="shared" si="224"/>
        <v>0</v>
      </c>
      <c r="H5153" s="87">
        <v>5153</v>
      </c>
      <c r="I5153" s="119">
        <v>74122</v>
      </c>
      <c r="J5153" s="122" t="s">
        <v>11268</v>
      </c>
      <c r="K5153" s="87" t="str">
        <f t="shared" si="225"/>
        <v>741</v>
      </c>
      <c r="L5153" s="111"/>
    </row>
    <row r="5154" spans="7:12" ht="15" customHeight="1" x14ac:dyDescent="0.25">
      <c r="G5154" s="87">
        <f t="shared" si="224"/>
        <v>0</v>
      </c>
      <c r="H5154" s="87">
        <v>5154</v>
      </c>
      <c r="I5154" s="119">
        <v>74122</v>
      </c>
      <c r="J5154" s="122" t="s">
        <v>11269</v>
      </c>
      <c r="K5154" s="87" t="str">
        <f t="shared" si="225"/>
        <v>741</v>
      </c>
      <c r="L5154" s="111"/>
    </row>
    <row r="5155" spans="7:12" ht="15" customHeight="1" x14ac:dyDescent="0.25">
      <c r="G5155" s="87">
        <f t="shared" si="224"/>
        <v>0</v>
      </c>
      <c r="H5155" s="87">
        <v>5155</v>
      </c>
      <c r="I5155" s="119">
        <v>74122</v>
      </c>
      <c r="J5155" s="122" t="s">
        <v>11270</v>
      </c>
      <c r="K5155" s="87" t="str">
        <f t="shared" si="225"/>
        <v>741</v>
      </c>
      <c r="L5155" s="111"/>
    </row>
    <row r="5156" spans="7:12" ht="15" customHeight="1" x14ac:dyDescent="0.25">
      <c r="G5156" s="87">
        <f t="shared" si="224"/>
        <v>0</v>
      </c>
      <c r="H5156" s="87">
        <v>5156</v>
      </c>
      <c r="I5156" s="119">
        <v>74122</v>
      </c>
      <c r="J5156" s="122" t="s">
        <v>11271</v>
      </c>
      <c r="K5156" s="87" t="str">
        <f t="shared" si="225"/>
        <v>741</v>
      </c>
      <c r="L5156" s="111"/>
    </row>
    <row r="5157" spans="7:12" ht="15" customHeight="1" x14ac:dyDescent="0.25">
      <c r="G5157" s="87">
        <f t="shared" si="224"/>
        <v>0</v>
      </c>
      <c r="H5157" s="87">
        <v>5157</v>
      </c>
      <c r="I5157" s="119">
        <v>74122</v>
      </c>
      <c r="J5157" s="122" t="s">
        <v>11272</v>
      </c>
      <c r="K5157" s="87" t="str">
        <f t="shared" si="225"/>
        <v>741</v>
      </c>
      <c r="L5157" s="111"/>
    </row>
    <row r="5158" spans="7:12" ht="15" customHeight="1" x14ac:dyDescent="0.25">
      <c r="G5158" s="87">
        <f t="shared" si="224"/>
        <v>0</v>
      </c>
      <c r="H5158" s="87">
        <v>5158</v>
      </c>
      <c r="I5158" s="119">
        <v>74122</v>
      </c>
      <c r="J5158" s="122" t="s">
        <v>11273</v>
      </c>
      <c r="K5158" s="87" t="str">
        <f t="shared" si="225"/>
        <v>741</v>
      </c>
      <c r="L5158" s="111"/>
    </row>
    <row r="5159" spans="7:12" ht="15" customHeight="1" x14ac:dyDescent="0.25">
      <c r="G5159" s="87">
        <f t="shared" si="224"/>
        <v>0</v>
      </c>
      <c r="H5159" s="87">
        <v>5159</v>
      </c>
      <c r="I5159" s="119">
        <v>74122</v>
      </c>
      <c r="J5159" s="122" t="s">
        <v>11274</v>
      </c>
      <c r="K5159" s="87" t="str">
        <f t="shared" si="225"/>
        <v>741</v>
      </c>
      <c r="L5159" s="111"/>
    </row>
    <row r="5160" spans="7:12" ht="15" customHeight="1" x14ac:dyDescent="0.25">
      <c r="G5160" s="87">
        <f t="shared" si="224"/>
        <v>0</v>
      </c>
      <c r="H5160" s="87">
        <v>5160</v>
      </c>
      <c r="I5160" s="119">
        <v>74122</v>
      </c>
      <c r="J5160" s="122" t="s">
        <v>11275</v>
      </c>
      <c r="K5160" s="87" t="str">
        <f t="shared" si="225"/>
        <v>741</v>
      </c>
      <c r="L5160" s="111"/>
    </row>
    <row r="5161" spans="7:12" ht="15" customHeight="1" x14ac:dyDescent="0.25">
      <c r="G5161" s="87">
        <f t="shared" si="224"/>
        <v>0</v>
      </c>
      <c r="H5161" s="87">
        <v>5161</v>
      </c>
      <c r="I5161" s="119">
        <v>74210</v>
      </c>
      <c r="J5161" s="122" t="s">
        <v>11276</v>
      </c>
      <c r="K5161" s="87" t="str">
        <f t="shared" si="225"/>
        <v>742</v>
      </c>
      <c r="L5161" s="111"/>
    </row>
    <row r="5162" spans="7:12" ht="15" customHeight="1" x14ac:dyDescent="0.25">
      <c r="G5162" s="87">
        <f t="shared" si="224"/>
        <v>0</v>
      </c>
      <c r="H5162" s="87">
        <v>5162</v>
      </c>
      <c r="I5162" s="119">
        <v>74210</v>
      </c>
      <c r="J5162" s="122" t="s">
        <v>11277</v>
      </c>
      <c r="K5162" s="87" t="str">
        <f t="shared" si="225"/>
        <v>742</v>
      </c>
      <c r="L5162" s="111"/>
    </row>
    <row r="5163" spans="7:12" ht="15" customHeight="1" x14ac:dyDescent="0.25">
      <c r="G5163" s="87">
        <f t="shared" si="224"/>
        <v>0</v>
      </c>
      <c r="H5163" s="87">
        <v>5163</v>
      </c>
      <c r="I5163" s="119">
        <v>74210</v>
      </c>
      <c r="J5163" s="122" t="s">
        <v>11278</v>
      </c>
      <c r="K5163" s="87" t="str">
        <f t="shared" si="225"/>
        <v>742</v>
      </c>
      <c r="L5163" s="111"/>
    </row>
    <row r="5164" spans="7:12" ht="15" customHeight="1" x14ac:dyDescent="0.25">
      <c r="G5164" s="87">
        <f t="shared" si="224"/>
        <v>0</v>
      </c>
      <c r="H5164" s="87">
        <v>5164</v>
      </c>
      <c r="I5164" s="119">
        <v>74210</v>
      </c>
      <c r="J5164" s="122" t="s">
        <v>11279</v>
      </c>
      <c r="K5164" s="87" t="str">
        <f t="shared" si="225"/>
        <v>742</v>
      </c>
      <c r="L5164" s="111"/>
    </row>
    <row r="5165" spans="7:12" ht="15" customHeight="1" x14ac:dyDescent="0.25">
      <c r="G5165" s="87">
        <f t="shared" si="224"/>
        <v>0</v>
      </c>
      <c r="H5165" s="87">
        <v>5165</v>
      </c>
      <c r="I5165" s="119">
        <v>74210</v>
      </c>
      <c r="J5165" s="122" t="s">
        <v>11280</v>
      </c>
      <c r="K5165" s="87" t="str">
        <f t="shared" si="225"/>
        <v>742</v>
      </c>
      <c r="L5165" s="111"/>
    </row>
    <row r="5166" spans="7:12" ht="15" customHeight="1" x14ac:dyDescent="0.25">
      <c r="G5166" s="87">
        <f t="shared" si="224"/>
        <v>0</v>
      </c>
      <c r="H5166" s="87">
        <v>5166</v>
      </c>
      <c r="I5166" s="119">
        <v>74210</v>
      </c>
      <c r="J5166" s="122" t="s">
        <v>11281</v>
      </c>
      <c r="K5166" s="87" t="str">
        <f t="shared" si="225"/>
        <v>742</v>
      </c>
      <c r="L5166" s="111"/>
    </row>
    <row r="5167" spans="7:12" ht="15" customHeight="1" x14ac:dyDescent="0.25">
      <c r="G5167" s="87">
        <f t="shared" si="224"/>
        <v>0</v>
      </c>
      <c r="H5167" s="87">
        <v>5167</v>
      </c>
      <c r="I5167" s="119">
        <v>75430</v>
      </c>
      <c r="J5167" s="122" t="s">
        <v>11282</v>
      </c>
      <c r="K5167" s="87" t="str">
        <f t="shared" si="225"/>
        <v>754</v>
      </c>
      <c r="L5167" s="111"/>
    </row>
    <row r="5168" spans="7:12" ht="15" customHeight="1" x14ac:dyDescent="0.25">
      <c r="G5168" s="87">
        <f t="shared" si="224"/>
        <v>0</v>
      </c>
      <c r="H5168" s="87">
        <v>5168</v>
      </c>
      <c r="I5168" s="119">
        <v>74210</v>
      </c>
      <c r="J5168" s="122" t="s">
        <v>11283</v>
      </c>
      <c r="K5168" s="87" t="str">
        <f t="shared" si="225"/>
        <v>742</v>
      </c>
      <c r="L5168" s="111"/>
    </row>
    <row r="5169" spans="7:12" ht="15" customHeight="1" x14ac:dyDescent="0.25">
      <c r="G5169" s="87">
        <f t="shared" si="224"/>
        <v>0</v>
      </c>
      <c r="H5169" s="87">
        <v>5169</v>
      </c>
      <c r="I5169" s="119">
        <v>82122</v>
      </c>
      <c r="J5169" s="129" t="s">
        <v>11283</v>
      </c>
      <c r="K5169" s="87" t="str">
        <f t="shared" si="225"/>
        <v>821</v>
      </c>
      <c r="L5169" s="111"/>
    </row>
    <row r="5170" spans="7:12" ht="15" customHeight="1" x14ac:dyDescent="0.25">
      <c r="G5170" s="87">
        <f t="shared" si="224"/>
        <v>0</v>
      </c>
      <c r="H5170" s="87">
        <v>5170</v>
      </c>
      <c r="I5170" s="119">
        <v>74210</v>
      </c>
      <c r="J5170" s="122" t="s">
        <v>11284</v>
      </c>
      <c r="K5170" s="87" t="str">
        <f t="shared" si="225"/>
        <v>742</v>
      </c>
      <c r="L5170" s="111"/>
    </row>
    <row r="5171" spans="7:12" ht="15" customHeight="1" x14ac:dyDescent="0.25">
      <c r="G5171" s="87">
        <f t="shared" si="224"/>
        <v>0</v>
      </c>
      <c r="H5171" s="87">
        <v>5171</v>
      </c>
      <c r="I5171" s="119">
        <v>74220</v>
      </c>
      <c r="J5171" s="122" t="s">
        <v>11285</v>
      </c>
      <c r="K5171" s="87" t="str">
        <f t="shared" si="225"/>
        <v>742</v>
      </c>
      <c r="L5171" s="111"/>
    </row>
    <row r="5172" spans="7:12" ht="15" customHeight="1" x14ac:dyDescent="0.25">
      <c r="G5172" s="87">
        <f t="shared" si="224"/>
        <v>0</v>
      </c>
      <c r="H5172" s="87">
        <v>5172</v>
      </c>
      <c r="I5172" s="119">
        <v>74220</v>
      </c>
      <c r="J5172" s="122" t="s">
        <v>11286</v>
      </c>
      <c r="K5172" s="87" t="str">
        <f t="shared" si="225"/>
        <v>742</v>
      </c>
      <c r="L5172" s="111"/>
    </row>
    <row r="5173" spans="7:12" ht="15" customHeight="1" x14ac:dyDescent="0.25">
      <c r="G5173" s="87">
        <f t="shared" si="224"/>
        <v>0</v>
      </c>
      <c r="H5173" s="87">
        <v>5173</v>
      </c>
      <c r="I5173" s="119">
        <v>74220</v>
      </c>
      <c r="J5173" s="122" t="s">
        <v>11287</v>
      </c>
      <c r="K5173" s="87" t="str">
        <f t="shared" si="225"/>
        <v>742</v>
      </c>
      <c r="L5173" s="111"/>
    </row>
    <row r="5174" spans="7:12" ht="15" customHeight="1" x14ac:dyDescent="0.25">
      <c r="G5174" s="87">
        <f t="shared" si="224"/>
        <v>0</v>
      </c>
      <c r="H5174" s="87">
        <v>5174</v>
      </c>
      <c r="I5174" s="119">
        <v>74220</v>
      </c>
      <c r="J5174" s="122" t="s">
        <v>11288</v>
      </c>
      <c r="K5174" s="87" t="str">
        <f t="shared" si="225"/>
        <v>742</v>
      </c>
      <c r="L5174" s="111"/>
    </row>
    <row r="5175" spans="7:12" ht="15" customHeight="1" x14ac:dyDescent="0.25">
      <c r="G5175" s="87">
        <f t="shared" si="224"/>
        <v>0</v>
      </c>
      <c r="H5175" s="87">
        <v>5175</v>
      </c>
      <c r="I5175" s="119">
        <v>74220</v>
      </c>
      <c r="J5175" s="122" t="s">
        <v>11289</v>
      </c>
      <c r="K5175" s="87" t="str">
        <f t="shared" si="225"/>
        <v>742</v>
      </c>
      <c r="L5175" s="111"/>
    </row>
    <row r="5176" spans="7:12" ht="15" customHeight="1" x14ac:dyDescent="0.25">
      <c r="G5176" s="87">
        <f t="shared" si="224"/>
        <v>0</v>
      </c>
      <c r="H5176" s="87">
        <v>5176</v>
      </c>
      <c r="I5176" s="119">
        <v>74220</v>
      </c>
      <c r="J5176" s="122" t="s">
        <v>11290</v>
      </c>
      <c r="K5176" s="87" t="str">
        <f t="shared" si="225"/>
        <v>742</v>
      </c>
      <c r="L5176" s="111"/>
    </row>
    <row r="5177" spans="7:12" ht="15" customHeight="1" x14ac:dyDescent="0.25">
      <c r="G5177" s="87">
        <f t="shared" si="224"/>
        <v>0</v>
      </c>
      <c r="H5177" s="87">
        <v>5177</v>
      </c>
      <c r="I5177" s="119">
        <v>74220</v>
      </c>
      <c r="J5177" s="122" t="s">
        <v>11291</v>
      </c>
      <c r="K5177" s="87" t="str">
        <f t="shared" si="225"/>
        <v>742</v>
      </c>
      <c r="L5177" s="111"/>
    </row>
    <row r="5178" spans="7:12" ht="15" customHeight="1" x14ac:dyDescent="0.25">
      <c r="G5178" s="87">
        <f t="shared" si="224"/>
        <v>0</v>
      </c>
      <c r="H5178" s="87">
        <v>5178</v>
      </c>
      <c r="I5178" s="119">
        <v>74220</v>
      </c>
      <c r="J5178" s="122" t="s">
        <v>11292</v>
      </c>
      <c r="K5178" s="87" t="str">
        <f t="shared" si="225"/>
        <v>742</v>
      </c>
      <c r="L5178" s="111"/>
    </row>
    <row r="5179" spans="7:12" ht="15" customHeight="1" x14ac:dyDescent="0.25">
      <c r="G5179" s="87">
        <f t="shared" si="224"/>
        <v>0</v>
      </c>
      <c r="H5179" s="87">
        <v>5179</v>
      </c>
      <c r="I5179" s="119">
        <v>74220</v>
      </c>
      <c r="J5179" s="122" t="s">
        <v>11293</v>
      </c>
      <c r="K5179" s="87" t="str">
        <f t="shared" si="225"/>
        <v>742</v>
      </c>
      <c r="L5179" s="111"/>
    </row>
    <row r="5180" spans="7:12" ht="15" customHeight="1" x14ac:dyDescent="0.25">
      <c r="G5180" s="87">
        <f t="shared" si="224"/>
        <v>0</v>
      </c>
      <c r="H5180" s="87">
        <v>5180</v>
      </c>
      <c r="I5180" s="119">
        <v>74220</v>
      </c>
      <c r="J5180" s="122" t="s">
        <v>11294</v>
      </c>
      <c r="K5180" s="87" t="str">
        <f t="shared" si="225"/>
        <v>742</v>
      </c>
      <c r="L5180" s="111"/>
    </row>
    <row r="5181" spans="7:12" ht="15" customHeight="1" x14ac:dyDescent="0.25">
      <c r="G5181" s="87">
        <f t="shared" si="224"/>
        <v>0</v>
      </c>
      <c r="H5181" s="87">
        <v>5181</v>
      </c>
      <c r="I5181" s="119">
        <v>74220</v>
      </c>
      <c r="J5181" s="122" t="s">
        <v>11295</v>
      </c>
      <c r="K5181" s="87" t="str">
        <f t="shared" si="225"/>
        <v>742</v>
      </c>
      <c r="L5181" s="111"/>
    </row>
    <row r="5182" spans="7:12" ht="15" customHeight="1" x14ac:dyDescent="0.25">
      <c r="G5182" s="87">
        <f t="shared" si="224"/>
        <v>0</v>
      </c>
      <c r="H5182" s="87">
        <v>5182</v>
      </c>
      <c r="I5182" s="119">
        <v>74220</v>
      </c>
      <c r="J5182" s="122" t="s">
        <v>11296</v>
      </c>
      <c r="K5182" s="87" t="str">
        <f t="shared" si="225"/>
        <v>742</v>
      </c>
      <c r="L5182" s="111"/>
    </row>
    <row r="5183" spans="7:12" ht="15" customHeight="1" x14ac:dyDescent="0.25">
      <c r="G5183" s="87">
        <f t="shared" si="224"/>
        <v>0</v>
      </c>
      <c r="H5183" s="87">
        <v>5183</v>
      </c>
      <c r="I5183" s="119">
        <v>74210</v>
      </c>
      <c r="J5183" s="122" t="s">
        <v>11297</v>
      </c>
      <c r="K5183" s="87" t="str">
        <f t="shared" si="225"/>
        <v>742</v>
      </c>
      <c r="L5183" s="111"/>
    </row>
    <row r="5184" spans="7:12" ht="15" customHeight="1" x14ac:dyDescent="0.25">
      <c r="G5184" s="87">
        <f t="shared" si="224"/>
        <v>0</v>
      </c>
      <c r="H5184" s="87">
        <v>5184</v>
      </c>
      <c r="I5184" s="119">
        <v>74210</v>
      </c>
      <c r="J5184" s="122" t="s">
        <v>11298</v>
      </c>
      <c r="K5184" s="87" t="str">
        <f t="shared" si="225"/>
        <v>742</v>
      </c>
      <c r="L5184" s="111"/>
    </row>
    <row r="5185" spans="7:12" ht="15" customHeight="1" x14ac:dyDescent="0.25">
      <c r="G5185" s="87">
        <f t="shared" si="224"/>
        <v>0</v>
      </c>
      <c r="H5185" s="87">
        <v>5185</v>
      </c>
      <c r="I5185" s="119">
        <v>74220</v>
      </c>
      <c r="J5185" s="122" t="s">
        <v>11299</v>
      </c>
      <c r="K5185" s="87" t="str">
        <f t="shared" si="225"/>
        <v>742</v>
      </c>
      <c r="L5185" s="111"/>
    </row>
    <row r="5186" spans="7:12" ht="15" customHeight="1" x14ac:dyDescent="0.25">
      <c r="G5186" s="87">
        <f t="shared" ref="G5186:G5249" si="226">IF(ISERR(SEARCH($G$1,J5186)),0,1)</f>
        <v>0</v>
      </c>
      <c r="H5186" s="87">
        <v>5186</v>
      </c>
      <c r="I5186" s="119">
        <v>74210</v>
      </c>
      <c r="J5186" s="122" t="s">
        <v>11300</v>
      </c>
      <c r="K5186" s="87" t="str">
        <f t="shared" si="225"/>
        <v>742</v>
      </c>
      <c r="L5186" s="111"/>
    </row>
    <row r="5187" spans="7:12" ht="15" customHeight="1" x14ac:dyDescent="0.25">
      <c r="G5187" s="87">
        <f t="shared" si="226"/>
        <v>0</v>
      </c>
      <c r="H5187" s="87">
        <v>5187</v>
      </c>
      <c r="I5187" s="119">
        <v>74210</v>
      </c>
      <c r="J5187" s="122" t="s">
        <v>11301</v>
      </c>
      <c r="K5187" s="87" t="str">
        <f t="shared" ref="K5187:K5250" si="227">IF(LEN(LEFT(I5187,3))&lt;3,"Prosím, zvolte podrobnější úroveň.",LEFT(I5187,3))</f>
        <v>742</v>
      </c>
      <c r="L5187" s="111"/>
    </row>
    <row r="5188" spans="7:12" ht="15" customHeight="1" x14ac:dyDescent="0.25">
      <c r="G5188" s="87">
        <f t="shared" si="226"/>
        <v>0</v>
      </c>
      <c r="H5188" s="87">
        <v>5188</v>
      </c>
      <c r="I5188" s="119">
        <v>74220</v>
      </c>
      <c r="J5188" s="122" t="s">
        <v>11301</v>
      </c>
      <c r="K5188" s="87" t="str">
        <f t="shared" si="227"/>
        <v>742</v>
      </c>
      <c r="L5188" s="111"/>
    </row>
    <row r="5189" spans="7:12" ht="15" customHeight="1" x14ac:dyDescent="0.25">
      <c r="G5189" s="87">
        <f t="shared" si="226"/>
        <v>0</v>
      </c>
      <c r="H5189" s="87">
        <v>5189</v>
      </c>
      <c r="I5189" s="119">
        <v>74210</v>
      </c>
      <c r="J5189" s="122" t="s">
        <v>11302</v>
      </c>
      <c r="K5189" s="87" t="str">
        <f t="shared" si="227"/>
        <v>742</v>
      </c>
      <c r="L5189" s="111"/>
    </row>
    <row r="5190" spans="7:12" ht="15" customHeight="1" x14ac:dyDescent="0.25">
      <c r="G5190" s="87">
        <f t="shared" si="226"/>
        <v>0</v>
      </c>
      <c r="H5190" s="87">
        <v>5190</v>
      </c>
      <c r="I5190" s="119">
        <v>74131</v>
      </c>
      <c r="J5190" s="122" t="s">
        <v>11303</v>
      </c>
      <c r="K5190" s="87" t="str">
        <f t="shared" si="227"/>
        <v>741</v>
      </c>
      <c r="L5190" s="111"/>
    </row>
    <row r="5191" spans="7:12" ht="15" customHeight="1" x14ac:dyDescent="0.25">
      <c r="G5191" s="87">
        <f t="shared" si="226"/>
        <v>0</v>
      </c>
      <c r="H5191" s="87">
        <v>5191</v>
      </c>
      <c r="I5191" s="119">
        <v>74131</v>
      </c>
      <c r="J5191" s="122" t="s">
        <v>11304</v>
      </c>
      <c r="K5191" s="87" t="str">
        <f t="shared" si="227"/>
        <v>741</v>
      </c>
      <c r="L5191" s="111"/>
    </row>
    <row r="5192" spans="7:12" ht="15" customHeight="1" x14ac:dyDescent="0.25">
      <c r="G5192" s="87">
        <f t="shared" si="226"/>
        <v>0</v>
      </c>
      <c r="H5192" s="87">
        <v>5192</v>
      </c>
      <c r="I5192" s="119">
        <v>74131</v>
      </c>
      <c r="J5192" s="122" t="s">
        <v>11305</v>
      </c>
      <c r="K5192" s="87" t="str">
        <f t="shared" si="227"/>
        <v>741</v>
      </c>
      <c r="L5192" s="111"/>
    </row>
    <row r="5193" spans="7:12" ht="15" customHeight="1" x14ac:dyDescent="0.25">
      <c r="G5193" s="87">
        <f t="shared" si="226"/>
        <v>0</v>
      </c>
      <c r="H5193" s="87">
        <v>5193</v>
      </c>
      <c r="I5193" s="119">
        <v>74131</v>
      </c>
      <c r="J5193" s="122" t="s">
        <v>11306</v>
      </c>
      <c r="K5193" s="87" t="str">
        <f t="shared" si="227"/>
        <v>741</v>
      </c>
      <c r="L5193" s="111"/>
    </row>
    <row r="5194" spans="7:12" ht="15" customHeight="1" x14ac:dyDescent="0.25">
      <c r="G5194" s="87">
        <f t="shared" si="226"/>
        <v>0</v>
      </c>
      <c r="H5194" s="87">
        <v>5194</v>
      </c>
      <c r="I5194" s="119">
        <v>74131</v>
      </c>
      <c r="J5194" s="122" t="s">
        <v>11307</v>
      </c>
      <c r="K5194" s="87" t="str">
        <f t="shared" si="227"/>
        <v>741</v>
      </c>
      <c r="L5194" s="111"/>
    </row>
    <row r="5195" spans="7:12" ht="15" customHeight="1" x14ac:dyDescent="0.25">
      <c r="G5195" s="87">
        <f t="shared" si="226"/>
        <v>0</v>
      </c>
      <c r="H5195" s="87">
        <v>5195</v>
      </c>
      <c r="I5195" s="119">
        <v>74131</v>
      </c>
      <c r="J5195" s="122" t="s">
        <v>11308</v>
      </c>
      <c r="K5195" s="87" t="str">
        <f t="shared" si="227"/>
        <v>741</v>
      </c>
      <c r="L5195" s="111"/>
    </row>
    <row r="5196" spans="7:12" ht="15" customHeight="1" x14ac:dyDescent="0.25">
      <c r="G5196" s="87">
        <f t="shared" si="226"/>
        <v>0</v>
      </c>
      <c r="H5196" s="87">
        <v>5196</v>
      </c>
      <c r="I5196" s="119">
        <v>74131</v>
      </c>
      <c r="J5196" s="122" t="s">
        <v>11309</v>
      </c>
      <c r="K5196" s="87" t="str">
        <f t="shared" si="227"/>
        <v>741</v>
      </c>
      <c r="L5196" s="111"/>
    </row>
    <row r="5197" spans="7:12" ht="15" customHeight="1" x14ac:dyDescent="0.25">
      <c r="G5197" s="87">
        <f t="shared" si="226"/>
        <v>0</v>
      </c>
      <c r="H5197" s="87">
        <v>5197</v>
      </c>
      <c r="I5197" s="119">
        <v>74131</v>
      </c>
      <c r="J5197" s="122" t="s">
        <v>11310</v>
      </c>
      <c r="K5197" s="87" t="str">
        <f t="shared" si="227"/>
        <v>741</v>
      </c>
      <c r="L5197" s="111"/>
    </row>
    <row r="5198" spans="7:12" ht="15" customHeight="1" x14ac:dyDescent="0.25">
      <c r="G5198" s="87">
        <f t="shared" si="226"/>
        <v>0</v>
      </c>
      <c r="H5198" s="87">
        <v>5198</v>
      </c>
      <c r="I5198" s="119">
        <v>74220</v>
      </c>
      <c r="J5198" s="122" t="s">
        <v>11311</v>
      </c>
      <c r="K5198" s="87" t="str">
        <f t="shared" si="227"/>
        <v>742</v>
      </c>
      <c r="L5198" s="111"/>
    </row>
    <row r="5199" spans="7:12" ht="15" customHeight="1" x14ac:dyDescent="0.25">
      <c r="G5199" s="87">
        <f t="shared" si="226"/>
        <v>0</v>
      </c>
      <c r="H5199" s="87">
        <v>5199</v>
      </c>
      <c r="I5199" s="119">
        <v>74132</v>
      </c>
      <c r="J5199" s="122" t="s">
        <v>11312</v>
      </c>
      <c r="K5199" s="87" t="str">
        <f t="shared" si="227"/>
        <v>741</v>
      </c>
      <c r="L5199" s="111"/>
    </row>
    <row r="5200" spans="7:12" ht="15" customHeight="1" x14ac:dyDescent="0.25">
      <c r="G5200" s="87">
        <f t="shared" si="226"/>
        <v>0</v>
      </c>
      <c r="H5200" s="87">
        <v>5200</v>
      </c>
      <c r="I5200" s="119">
        <v>74132</v>
      </c>
      <c r="J5200" s="122" t="s">
        <v>11313</v>
      </c>
      <c r="K5200" s="87" t="str">
        <f t="shared" si="227"/>
        <v>741</v>
      </c>
      <c r="L5200" s="111"/>
    </row>
    <row r="5201" spans="7:12" ht="15" customHeight="1" x14ac:dyDescent="0.25">
      <c r="G5201" s="87">
        <f t="shared" si="226"/>
        <v>0</v>
      </c>
      <c r="H5201" s="87">
        <v>5201</v>
      </c>
      <c r="I5201" s="119">
        <v>74220</v>
      </c>
      <c r="J5201" s="122" t="s">
        <v>11314</v>
      </c>
      <c r="K5201" s="87" t="str">
        <f t="shared" si="227"/>
        <v>742</v>
      </c>
      <c r="L5201" s="111"/>
    </row>
    <row r="5202" spans="7:12" ht="15" customHeight="1" x14ac:dyDescent="0.25">
      <c r="G5202" s="87">
        <f t="shared" si="226"/>
        <v>0</v>
      </c>
      <c r="H5202" s="87">
        <v>5202</v>
      </c>
      <c r="I5202" s="119">
        <v>74132</v>
      </c>
      <c r="J5202" s="122" t="s">
        <v>11315</v>
      </c>
      <c r="K5202" s="87" t="str">
        <f t="shared" si="227"/>
        <v>741</v>
      </c>
      <c r="L5202" s="111"/>
    </row>
    <row r="5203" spans="7:12" ht="15" customHeight="1" x14ac:dyDescent="0.25">
      <c r="G5203" s="87">
        <f t="shared" si="226"/>
        <v>0</v>
      </c>
      <c r="H5203" s="87">
        <v>5203</v>
      </c>
      <c r="I5203" s="119">
        <v>74220</v>
      </c>
      <c r="J5203" s="122" t="s">
        <v>11316</v>
      </c>
      <c r="K5203" s="87" t="str">
        <f t="shared" si="227"/>
        <v>742</v>
      </c>
      <c r="L5203" s="111"/>
    </row>
    <row r="5204" spans="7:12" ht="15" customHeight="1" x14ac:dyDescent="0.25">
      <c r="G5204" s="87">
        <f t="shared" si="226"/>
        <v>0</v>
      </c>
      <c r="H5204" s="87">
        <v>5204</v>
      </c>
      <c r="I5204" s="119">
        <v>74132</v>
      </c>
      <c r="J5204" s="122" t="s">
        <v>11317</v>
      </c>
      <c r="K5204" s="87" t="str">
        <f t="shared" si="227"/>
        <v>741</v>
      </c>
      <c r="L5204" s="111"/>
    </row>
    <row r="5205" spans="7:12" ht="15" customHeight="1" x14ac:dyDescent="0.25">
      <c r="G5205" s="87">
        <f t="shared" si="226"/>
        <v>0</v>
      </c>
      <c r="H5205" s="87">
        <v>5205</v>
      </c>
      <c r="I5205" s="119">
        <v>74132</v>
      </c>
      <c r="J5205" s="122" t="s">
        <v>11318</v>
      </c>
      <c r="K5205" s="87" t="str">
        <f t="shared" si="227"/>
        <v>741</v>
      </c>
      <c r="L5205" s="111"/>
    </row>
    <row r="5206" spans="7:12" ht="15" customHeight="1" x14ac:dyDescent="0.25">
      <c r="G5206" s="87">
        <f t="shared" si="226"/>
        <v>0</v>
      </c>
      <c r="H5206" s="87">
        <v>5206</v>
      </c>
      <c r="I5206" s="119">
        <v>73111</v>
      </c>
      <c r="J5206" s="122" t="s">
        <v>11319</v>
      </c>
      <c r="K5206" s="87" t="str">
        <f t="shared" si="227"/>
        <v>731</v>
      </c>
      <c r="L5206" s="111"/>
    </row>
    <row r="5207" spans="7:12" ht="15" customHeight="1" x14ac:dyDescent="0.25">
      <c r="G5207" s="87">
        <f t="shared" si="226"/>
        <v>0</v>
      </c>
      <c r="H5207" s="87">
        <v>5207</v>
      </c>
      <c r="I5207" s="119">
        <v>73112</v>
      </c>
      <c r="J5207" s="122" t="s">
        <v>11320</v>
      </c>
      <c r="K5207" s="87" t="str">
        <f t="shared" si="227"/>
        <v>731</v>
      </c>
      <c r="L5207" s="111"/>
    </row>
    <row r="5208" spans="7:12" ht="15" customHeight="1" x14ac:dyDescent="0.25">
      <c r="G5208" s="87">
        <f t="shared" si="226"/>
        <v>0</v>
      </c>
      <c r="H5208" s="87">
        <v>5208</v>
      </c>
      <c r="I5208" s="119">
        <v>73113</v>
      </c>
      <c r="J5208" s="122" t="s">
        <v>11321</v>
      </c>
      <c r="K5208" s="87" t="str">
        <f t="shared" si="227"/>
        <v>731</v>
      </c>
      <c r="L5208" s="111"/>
    </row>
    <row r="5209" spans="7:12" ht="15" customHeight="1" x14ac:dyDescent="0.25">
      <c r="G5209" s="87">
        <f t="shared" si="226"/>
        <v>0</v>
      </c>
      <c r="H5209" s="87">
        <v>5209</v>
      </c>
      <c r="I5209" s="119">
        <v>73119</v>
      </c>
      <c r="J5209" s="122" t="s">
        <v>11322</v>
      </c>
      <c r="K5209" s="87" t="str">
        <f t="shared" si="227"/>
        <v>731</v>
      </c>
      <c r="L5209" s="111"/>
    </row>
    <row r="5210" spans="7:12" ht="15" customHeight="1" x14ac:dyDescent="0.25">
      <c r="G5210" s="87">
        <f t="shared" si="226"/>
        <v>0</v>
      </c>
      <c r="H5210" s="87">
        <v>5210</v>
      </c>
      <c r="I5210" s="119">
        <v>73119</v>
      </c>
      <c r="J5210" s="122" t="s">
        <v>11323</v>
      </c>
      <c r="K5210" s="87" t="str">
        <f t="shared" si="227"/>
        <v>731</v>
      </c>
      <c r="L5210" s="111"/>
    </row>
    <row r="5211" spans="7:12" ht="15" customHeight="1" x14ac:dyDescent="0.25">
      <c r="G5211" s="87">
        <f t="shared" si="226"/>
        <v>0</v>
      </c>
      <c r="H5211" s="87">
        <v>5211</v>
      </c>
      <c r="I5211" s="119">
        <v>73112</v>
      </c>
      <c r="J5211" s="122" t="s">
        <v>11324</v>
      </c>
      <c r="K5211" s="87" t="str">
        <f t="shared" si="227"/>
        <v>731</v>
      </c>
      <c r="L5211" s="111"/>
    </row>
    <row r="5212" spans="7:12" ht="15" customHeight="1" x14ac:dyDescent="0.25">
      <c r="G5212" s="87">
        <f t="shared" si="226"/>
        <v>0</v>
      </c>
      <c r="H5212" s="87">
        <v>5212</v>
      </c>
      <c r="I5212" s="119">
        <v>73119</v>
      </c>
      <c r="J5212" s="122" t="s">
        <v>11325</v>
      </c>
      <c r="K5212" s="87" t="str">
        <f t="shared" si="227"/>
        <v>731</v>
      </c>
      <c r="L5212" s="111"/>
    </row>
    <row r="5213" spans="7:12" ht="15" customHeight="1" x14ac:dyDescent="0.25">
      <c r="G5213" s="87">
        <f t="shared" si="226"/>
        <v>0</v>
      </c>
      <c r="H5213" s="87">
        <v>5213</v>
      </c>
      <c r="I5213" s="119">
        <v>73119</v>
      </c>
      <c r="J5213" s="122" t="s">
        <v>11326</v>
      </c>
      <c r="K5213" s="87" t="str">
        <f t="shared" si="227"/>
        <v>731</v>
      </c>
      <c r="L5213" s="111"/>
    </row>
    <row r="5214" spans="7:12" ht="15" customHeight="1" x14ac:dyDescent="0.25">
      <c r="G5214" s="87">
        <f t="shared" si="226"/>
        <v>0</v>
      </c>
      <c r="H5214" s="87">
        <v>5214</v>
      </c>
      <c r="I5214" s="119">
        <v>73111</v>
      </c>
      <c r="J5214" s="122" t="s">
        <v>11326</v>
      </c>
      <c r="K5214" s="87" t="str">
        <f t="shared" si="227"/>
        <v>731</v>
      </c>
      <c r="L5214" s="111"/>
    </row>
    <row r="5215" spans="7:12" ht="15" customHeight="1" x14ac:dyDescent="0.25">
      <c r="G5215" s="87">
        <f t="shared" si="226"/>
        <v>0</v>
      </c>
      <c r="H5215" s="87">
        <v>5215</v>
      </c>
      <c r="I5215" s="119">
        <v>73112</v>
      </c>
      <c r="J5215" s="122" t="s">
        <v>11326</v>
      </c>
      <c r="K5215" s="87" t="str">
        <f t="shared" si="227"/>
        <v>731</v>
      </c>
      <c r="L5215" s="111"/>
    </row>
    <row r="5216" spans="7:12" ht="15" customHeight="1" x14ac:dyDescent="0.25">
      <c r="G5216" s="87">
        <f t="shared" si="226"/>
        <v>0</v>
      </c>
      <c r="H5216" s="87">
        <v>5216</v>
      </c>
      <c r="I5216" s="119">
        <v>73113</v>
      </c>
      <c r="J5216" s="122" t="s">
        <v>11326</v>
      </c>
      <c r="K5216" s="87" t="str">
        <f t="shared" si="227"/>
        <v>731</v>
      </c>
      <c r="L5216" s="111"/>
    </row>
    <row r="5217" spans="7:12" ht="15" customHeight="1" x14ac:dyDescent="0.25">
      <c r="G5217" s="87">
        <f t="shared" si="226"/>
        <v>0</v>
      </c>
      <c r="H5217" s="87">
        <v>5217</v>
      </c>
      <c r="I5217" s="119">
        <v>73119</v>
      </c>
      <c r="J5217" s="122" t="s">
        <v>11327</v>
      </c>
      <c r="K5217" s="87" t="str">
        <f t="shared" si="227"/>
        <v>731</v>
      </c>
      <c r="L5217" s="111"/>
    </row>
    <row r="5218" spans="7:12" ht="15" customHeight="1" x14ac:dyDescent="0.25">
      <c r="G5218" s="87">
        <f t="shared" si="226"/>
        <v>0</v>
      </c>
      <c r="H5218" s="87">
        <v>5218</v>
      </c>
      <c r="I5218" s="119">
        <v>73121</v>
      </c>
      <c r="J5218" s="122" t="s">
        <v>11328</v>
      </c>
      <c r="K5218" s="87" t="str">
        <f t="shared" si="227"/>
        <v>731</v>
      </c>
      <c r="L5218" s="111"/>
    </row>
    <row r="5219" spans="7:12" ht="15" customHeight="1" x14ac:dyDescent="0.25">
      <c r="G5219" s="87">
        <f t="shared" si="226"/>
        <v>0</v>
      </c>
      <c r="H5219" s="87">
        <v>5219</v>
      </c>
      <c r="I5219" s="119">
        <v>73121</v>
      </c>
      <c r="J5219" s="122" t="s">
        <v>11329</v>
      </c>
      <c r="K5219" s="87" t="str">
        <f t="shared" si="227"/>
        <v>731</v>
      </c>
      <c r="L5219" s="111"/>
    </row>
    <row r="5220" spans="7:12" ht="15" customHeight="1" x14ac:dyDescent="0.25">
      <c r="G5220" s="87">
        <f t="shared" si="226"/>
        <v>0</v>
      </c>
      <c r="H5220" s="87">
        <v>5220</v>
      </c>
      <c r="I5220" s="119">
        <v>73121</v>
      </c>
      <c r="J5220" s="122" t="s">
        <v>11330</v>
      </c>
      <c r="K5220" s="87" t="str">
        <f t="shared" si="227"/>
        <v>731</v>
      </c>
      <c r="L5220" s="111"/>
    </row>
    <row r="5221" spans="7:12" ht="15" customHeight="1" x14ac:dyDescent="0.25">
      <c r="G5221" s="87">
        <f t="shared" si="226"/>
        <v>0</v>
      </c>
      <c r="H5221" s="87">
        <v>5221</v>
      </c>
      <c r="I5221" s="119">
        <v>73121</v>
      </c>
      <c r="J5221" s="122" t="s">
        <v>11331</v>
      </c>
      <c r="K5221" s="87" t="str">
        <f t="shared" si="227"/>
        <v>731</v>
      </c>
      <c r="L5221" s="111"/>
    </row>
    <row r="5222" spans="7:12" ht="15" customHeight="1" x14ac:dyDescent="0.25">
      <c r="G5222" s="87">
        <f t="shared" si="226"/>
        <v>0</v>
      </c>
      <c r="H5222" s="87">
        <v>5222</v>
      </c>
      <c r="I5222" s="119">
        <v>73121</v>
      </c>
      <c r="J5222" s="122" t="s">
        <v>11332</v>
      </c>
      <c r="K5222" s="87" t="str">
        <f t="shared" si="227"/>
        <v>731</v>
      </c>
      <c r="L5222" s="111"/>
    </row>
    <row r="5223" spans="7:12" ht="15" customHeight="1" x14ac:dyDescent="0.25">
      <c r="G5223" s="87">
        <f t="shared" si="226"/>
        <v>0</v>
      </c>
      <c r="H5223" s="87">
        <v>5223</v>
      </c>
      <c r="I5223" s="119">
        <v>73121</v>
      </c>
      <c r="J5223" s="122" t="s">
        <v>11333</v>
      </c>
      <c r="K5223" s="87" t="str">
        <f t="shared" si="227"/>
        <v>731</v>
      </c>
      <c r="L5223" s="111"/>
    </row>
    <row r="5224" spans="7:12" ht="15" customHeight="1" x14ac:dyDescent="0.25">
      <c r="G5224" s="87">
        <f t="shared" si="226"/>
        <v>0</v>
      </c>
      <c r="H5224" s="87">
        <v>5224</v>
      </c>
      <c r="I5224" s="119">
        <v>73122</v>
      </c>
      <c r="J5224" s="122" t="s">
        <v>11334</v>
      </c>
      <c r="K5224" s="87" t="str">
        <f t="shared" si="227"/>
        <v>731</v>
      </c>
      <c r="L5224" s="111"/>
    </row>
    <row r="5225" spans="7:12" ht="15" customHeight="1" x14ac:dyDescent="0.25">
      <c r="G5225" s="87">
        <f t="shared" si="226"/>
        <v>0</v>
      </c>
      <c r="H5225" s="87">
        <v>5225</v>
      </c>
      <c r="I5225" s="119">
        <v>73121</v>
      </c>
      <c r="J5225" s="122" t="s">
        <v>11335</v>
      </c>
      <c r="K5225" s="87" t="str">
        <f t="shared" si="227"/>
        <v>731</v>
      </c>
      <c r="L5225" s="111"/>
    </row>
    <row r="5226" spans="7:12" ht="15" customHeight="1" x14ac:dyDescent="0.25">
      <c r="G5226" s="87">
        <f t="shared" si="226"/>
        <v>0</v>
      </c>
      <c r="H5226" s="87">
        <v>5226</v>
      </c>
      <c r="I5226" s="119">
        <v>73121</v>
      </c>
      <c r="J5226" s="122" t="s">
        <v>11336</v>
      </c>
      <c r="K5226" s="87" t="str">
        <f t="shared" si="227"/>
        <v>731</v>
      </c>
      <c r="L5226" s="111"/>
    </row>
    <row r="5227" spans="7:12" ht="15" customHeight="1" x14ac:dyDescent="0.25">
      <c r="G5227" s="87">
        <f t="shared" si="226"/>
        <v>0</v>
      </c>
      <c r="H5227" s="87">
        <v>5227</v>
      </c>
      <c r="I5227" s="119">
        <v>73130</v>
      </c>
      <c r="J5227" s="122" t="s">
        <v>11337</v>
      </c>
      <c r="K5227" s="87" t="str">
        <f t="shared" si="227"/>
        <v>731</v>
      </c>
      <c r="L5227" s="111"/>
    </row>
    <row r="5228" spans="7:12" ht="15" customHeight="1" x14ac:dyDescent="0.25">
      <c r="G5228" s="87">
        <f t="shared" si="226"/>
        <v>0</v>
      </c>
      <c r="H5228" s="87">
        <v>5228</v>
      </c>
      <c r="I5228" s="119">
        <v>73130</v>
      </c>
      <c r="J5228" s="122" t="s">
        <v>11338</v>
      </c>
      <c r="K5228" s="87" t="str">
        <f t="shared" si="227"/>
        <v>731</v>
      </c>
      <c r="L5228" s="111"/>
    </row>
    <row r="5229" spans="7:12" ht="15" customHeight="1" x14ac:dyDescent="0.25">
      <c r="G5229" s="87">
        <f t="shared" si="226"/>
        <v>0</v>
      </c>
      <c r="H5229" s="87">
        <v>5229</v>
      </c>
      <c r="I5229" s="119">
        <v>73130</v>
      </c>
      <c r="J5229" s="122" t="s">
        <v>11339</v>
      </c>
      <c r="K5229" s="87" t="str">
        <f t="shared" si="227"/>
        <v>731</v>
      </c>
      <c r="L5229" s="111"/>
    </row>
    <row r="5230" spans="7:12" ht="15" customHeight="1" x14ac:dyDescent="0.25">
      <c r="G5230" s="87">
        <f t="shared" si="226"/>
        <v>0</v>
      </c>
      <c r="H5230" s="87">
        <v>5230</v>
      </c>
      <c r="I5230" s="119">
        <v>73130</v>
      </c>
      <c r="J5230" s="122" t="s">
        <v>11340</v>
      </c>
      <c r="K5230" s="87" t="str">
        <f t="shared" si="227"/>
        <v>731</v>
      </c>
      <c r="L5230" s="111"/>
    </row>
    <row r="5231" spans="7:12" ht="15" customHeight="1" x14ac:dyDescent="0.25">
      <c r="G5231" s="87">
        <f t="shared" si="226"/>
        <v>0</v>
      </c>
      <c r="H5231" s="87">
        <v>5231</v>
      </c>
      <c r="I5231" s="119">
        <v>73130</v>
      </c>
      <c r="J5231" s="122" t="s">
        <v>11341</v>
      </c>
      <c r="K5231" s="87" t="str">
        <f t="shared" si="227"/>
        <v>731</v>
      </c>
      <c r="L5231" s="111"/>
    </row>
    <row r="5232" spans="7:12" ht="15" customHeight="1" x14ac:dyDescent="0.25">
      <c r="G5232" s="87">
        <f t="shared" si="226"/>
        <v>0</v>
      </c>
      <c r="H5232" s="87">
        <v>5232</v>
      </c>
      <c r="I5232" s="119">
        <v>73130</v>
      </c>
      <c r="J5232" s="122" t="s">
        <v>11342</v>
      </c>
      <c r="K5232" s="87" t="str">
        <f t="shared" si="227"/>
        <v>731</v>
      </c>
      <c r="L5232" s="111"/>
    </row>
    <row r="5233" spans="7:12" ht="15" customHeight="1" x14ac:dyDescent="0.25">
      <c r="G5233" s="87">
        <f t="shared" si="226"/>
        <v>0</v>
      </c>
      <c r="H5233" s="87">
        <v>5233</v>
      </c>
      <c r="I5233" s="119">
        <v>73130</v>
      </c>
      <c r="J5233" s="122" t="s">
        <v>11343</v>
      </c>
      <c r="K5233" s="87" t="str">
        <f t="shared" si="227"/>
        <v>731</v>
      </c>
      <c r="L5233" s="111"/>
    </row>
    <row r="5234" spans="7:12" ht="15" customHeight="1" x14ac:dyDescent="0.25">
      <c r="G5234" s="87">
        <f t="shared" si="226"/>
        <v>0</v>
      </c>
      <c r="H5234" s="87">
        <v>5234</v>
      </c>
      <c r="I5234" s="119">
        <v>73130</v>
      </c>
      <c r="J5234" s="122" t="s">
        <v>11344</v>
      </c>
      <c r="K5234" s="87" t="str">
        <f t="shared" si="227"/>
        <v>731</v>
      </c>
      <c r="L5234" s="111"/>
    </row>
    <row r="5235" spans="7:12" ht="15" customHeight="1" x14ac:dyDescent="0.25">
      <c r="G5235" s="87">
        <f t="shared" si="226"/>
        <v>0</v>
      </c>
      <c r="H5235" s="87">
        <v>5235</v>
      </c>
      <c r="I5235" s="119">
        <v>73119</v>
      </c>
      <c r="J5235" s="122" t="s">
        <v>11345</v>
      </c>
      <c r="K5235" s="87" t="str">
        <f t="shared" si="227"/>
        <v>731</v>
      </c>
      <c r="L5235" s="111"/>
    </row>
    <row r="5236" spans="7:12" ht="15" customHeight="1" x14ac:dyDescent="0.25">
      <c r="G5236" s="87">
        <f t="shared" si="226"/>
        <v>0</v>
      </c>
      <c r="H5236" s="87">
        <v>5236</v>
      </c>
      <c r="I5236" s="119">
        <v>73119</v>
      </c>
      <c r="J5236" s="122" t="s">
        <v>11346</v>
      </c>
      <c r="K5236" s="87" t="str">
        <f t="shared" si="227"/>
        <v>731</v>
      </c>
      <c r="L5236" s="111"/>
    </row>
    <row r="5237" spans="7:12" ht="15" customHeight="1" x14ac:dyDescent="0.25">
      <c r="G5237" s="87">
        <f t="shared" si="226"/>
        <v>0</v>
      </c>
      <c r="H5237" s="87">
        <v>5237</v>
      </c>
      <c r="I5237" s="119">
        <v>73119</v>
      </c>
      <c r="J5237" s="122" t="s">
        <v>11347</v>
      </c>
      <c r="K5237" s="87" t="str">
        <f t="shared" si="227"/>
        <v>731</v>
      </c>
      <c r="L5237" s="111"/>
    </row>
    <row r="5238" spans="7:12" ht="15" customHeight="1" x14ac:dyDescent="0.25">
      <c r="G5238" s="87">
        <f t="shared" si="226"/>
        <v>0</v>
      </c>
      <c r="H5238" s="87">
        <v>5238</v>
      </c>
      <c r="I5238" s="119">
        <v>73119</v>
      </c>
      <c r="J5238" s="122" t="s">
        <v>11348</v>
      </c>
      <c r="K5238" s="87" t="str">
        <f t="shared" si="227"/>
        <v>731</v>
      </c>
      <c r="L5238" s="111"/>
    </row>
    <row r="5239" spans="7:12" ht="15" customHeight="1" x14ac:dyDescent="0.25">
      <c r="G5239" s="87">
        <f t="shared" si="226"/>
        <v>0</v>
      </c>
      <c r="H5239" s="87">
        <v>5239</v>
      </c>
      <c r="I5239" s="119">
        <v>73119</v>
      </c>
      <c r="J5239" s="122" t="s">
        <v>11349</v>
      </c>
      <c r="K5239" s="87" t="str">
        <f t="shared" si="227"/>
        <v>731</v>
      </c>
      <c r="L5239" s="111"/>
    </row>
    <row r="5240" spans="7:12" ht="15" customHeight="1" x14ac:dyDescent="0.25">
      <c r="G5240" s="87">
        <f t="shared" si="226"/>
        <v>0</v>
      </c>
      <c r="H5240" s="87">
        <v>5240</v>
      </c>
      <c r="I5240" s="119">
        <v>73119</v>
      </c>
      <c r="J5240" s="122" t="s">
        <v>11350</v>
      </c>
      <c r="K5240" s="87" t="str">
        <f t="shared" si="227"/>
        <v>731</v>
      </c>
      <c r="L5240" s="111"/>
    </row>
    <row r="5241" spans="7:12" ht="15" customHeight="1" x14ac:dyDescent="0.25">
      <c r="G5241" s="87">
        <f t="shared" si="226"/>
        <v>0</v>
      </c>
      <c r="H5241" s="87">
        <v>5241</v>
      </c>
      <c r="I5241" s="119">
        <v>73119</v>
      </c>
      <c r="J5241" s="122" t="s">
        <v>11351</v>
      </c>
      <c r="K5241" s="87" t="str">
        <f t="shared" si="227"/>
        <v>731</v>
      </c>
      <c r="L5241" s="111"/>
    </row>
    <row r="5242" spans="7:12" ht="15" customHeight="1" x14ac:dyDescent="0.25">
      <c r="G5242" s="87">
        <f t="shared" si="226"/>
        <v>0</v>
      </c>
      <c r="H5242" s="87">
        <v>5242</v>
      </c>
      <c r="I5242" s="119">
        <v>73142</v>
      </c>
      <c r="J5242" s="122" t="s">
        <v>11352</v>
      </c>
      <c r="K5242" s="87" t="str">
        <f t="shared" si="227"/>
        <v>731</v>
      </c>
      <c r="L5242" s="111"/>
    </row>
    <row r="5243" spans="7:12" ht="15" customHeight="1" x14ac:dyDescent="0.25">
      <c r="G5243" s="87">
        <f t="shared" si="226"/>
        <v>0</v>
      </c>
      <c r="H5243" s="87">
        <v>5243</v>
      </c>
      <c r="I5243" s="119">
        <v>73142</v>
      </c>
      <c r="J5243" s="122" t="s">
        <v>11353</v>
      </c>
      <c r="K5243" s="87" t="str">
        <f t="shared" si="227"/>
        <v>731</v>
      </c>
      <c r="L5243" s="111"/>
    </row>
    <row r="5244" spans="7:12" ht="15" customHeight="1" x14ac:dyDescent="0.25">
      <c r="G5244" s="87">
        <f t="shared" si="226"/>
        <v>0</v>
      </c>
      <c r="H5244" s="87">
        <v>5244</v>
      </c>
      <c r="I5244" s="119">
        <v>73142</v>
      </c>
      <c r="J5244" s="122" t="s">
        <v>11354</v>
      </c>
      <c r="K5244" s="87" t="str">
        <f t="shared" si="227"/>
        <v>731</v>
      </c>
      <c r="L5244" s="111"/>
    </row>
    <row r="5245" spans="7:12" ht="15" customHeight="1" x14ac:dyDescent="0.25">
      <c r="G5245" s="87">
        <f t="shared" si="226"/>
        <v>0</v>
      </c>
      <c r="H5245" s="87">
        <v>5245</v>
      </c>
      <c r="I5245" s="119">
        <v>73141</v>
      </c>
      <c r="J5245" s="122" t="s">
        <v>11355</v>
      </c>
      <c r="K5245" s="87" t="str">
        <f t="shared" si="227"/>
        <v>731</v>
      </c>
      <c r="L5245" s="111"/>
    </row>
    <row r="5246" spans="7:12" ht="15" customHeight="1" x14ac:dyDescent="0.25">
      <c r="G5246" s="87">
        <f t="shared" si="226"/>
        <v>0</v>
      </c>
      <c r="H5246" s="87">
        <v>5246</v>
      </c>
      <c r="I5246" s="119">
        <v>73149</v>
      </c>
      <c r="J5246" s="122" t="s">
        <v>11356</v>
      </c>
      <c r="K5246" s="87" t="str">
        <f t="shared" si="227"/>
        <v>731</v>
      </c>
      <c r="L5246" s="111"/>
    </row>
    <row r="5247" spans="7:12" ht="15" customHeight="1" x14ac:dyDescent="0.25">
      <c r="G5247" s="87">
        <f t="shared" si="226"/>
        <v>0</v>
      </c>
      <c r="H5247" s="87">
        <v>5247</v>
      </c>
      <c r="I5247" s="119">
        <v>73149</v>
      </c>
      <c r="J5247" s="122" t="s">
        <v>11357</v>
      </c>
      <c r="K5247" s="87" t="str">
        <f t="shared" si="227"/>
        <v>731</v>
      </c>
      <c r="L5247" s="111"/>
    </row>
    <row r="5248" spans="7:12" ht="15" customHeight="1" x14ac:dyDescent="0.25">
      <c r="G5248" s="87">
        <f t="shared" si="226"/>
        <v>0</v>
      </c>
      <c r="H5248" s="87">
        <v>5248</v>
      </c>
      <c r="I5248" s="119">
        <v>73149</v>
      </c>
      <c r="J5248" s="122" t="s">
        <v>11358</v>
      </c>
      <c r="K5248" s="87" t="str">
        <f t="shared" si="227"/>
        <v>731</v>
      </c>
      <c r="L5248" s="111"/>
    </row>
    <row r="5249" spans="7:12" ht="15" customHeight="1" x14ac:dyDescent="0.25">
      <c r="G5249" s="87">
        <f t="shared" si="226"/>
        <v>0</v>
      </c>
      <c r="H5249" s="87">
        <v>5249</v>
      </c>
      <c r="I5249" s="119">
        <v>73149</v>
      </c>
      <c r="J5249" s="122" t="s">
        <v>11359</v>
      </c>
      <c r="K5249" s="87" t="str">
        <f t="shared" si="227"/>
        <v>731</v>
      </c>
      <c r="L5249" s="111"/>
    </row>
    <row r="5250" spans="7:12" ht="15" customHeight="1" x14ac:dyDescent="0.25">
      <c r="G5250" s="87">
        <f t="shared" ref="G5250:G5313" si="228">IF(ISERR(SEARCH($G$1,J5250)),0,1)</f>
        <v>0</v>
      </c>
      <c r="H5250" s="87">
        <v>5250</v>
      </c>
      <c r="I5250" s="119">
        <v>81812</v>
      </c>
      <c r="J5250" s="122" t="s">
        <v>11359</v>
      </c>
      <c r="K5250" s="87" t="str">
        <f t="shared" si="227"/>
        <v>818</v>
      </c>
      <c r="L5250" s="111"/>
    </row>
    <row r="5251" spans="7:12" ht="15" customHeight="1" x14ac:dyDescent="0.25">
      <c r="G5251" s="87">
        <f t="shared" si="228"/>
        <v>0</v>
      </c>
      <c r="H5251" s="87">
        <v>5251</v>
      </c>
      <c r="I5251" s="119">
        <v>81813</v>
      </c>
      <c r="J5251" s="122" t="s">
        <v>11359</v>
      </c>
      <c r="K5251" s="87" t="str">
        <f t="shared" ref="K5251:K5314" si="229">IF(LEN(LEFT(I5251,3))&lt;3,"Prosím, zvolte podrobnější úroveň.",LEFT(I5251,3))</f>
        <v>818</v>
      </c>
      <c r="L5251" s="111"/>
    </row>
    <row r="5252" spans="7:12" ht="15" customHeight="1" x14ac:dyDescent="0.25">
      <c r="G5252" s="87">
        <f t="shared" si="228"/>
        <v>0</v>
      </c>
      <c r="H5252" s="87">
        <v>5252</v>
      </c>
      <c r="I5252" s="119">
        <v>73149</v>
      </c>
      <c r="J5252" s="122" t="s">
        <v>11360</v>
      </c>
      <c r="K5252" s="87" t="str">
        <f t="shared" si="229"/>
        <v>731</v>
      </c>
      <c r="L5252" s="111"/>
    </row>
    <row r="5253" spans="7:12" ht="15" customHeight="1" x14ac:dyDescent="0.25">
      <c r="G5253" s="87">
        <f t="shared" si="228"/>
        <v>0</v>
      </c>
      <c r="H5253" s="87">
        <v>5253</v>
      </c>
      <c r="I5253" s="119">
        <v>73152</v>
      </c>
      <c r="J5253" s="122" t="s">
        <v>11361</v>
      </c>
      <c r="K5253" s="87" t="str">
        <f t="shared" si="229"/>
        <v>731</v>
      </c>
      <c r="L5253" s="111"/>
    </row>
    <row r="5254" spans="7:12" ht="15" customHeight="1" x14ac:dyDescent="0.25">
      <c r="G5254" s="87">
        <f t="shared" si="228"/>
        <v>0</v>
      </c>
      <c r="H5254" s="87">
        <v>5254</v>
      </c>
      <c r="I5254" s="119">
        <v>73152</v>
      </c>
      <c r="J5254" s="122" t="s">
        <v>11362</v>
      </c>
      <c r="K5254" s="87" t="str">
        <f t="shared" si="229"/>
        <v>731</v>
      </c>
      <c r="L5254" s="111"/>
    </row>
    <row r="5255" spans="7:12" ht="15" customHeight="1" x14ac:dyDescent="0.25">
      <c r="G5255" s="87">
        <f t="shared" si="228"/>
        <v>0</v>
      </c>
      <c r="H5255" s="87">
        <v>5255</v>
      </c>
      <c r="I5255" s="119">
        <v>73152</v>
      </c>
      <c r="J5255" s="122" t="s">
        <v>11363</v>
      </c>
      <c r="K5255" s="87" t="str">
        <f t="shared" si="229"/>
        <v>731</v>
      </c>
      <c r="L5255" s="111"/>
    </row>
    <row r="5256" spans="7:12" ht="15" customHeight="1" x14ac:dyDescent="0.25">
      <c r="G5256" s="87">
        <f t="shared" si="228"/>
        <v>0</v>
      </c>
      <c r="H5256" s="87">
        <v>5256</v>
      </c>
      <c r="I5256" s="119">
        <v>73153</v>
      </c>
      <c r="J5256" s="122" t="s">
        <v>11364</v>
      </c>
      <c r="K5256" s="87" t="str">
        <f t="shared" si="229"/>
        <v>731</v>
      </c>
      <c r="L5256" s="111"/>
    </row>
    <row r="5257" spans="7:12" ht="15" customHeight="1" x14ac:dyDescent="0.25">
      <c r="G5257" s="87">
        <f t="shared" si="228"/>
        <v>0</v>
      </c>
      <c r="H5257" s="87">
        <v>5257</v>
      </c>
      <c r="I5257" s="119">
        <v>73152</v>
      </c>
      <c r="J5257" s="122" t="s">
        <v>11365</v>
      </c>
      <c r="K5257" s="87" t="str">
        <f t="shared" si="229"/>
        <v>731</v>
      </c>
      <c r="L5257" s="111"/>
    </row>
    <row r="5258" spans="7:12" ht="15" customHeight="1" x14ac:dyDescent="0.25">
      <c r="G5258" s="87">
        <f t="shared" si="228"/>
        <v>0</v>
      </c>
      <c r="H5258" s="87">
        <v>5258</v>
      </c>
      <c r="I5258" s="119">
        <v>73151</v>
      </c>
      <c r="J5258" s="122" t="s">
        <v>11366</v>
      </c>
      <c r="K5258" s="87" t="str">
        <f t="shared" si="229"/>
        <v>731</v>
      </c>
      <c r="L5258" s="111"/>
    </row>
    <row r="5259" spans="7:12" ht="15" customHeight="1" x14ac:dyDescent="0.25">
      <c r="G5259" s="87">
        <f t="shared" si="228"/>
        <v>0</v>
      </c>
      <c r="H5259" s="87">
        <v>5259</v>
      </c>
      <c r="I5259" s="119">
        <v>73154</v>
      </c>
      <c r="J5259" s="122" t="s">
        <v>11367</v>
      </c>
      <c r="K5259" s="87" t="str">
        <f t="shared" si="229"/>
        <v>731</v>
      </c>
      <c r="L5259" s="111"/>
    </row>
    <row r="5260" spans="7:12" ht="15" customHeight="1" x14ac:dyDescent="0.25">
      <c r="G5260" s="87">
        <f t="shared" si="228"/>
        <v>0</v>
      </c>
      <c r="H5260" s="87">
        <v>5260</v>
      </c>
      <c r="I5260" s="119">
        <v>73152</v>
      </c>
      <c r="J5260" s="122" t="s">
        <v>11368</v>
      </c>
      <c r="K5260" s="87" t="str">
        <f t="shared" si="229"/>
        <v>731</v>
      </c>
      <c r="L5260" s="111"/>
    </row>
    <row r="5261" spans="7:12" ht="15" customHeight="1" x14ac:dyDescent="0.25">
      <c r="G5261" s="87">
        <f t="shared" si="228"/>
        <v>0</v>
      </c>
      <c r="H5261" s="87">
        <v>5261</v>
      </c>
      <c r="I5261" s="119">
        <v>81811</v>
      </c>
      <c r="J5261" s="122" t="s">
        <v>11368</v>
      </c>
      <c r="K5261" s="87" t="str">
        <f t="shared" si="229"/>
        <v>818</v>
      </c>
      <c r="L5261" s="111"/>
    </row>
    <row r="5262" spans="7:12" ht="15" customHeight="1" x14ac:dyDescent="0.25">
      <c r="G5262" s="87">
        <f t="shared" si="228"/>
        <v>0</v>
      </c>
      <c r="H5262" s="87">
        <v>5262</v>
      </c>
      <c r="I5262" s="119">
        <v>73152</v>
      </c>
      <c r="J5262" s="122" t="s">
        <v>11369</v>
      </c>
      <c r="K5262" s="87" t="str">
        <f t="shared" si="229"/>
        <v>731</v>
      </c>
      <c r="L5262" s="111"/>
    </row>
    <row r="5263" spans="7:12" ht="15" customHeight="1" x14ac:dyDescent="0.25">
      <c r="G5263" s="87">
        <f t="shared" si="228"/>
        <v>0</v>
      </c>
      <c r="H5263" s="87">
        <v>5263</v>
      </c>
      <c r="I5263" s="119">
        <v>73162</v>
      </c>
      <c r="J5263" s="122" t="s">
        <v>11370</v>
      </c>
      <c r="K5263" s="87" t="str">
        <f t="shared" si="229"/>
        <v>731</v>
      </c>
      <c r="L5263" s="111"/>
    </row>
    <row r="5264" spans="7:12" ht="15" customHeight="1" x14ac:dyDescent="0.25">
      <c r="G5264" s="87">
        <f t="shared" si="228"/>
        <v>0</v>
      </c>
      <c r="H5264" s="87">
        <v>5264</v>
      </c>
      <c r="I5264" s="119">
        <v>73162</v>
      </c>
      <c r="J5264" s="122" t="s">
        <v>11371</v>
      </c>
      <c r="K5264" s="87" t="str">
        <f t="shared" si="229"/>
        <v>731</v>
      </c>
      <c r="L5264" s="111"/>
    </row>
    <row r="5265" spans="7:12" ht="15" customHeight="1" x14ac:dyDescent="0.25">
      <c r="G5265" s="87">
        <f t="shared" si="228"/>
        <v>0</v>
      </c>
      <c r="H5265" s="87">
        <v>5265</v>
      </c>
      <c r="I5265" s="119">
        <v>73163</v>
      </c>
      <c r="J5265" s="122" t="s">
        <v>11372</v>
      </c>
      <c r="K5265" s="87" t="str">
        <f t="shared" si="229"/>
        <v>731</v>
      </c>
      <c r="L5265" s="111"/>
    </row>
    <row r="5266" spans="7:12" ht="15" customHeight="1" x14ac:dyDescent="0.25">
      <c r="G5266" s="87">
        <f t="shared" si="228"/>
        <v>0</v>
      </c>
      <c r="H5266" s="87">
        <v>5266</v>
      </c>
      <c r="I5266" s="119">
        <v>73163</v>
      </c>
      <c r="J5266" s="122" t="s">
        <v>11373</v>
      </c>
      <c r="K5266" s="87" t="str">
        <f t="shared" si="229"/>
        <v>731</v>
      </c>
      <c r="L5266" s="111"/>
    </row>
    <row r="5267" spans="7:12" ht="15" customHeight="1" x14ac:dyDescent="0.25">
      <c r="G5267" s="87">
        <f t="shared" si="228"/>
        <v>0</v>
      </c>
      <c r="H5267" s="87">
        <v>5267</v>
      </c>
      <c r="I5267" s="119">
        <v>73130</v>
      </c>
      <c r="J5267" s="122" t="s">
        <v>11374</v>
      </c>
      <c r="K5267" s="87" t="str">
        <f t="shared" si="229"/>
        <v>731</v>
      </c>
      <c r="L5267" s="111"/>
    </row>
    <row r="5268" spans="7:12" ht="15" customHeight="1" x14ac:dyDescent="0.25">
      <c r="G5268" s="87">
        <f t="shared" si="228"/>
        <v>0</v>
      </c>
      <c r="H5268" s="87">
        <v>5268</v>
      </c>
      <c r="I5268" s="119">
        <v>73169</v>
      </c>
      <c r="J5268" s="122" t="s">
        <v>11375</v>
      </c>
      <c r="K5268" s="87" t="str">
        <f t="shared" si="229"/>
        <v>731</v>
      </c>
      <c r="L5268" s="111"/>
    </row>
    <row r="5269" spans="7:12" ht="15" customHeight="1" x14ac:dyDescent="0.25">
      <c r="G5269" s="87">
        <f t="shared" si="228"/>
        <v>0</v>
      </c>
      <c r="H5269" s="87">
        <v>5269</v>
      </c>
      <c r="I5269" s="119">
        <v>73169</v>
      </c>
      <c r="J5269" s="122" t="s">
        <v>11376</v>
      </c>
      <c r="K5269" s="87" t="str">
        <f t="shared" si="229"/>
        <v>731</v>
      </c>
      <c r="L5269" s="111"/>
    </row>
    <row r="5270" spans="7:12" ht="15" customHeight="1" x14ac:dyDescent="0.25">
      <c r="G5270" s="87">
        <f t="shared" si="228"/>
        <v>0</v>
      </c>
      <c r="H5270" s="87">
        <v>5270</v>
      </c>
      <c r="I5270" s="119">
        <v>73161</v>
      </c>
      <c r="J5270" s="122" t="s">
        <v>11377</v>
      </c>
      <c r="K5270" s="87" t="str">
        <f t="shared" si="229"/>
        <v>731</v>
      </c>
      <c r="L5270" s="111"/>
    </row>
    <row r="5271" spans="7:12" ht="15" customHeight="1" x14ac:dyDescent="0.25">
      <c r="G5271" s="87">
        <f t="shared" si="228"/>
        <v>0</v>
      </c>
      <c r="H5271" s="87">
        <v>5271</v>
      </c>
      <c r="I5271" s="119">
        <v>73161</v>
      </c>
      <c r="J5271" s="122" t="s">
        <v>11378</v>
      </c>
      <c r="K5271" s="87" t="str">
        <f t="shared" si="229"/>
        <v>731</v>
      </c>
      <c r="L5271" s="111"/>
    </row>
    <row r="5272" spans="7:12" ht="15" customHeight="1" x14ac:dyDescent="0.25">
      <c r="G5272" s="87">
        <f t="shared" si="228"/>
        <v>0</v>
      </c>
      <c r="H5272" s="87">
        <v>5272</v>
      </c>
      <c r="I5272" s="119">
        <v>73169</v>
      </c>
      <c r="J5272" s="122" t="s">
        <v>11379</v>
      </c>
      <c r="K5272" s="87" t="str">
        <f t="shared" si="229"/>
        <v>731</v>
      </c>
      <c r="L5272" s="111"/>
    </row>
    <row r="5273" spans="7:12" ht="15" customHeight="1" x14ac:dyDescent="0.25">
      <c r="G5273" s="87">
        <f t="shared" si="228"/>
        <v>0</v>
      </c>
      <c r="H5273" s="87">
        <v>5273</v>
      </c>
      <c r="I5273" s="119">
        <v>73169</v>
      </c>
      <c r="J5273" s="122" t="s">
        <v>11380</v>
      </c>
      <c r="K5273" s="87" t="str">
        <f t="shared" si="229"/>
        <v>731</v>
      </c>
      <c r="L5273" s="111"/>
    </row>
    <row r="5274" spans="7:12" ht="15" customHeight="1" x14ac:dyDescent="0.25">
      <c r="G5274" s="87">
        <f t="shared" si="228"/>
        <v>0</v>
      </c>
      <c r="H5274" s="87">
        <v>5274</v>
      </c>
      <c r="I5274" s="119">
        <v>73161</v>
      </c>
      <c r="J5274" s="122" t="s">
        <v>11380</v>
      </c>
      <c r="K5274" s="87" t="str">
        <f t="shared" si="229"/>
        <v>731</v>
      </c>
      <c r="L5274" s="111"/>
    </row>
    <row r="5275" spans="7:12" ht="15" customHeight="1" x14ac:dyDescent="0.25">
      <c r="G5275" s="87">
        <f t="shared" si="228"/>
        <v>0</v>
      </c>
      <c r="H5275" s="87">
        <v>5275</v>
      </c>
      <c r="I5275" s="119">
        <v>71250</v>
      </c>
      <c r="J5275" s="122" t="s">
        <v>11381</v>
      </c>
      <c r="K5275" s="87" t="str">
        <f t="shared" si="229"/>
        <v>712</v>
      </c>
      <c r="L5275" s="111"/>
    </row>
    <row r="5276" spans="7:12" ht="15" customHeight="1" x14ac:dyDescent="0.25">
      <c r="G5276" s="87">
        <f t="shared" si="228"/>
        <v>0</v>
      </c>
      <c r="H5276" s="87">
        <v>5276</v>
      </c>
      <c r="I5276" s="119">
        <v>73155</v>
      </c>
      <c r="J5276" s="122" t="s">
        <v>11382</v>
      </c>
      <c r="K5276" s="87" t="str">
        <f t="shared" si="229"/>
        <v>731</v>
      </c>
      <c r="L5276" s="111"/>
    </row>
    <row r="5277" spans="7:12" ht="15" customHeight="1" x14ac:dyDescent="0.25">
      <c r="G5277" s="87">
        <f t="shared" si="228"/>
        <v>0</v>
      </c>
      <c r="H5277" s="87">
        <v>5277</v>
      </c>
      <c r="I5277" s="119">
        <v>75430</v>
      </c>
      <c r="J5277" s="121" t="s">
        <v>11383</v>
      </c>
      <c r="K5277" s="87" t="str">
        <f t="shared" si="229"/>
        <v>754</v>
      </c>
      <c r="L5277" s="111"/>
    </row>
    <row r="5278" spans="7:12" ht="15" customHeight="1" x14ac:dyDescent="0.25">
      <c r="G5278" s="87">
        <f t="shared" si="228"/>
        <v>0</v>
      </c>
      <c r="H5278" s="87">
        <v>5278</v>
      </c>
      <c r="I5278" s="119">
        <v>73169</v>
      </c>
      <c r="J5278" s="122" t="s">
        <v>11384</v>
      </c>
      <c r="K5278" s="87" t="str">
        <f t="shared" si="229"/>
        <v>731</v>
      </c>
      <c r="L5278" s="111"/>
    </row>
    <row r="5279" spans="7:12" ht="15" customHeight="1" x14ac:dyDescent="0.25">
      <c r="G5279" s="87">
        <f t="shared" si="228"/>
        <v>0</v>
      </c>
      <c r="H5279" s="87">
        <v>5279</v>
      </c>
      <c r="I5279" s="119">
        <v>73141</v>
      </c>
      <c r="J5279" s="122" t="s">
        <v>11385</v>
      </c>
      <c r="K5279" s="87" t="str">
        <f t="shared" si="229"/>
        <v>731</v>
      </c>
      <c r="L5279" s="111"/>
    </row>
    <row r="5280" spans="7:12" ht="15" customHeight="1" x14ac:dyDescent="0.25">
      <c r="G5280" s="87">
        <f t="shared" si="228"/>
        <v>0</v>
      </c>
      <c r="H5280" s="87">
        <v>5280</v>
      </c>
      <c r="I5280" s="119">
        <v>73151</v>
      </c>
      <c r="J5280" s="122" t="s">
        <v>11385</v>
      </c>
      <c r="K5280" s="87" t="str">
        <f t="shared" si="229"/>
        <v>731</v>
      </c>
      <c r="L5280" s="111"/>
    </row>
    <row r="5281" spans="7:12" ht="15" customHeight="1" x14ac:dyDescent="0.25">
      <c r="G5281" s="87">
        <f t="shared" si="228"/>
        <v>0</v>
      </c>
      <c r="H5281" s="87">
        <v>5281</v>
      </c>
      <c r="I5281" s="119">
        <v>73193</v>
      </c>
      <c r="J5281" s="122" t="s">
        <v>11385</v>
      </c>
      <c r="K5281" s="87" t="str">
        <f t="shared" si="229"/>
        <v>731</v>
      </c>
      <c r="L5281" s="111"/>
    </row>
    <row r="5282" spans="7:12" ht="15" customHeight="1" x14ac:dyDescent="0.25">
      <c r="G5282" s="87">
        <f t="shared" si="228"/>
        <v>0</v>
      </c>
      <c r="H5282" s="87">
        <v>5282</v>
      </c>
      <c r="I5282" s="119">
        <v>73151</v>
      </c>
      <c r="J5282" s="122" t="s">
        <v>11385</v>
      </c>
      <c r="K5282" s="87" t="str">
        <f t="shared" si="229"/>
        <v>731</v>
      </c>
      <c r="L5282" s="111"/>
    </row>
    <row r="5283" spans="7:12" ht="15" customHeight="1" x14ac:dyDescent="0.25">
      <c r="G5283" s="87">
        <f t="shared" si="228"/>
        <v>0</v>
      </c>
      <c r="H5283" s="87">
        <v>5283</v>
      </c>
      <c r="I5283" s="119">
        <v>73173</v>
      </c>
      <c r="J5283" s="122" t="s">
        <v>11386</v>
      </c>
      <c r="K5283" s="87" t="str">
        <f t="shared" si="229"/>
        <v>731</v>
      </c>
      <c r="L5283" s="111"/>
    </row>
    <row r="5284" spans="7:12" ht="15" customHeight="1" x14ac:dyDescent="0.25">
      <c r="G5284" s="87">
        <f t="shared" si="228"/>
        <v>0</v>
      </c>
      <c r="H5284" s="87">
        <v>5284</v>
      </c>
      <c r="I5284" s="119">
        <v>73153</v>
      </c>
      <c r="J5284" s="122" t="s">
        <v>11387</v>
      </c>
      <c r="K5284" s="87" t="str">
        <f t="shared" si="229"/>
        <v>731</v>
      </c>
      <c r="L5284" s="111"/>
    </row>
    <row r="5285" spans="7:12" ht="15" customHeight="1" x14ac:dyDescent="0.25">
      <c r="G5285" s="87">
        <f t="shared" si="228"/>
        <v>0</v>
      </c>
      <c r="H5285" s="87">
        <v>5285</v>
      </c>
      <c r="I5285" s="126">
        <v>73154</v>
      </c>
      <c r="J5285" s="122" t="s">
        <v>11387</v>
      </c>
      <c r="K5285" s="87" t="str">
        <f t="shared" si="229"/>
        <v>731</v>
      </c>
      <c r="L5285" s="111"/>
    </row>
    <row r="5286" spans="7:12" ht="15" customHeight="1" x14ac:dyDescent="0.25">
      <c r="G5286" s="87">
        <f t="shared" si="228"/>
        <v>0</v>
      </c>
      <c r="H5286" s="87">
        <v>5286</v>
      </c>
      <c r="I5286" s="126">
        <v>73179</v>
      </c>
      <c r="J5286" s="122" t="s">
        <v>11387</v>
      </c>
      <c r="K5286" s="87" t="str">
        <f t="shared" si="229"/>
        <v>731</v>
      </c>
      <c r="L5286" s="111"/>
    </row>
    <row r="5287" spans="7:12" ht="15" customHeight="1" x14ac:dyDescent="0.25">
      <c r="G5287" s="87">
        <f t="shared" si="228"/>
        <v>0</v>
      </c>
      <c r="H5287" s="87">
        <v>5287</v>
      </c>
      <c r="I5287" s="119">
        <v>73171</v>
      </c>
      <c r="J5287" s="122" t="s">
        <v>11388</v>
      </c>
      <c r="K5287" s="87" t="str">
        <f t="shared" si="229"/>
        <v>731</v>
      </c>
      <c r="L5287" s="111"/>
    </row>
    <row r="5288" spans="7:12" ht="15" customHeight="1" x14ac:dyDescent="0.25">
      <c r="G5288" s="87">
        <f t="shared" si="228"/>
        <v>0</v>
      </c>
      <c r="H5288" s="87">
        <v>5288</v>
      </c>
      <c r="I5288" s="119">
        <v>73141</v>
      </c>
      <c r="J5288" s="122" t="s">
        <v>11389</v>
      </c>
      <c r="K5288" s="87" t="str">
        <f t="shared" si="229"/>
        <v>731</v>
      </c>
      <c r="L5288" s="111"/>
    </row>
    <row r="5289" spans="7:12" ht="15" customHeight="1" x14ac:dyDescent="0.25">
      <c r="G5289" s="87">
        <f t="shared" si="228"/>
        <v>0</v>
      </c>
      <c r="H5289" s="87">
        <v>5289</v>
      </c>
      <c r="I5289" s="119">
        <v>73151</v>
      </c>
      <c r="J5289" s="121" t="s">
        <v>11390</v>
      </c>
      <c r="K5289" s="87" t="str">
        <f t="shared" si="229"/>
        <v>731</v>
      </c>
      <c r="L5289" s="111"/>
    </row>
    <row r="5290" spans="7:12" ht="15" customHeight="1" x14ac:dyDescent="0.25">
      <c r="G5290" s="87">
        <f t="shared" si="228"/>
        <v>0</v>
      </c>
      <c r="H5290" s="87">
        <v>5290</v>
      </c>
      <c r="I5290" s="119">
        <v>73141</v>
      </c>
      <c r="J5290" s="121" t="s">
        <v>11390</v>
      </c>
      <c r="K5290" s="87" t="str">
        <f t="shared" si="229"/>
        <v>731</v>
      </c>
      <c r="L5290" s="111"/>
    </row>
    <row r="5291" spans="7:12" ht="15" customHeight="1" x14ac:dyDescent="0.25">
      <c r="G5291" s="87">
        <f t="shared" si="228"/>
        <v>0</v>
      </c>
      <c r="H5291" s="87">
        <v>5291</v>
      </c>
      <c r="I5291" s="119">
        <v>73173</v>
      </c>
      <c r="J5291" s="122" t="s">
        <v>11391</v>
      </c>
      <c r="K5291" s="87" t="str">
        <f t="shared" si="229"/>
        <v>731</v>
      </c>
      <c r="L5291" s="111"/>
    </row>
    <row r="5292" spans="7:12" ht="15" customHeight="1" x14ac:dyDescent="0.25">
      <c r="G5292" s="87">
        <f t="shared" si="228"/>
        <v>0</v>
      </c>
      <c r="H5292" s="87">
        <v>5292</v>
      </c>
      <c r="I5292" s="119">
        <v>73179</v>
      </c>
      <c r="J5292" s="122" t="s">
        <v>11392</v>
      </c>
      <c r="K5292" s="87" t="str">
        <f t="shared" si="229"/>
        <v>731</v>
      </c>
      <c r="L5292" s="111"/>
    </row>
    <row r="5293" spans="7:12" ht="15" customHeight="1" x14ac:dyDescent="0.25">
      <c r="G5293" s="87">
        <f t="shared" si="228"/>
        <v>0</v>
      </c>
      <c r="H5293" s="87">
        <v>5293</v>
      </c>
      <c r="I5293" s="119">
        <v>73179</v>
      </c>
      <c r="J5293" s="121" t="s">
        <v>11393</v>
      </c>
      <c r="K5293" s="87" t="str">
        <f t="shared" si="229"/>
        <v>731</v>
      </c>
      <c r="L5293" s="111"/>
    </row>
    <row r="5294" spans="7:12" ht="15" customHeight="1" x14ac:dyDescent="0.25">
      <c r="G5294" s="87">
        <f t="shared" si="228"/>
        <v>0</v>
      </c>
      <c r="H5294" s="87">
        <v>5294</v>
      </c>
      <c r="I5294" s="119">
        <v>73199</v>
      </c>
      <c r="J5294" s="121" t="s">
        <v>11393</v>
      </c>
      <c r="K5294" s="87" t="str">
        <f t="shared" si="229"/>
        <v>731</v>
      </c>
      <c r="L5294" s="111"/>
    </row>
    <row r="5295" spans="7:12" ht="15" customHeight="1" x14ac:dyDescent="0.25">
      <c r="G5295" s="87">
        <f t="shared" si="228"/>
        <v>0</v>
      </c>
      <c r="H5295" s="87">
        <v>5295</v>
      </c>
      <c r="I5295" s="119">
        <v>73180</v>
      </c>
      <c r="J5295" s="122" t="s">
        <v>11394</v>
      </c>
      <c r="K5295" s="87" t="str">
        <f t="shared" si="229"/>
        <v>731</v>
      </c>
      <c r="L5295" s="111"/>
    </row>
    <row r="5296" spans="7:12" ht="15" customHeight="1" x14ac:dyDescent="0.25">
      <c r="G5296" s="87">
        <f t="shared" si="228"/>
        <v>0</v>
      </c>
      <c r="H5296" s="87">
        <v>5296</v>
      </c>
      <c r="I5296" s="119">
        <v>73180</v>
      </c>
      <c r="J5296" s="122" t="s">
        <v>11395</v>
      </c>
      <c r="K5296" s="87" t="str">
        <f t="shared" si="229"/>
        <v>731</v>
      </c>
      <c r="L5296" s="111"/>
    </row>
    <row r="5297" spans="7:12" ht="15" customHeight="1" x14ac:dyDescent="0.25">
      <c r="G5297" s="87">
        <f t="shared" si="228"/>
        <v>0</v>
      </c>
      <c r="H5297" s="87">
        <v>5297</v>
      </c>
      <c r="I5297" s="119">
        <v>73180</v>
      </c>
      <c r="J5297" s="122" t="s">
        <v>11396</v>
      </c>
      <c r="K5297" s="87" t="str">
        <f t="shared" si="229"/>
        <v>731</v>
      </c>
      <c r="L5297" s="111"/>
    </row>
    <row r="5298" spans="7:12" ht="15" customHeight="1" x14ac:dyDescent="0.25">
      <c r="G5298" s="87">
        <f t="shared" si="228"/>
        <v>0</v>
      </c>
      <c r="H5298" s="87">
        <v>5298</v>
      </c>
      <c r="I5298" s="119">
        <v>73180</v>
      </c>
      <c r="J5298" s="122" t="s">
        <v>12130</v>
      </c>
      <c r="K5298" s="87" t="str">
        <f t="shared" si="229"/>
        <v>731</v>
      </c>
      <c r="L5298" s="111"/>
    </row>
    <row r="5299" spans="7:12" ht="15" customHeight="1" x14ac:dyDescent="0.25">
      <c r="G5299" s="87">
        <f t="shared" si="228"/>
        <v>0</v>
      </c>
      <c r="H5299" s="87">
        <v>5299</v>
      </c>
      <c r="I5299" s="119">
        <v>73180</v>
      </c>
      <c r="J5299" s="122" t="s">
        <v>11397</v>
      </c>
      <c r="K5299" s="87" t="str">
        <f t="shared" si="229"/>
        <v>731</v>
      </c>
      <c r="L5299" s="111"/>
    </row>
    <row r="5300" spans="7:12" ht="15" customHeight="1" x14ac:dyDescent="0.25">
      <c r="G5300" s="87">
        <f t="shared" si="228"/>
        <v>0</v>
      </c>
      <c r="H5300" s="87">
        <v>5300</v>
      </c>
      <c r="I5300" s="119">
        <v>73180</v>
      </c>
      <c r="J5300" s="122" t="s">
        <v>11398</v>
      </c>
      <c r="K5300" s="87" t="str">
        <f t="shared" si="229"/>
        <v>731</v>
      </c>
      <c r="L5300" s="111"/>
    </row>
    <row r="5301" spans="7:12" ht="15" customHeight="1" x14ac:dyDescent="0.25">
      <c r="G5301" s="87">
        <f t="shared" si="228"/>
        <v>0</v>
      </c>
      <c r="H5301" s="87">
        <v>5301</v>
      </c>
      <c r="I5301" s="119">
        <v>73180</v>
      </c>
      <c r="J5301" s="122" t="s">
        <v>11399</v>
      </c>
      <c r="K5301" s="87" t="str">
        <f t="shared" si="229"/>
        <v>731</v>
      </c>
      <c r="L5301" s="111"/>
    </row>
    <row r="5302" spans="7:12" ht="15" customHeight="1" x14ac:dyDescent="0.25">
      <c r="G5302" s="87">
        <f t="shared" si="228"/>
        <v>0</v>
      </c>
      <c r="H5302" s="87">
        <v>5302</v>
      </c>
      <c r="I5302" s="119">
        <v>73180</v>
      </c>
      <c r="J5302" s="122" t="s">
        <v>11400</v>
      </c>
      <c r="K5302" s="87" t="str">
        <f t="shared" si="229"/>
        <v>731</v>
      </c>
      <c r="L5302" s="111"/>
    </row>
    <row r="5303" spans="7:12" ht="15" customHeight="1" x14ac:dyDescent="0.25">
      <c r="G5303" s="87">
        <f t="shared" si="228"/>
        <v>0</v>
      </c>
      <c r="H5303" s="87">
        <v>5303</v>
      </c>
      <c r="I5303" s="119">
        <v>73180</v>
      </c>
      <c r="J5303" s="122" t="s">
        <v>11401</v>
      </c>
      <c r="K5303" s="87" t="str">
        <f t="shared" si="229"/>
        <v>731</v>
      </c>
      <c r="L5303" s="111"/>
    </row>
    <row r="5304" spans="7:12" ht="15" customHeight="1" x14ac:dyDescent="0.25">
      <c r="G5304" s="87">
        <f t="shared" si="228"/>
        <v>0</v>
      </c>
      <c r="H5304" s="87">
        <v>5304</v>
      </c>
      <c r="I5304" s="119">
        <v>73220</v>
      </c>
      <c r="J5304" s="122" t="s">
        <v>11402</v>
      </c>
      <c r="K5304" s="87" t="str">
        <f t="shared" si="229"/>
        <v>732</v>
      </c>
      <c r="L5304" s="111"/>
    </row>
    <row r="5305" spans="7:12" ht="15" customHeight="1" x14ac:dyDescent="0.25">
      <c r="G5305" s="87">
        <f t="shared" si="228"/>
        <v>0</v>
      </c>
      <c r="H5305" s="87">
        <v>5305</v>
      </c>
      <c r="I5305" s="119">
        <v>73220</v>
      </c>
      <c r="J5305" s="122" t="s">
        <v>11403</v>
      </c>
      <c r="K5305" s="87" t="str">
        <f t="shared" si="229"/>
        <v>732</v>
      </c>
      <c r="L5305" s="111"/>
    </row>
    <row r="5306" spans="7:12" ht="15" customHeight="1" x14ac:dyDescent="0.25">
      <c r="G5306" s="87">
        <f t="shared" si="228"/>
        <v>0</v>
      </c>
      <c r="H5306" s="87">
        <v>5306</v>
      </c>
      <c r="I5306" s="119">
        <v>73220</v>
      </c>
      <c r="J5306" s="122" t="s">
        <v>11404</v>
      </c>
      <c r="K5306" s="87" t="str">
        <f t="shared" si="229"/>
        <v>732</v>
      </c>
      <c r="L5306" s="111"/>
    </row>
    <row r="5307" spans="7:12" ht="15" customHeight="1" x14ac:dyDescent="0.25">
      <c r="G5307" s="87">
        <f t="shared" si="228"/>
        <v>0</v>
      </c>
      <c r="H5307" s="87">
        <v>5307</v>
      </c>
      <c r="I5307" s="119">
        <v>73210</v>
      </c>
      <c r="J5307" s="122" t="s">
        <v>11405</v>
      </c>
      <c r="K5307" s="87" t="str">
        <f t="shared" si="229"/>
        <v>732</v>
      </c>
      <c r="L5307" s="111"/>
    </row>
    <row r="5308" spans="7:12" ht="15" customHeight="1" x14ac:dyDescent="0.25">
      <c r="G5308" s="87">
        <f t="shared" si="228"/>
        <v>0</v>
      </c>
      <c r="H5308" s="87">
        <v>5308</v>
      </c>
      <c r="I5308" s="119">
        <v>73210</v>
      </c>
      <c r="J5308" s="122" t="s">
        <v>11406</v>
      </c>
      <c r="K5308" s="87" t="str">
        <f t="shared" si="229"/>
        <v>732</v>
      </c>
      <c r="L5308" s="111"/>
    </row>
    <row r="5309" spans="7:12" ht="15" customHeight="1" x14ac:dyDescent="0.25">
      <c r="G5309" s="87">
        <f t="shared" si="228"/>
        <v>0</v>
      </c>
      <c r="H5309" s="87">
        <v>5309</v>
      </c>
      <c r="I5309" s="119">
        <v>73210</v>
      </c>
      <c r="J5309" s="122" t="s">
        <v>11407</v>
      </c>
      <c r="K5309" s="87" t="str">
        <f t="shared" si="229"/>
        <v>732</v>
      </c>
      <c r="L5309" s="111"/>
    </row>
    <row r="5310" spans="7:12" ht="15" customHeight="1" x14ac:dyDescent="0.25">
      <c r="G5310" s="87">
        <f t="shared" si="228"/>
        <v>0</v>
      </c>
      <c r="H5310" s="87">
        <v>5310</v>
      </c>
      <c r="I5310" s="119">
        <v>75430</v>
      </c>
      <c r="J5310" s="122" t="s">
        <v>11408</v>
      </c>
      <c r="K5310" s="87" t="str">
        <f t="shared" si="229"/>
        <v>754</v>
      </c>
      <c r="L5310" s="111"/>
    </row>
    <row r="5311" spans="7:12" ht="15" customHeight="1" x14ac:dyDescent="0.25">
      <c r="G5311" s="87">
        <f t="shared" si="228"/>
        <v>0</v>
      </c>
      <c r="H5311" s="87">
        <v>5311</v>
      </c>
      <c r="I5311" s="119">
        <v>73220</v>
      </c>
      <c r="J5311" s="122" t="s">
        <v>11409</v>
      </c>
      <c r="K5311" s="87" t="str">
        <f t="shared" si="229"/>
        <v>732</v>
      </c>
      <c r="L5311" s="111"/>
    </row>
    <row r="5312" spans="7:12" ht="15" customHeight="1" x14ac:dyDescent="0.25">
      <c r="G5312" s="87">
        <f t="shared" si="228"/>
        <v>0</v>
      </c>
      <c r="H5312" s="87">
        <v>5312</v>
      </c>
      <c r="I5312" s="119">
        <v>73210</v>
      </c>
      <c r="J5312" s="122" t="s">
        <v>11409</v>
      </c>
      <c r="K5312" s="87" t="str">
        <f t="shared" si="229"/>
        <v>732</v>
      </c>
      <c r="L5312" s="111"/>
    </row>
    <row r="5313" spans="7:12" ht="15" customHeight="1" x14ac:dyDescent="0.25">
      <c r="G5313" s="87">
        <f t="shared" si="228"/>
        <v>0</v>
      </c>
      <c r="H5313" s="87">
        <v>5313</v>
      </c>
      <c r="I5313" s="119">
        <v>73210</v>
      </c>
      <c r="J5313" s="122" t="s">
        <v>11410</v>
      </c>
      <c r="K5313" s="87" t="str">
        <f t="shared" si="229"/>
        <v>732</v>
      </c>
      <c r="L5313" s="111"/>
    </row>
    <row r="5314" spans="7:12" ht="15" customHeight="1" x14ac:dyDescent="0.25">
      <c r="G5314" s="87">
        <f t="shared" ref="G5314:G5377" si="230">IF(ISERR(SEARCH($G$1,J5314)),0,1)</f>
        <v>0</v>
      </c>
      <c r="H5314" s="87">
        <v>5314</v>
      </c>
      <c r="I5314" s="119">
        <v>73210</v>
      </c>
      <c r="J5314" s="122" t="s">
        <v>11411</v>
      </c>
      <c r="K5314" s="87" t="str">
        <f t="shared" si="229"/>
        <v>732</v>
      </c>
      <c r="L5314" s="111"/>
    </row>
    <row r="5315" spans="7:12" ht="15" customHeight="1" x14ac:dyDescent="0.25">
      <c r="G5315" s="87">
        <f t="shared" si="230"/>
        <v>0</v>
      </c>
      <c r="H5315" s="87">
        <v>5315</v>
      </c>
      <c r="I5315" s="119">
        <v>73210</v>
      </c>
      <c r="J5315" s="122" t="s">
        <v>11412</v>
      </c>
      <c r="K5315" s="87" t="str">
        <f t="shared" ref="K5315:K5378" si="231">IF(LEN(LEFT(I5315,3))&lt;3,"Prosím, zvolte podrobnější úroveň.",LEFT(I5315,3))</f>
        <v>732</v>
      </c>
      <c r="L5315" s="111"/>
    </row>
    <row r="5316" spans="7:12" ht="15" customHeight="1" x14ac:dyDescent="0.25">
      <c r="G5316" s="87">
        <f t="shared" si="230"/>
        <v>0</v>
      </c>
      <c r="H5316" s="87">
        <v>5316</v>
      </c>
      <c r="I5316" s="119">
        <v>73210</v>
      </c>
      <c r="J5316" s="122" t="s">
        <v>11413</v>
      </c>
      <c r="K5316" s="87" t="str">
        <f t="shared" si="231"/>
        <v>732</v>
      </c>
      <c r="L5316" s="111"/>
    </row>
    <row r="5317" spans="7:12" ht="15" customHeight="1" x14ac:dyDescent="0.25">
      <c r="G5317" s="87">
        <f t="shared" si="230"/>
        <v>0</v>
      </c>
      <c r="H5317" s="87">
        <v>5317</v>
      </c>
      <c r="I5317" s="119">
        <v>73210</v>
      </c>
      <c r="J5317" s="122" t="s">
        <v>11414</v>
      </c>
      <c r="K5317" s="87" t="str">
        <f t="shared" si="231"/>
        <v>732</v>
      </c>
      <c r="L5317" s="111"/>
    </row>
    <row r="5318" spans="7:12" ht="15" customHeight="1" x14ac:dyDescent="0.25">
      <c r="G5318" s="87">
        <f t="shared" si="230"/>
        <v>0</v>
      </c>
      <c r="H5318" s="87">
        <v>5318</v>
      </c>
      <c r="I5318" s="119">
        <v>73210</v>
      </c>
      <c r="J5318" s="122" t="s">
        <v>11415</v>
      </c>
      <c r="K5318" s="87" t="str">
        <f t="shared" si="231"/>
        <v>732</v>
      </c>
      <c r="L5318" s="111"/>
    </row>
    <row r="5319" spans="7:12" ht="15" customHeight="1" x14ac:dyDescent="0.25">
      <c r="G5319" s="87">
        <f t="shared" si="230"/>
        <v>0</v>
      </c>
      <c r="H5319" s="87">
        <v>5319</v>
      </c>
      <c r="I5319" s="119">
        <v>73210</v>
      </c>
      <c r="J5319" s="122" t="s">
        <v>11416</v>
      </c>
      <c r="K5319" s="87" t="str">
        <f t="shared" si="231"/>
        <v>732</v>
      </c>
      <c r="L5319" s="111"/>
    </row>
    <row r="5320" spans="7:12" ht="15" customHeight="1" x14ac:dyDescent="0.25">
      <c r="G5320" s="87">
        <f t="shared" si="230"/>
        <v>0</v>
      </c>
      <c r="H5320" s="87">
        <v>5320</v>
      </c>
      <c r="I5320" s="119">
        <v>73210</v>
      </c>
      <c r="J5320" s="122" t="s">
        <v>11417</v>
      </c>
      <c r="K5320" s="87" t="str">
        <f t="shared" si="231"/>
        <v>732</v>
      </c>
      <c r="L5320" s="111"/>
    </row>
    <row r="5321" spans="7:12" ht="15" customHeight="1" x14ac:dyDescent="0.25">
      <c r="G5321" s="87">
        <f t="shared" si="230"/>
        <v>0</v>
      </c>
      <c r="H5321" s="87">
        <v>5321</v>
      </c>
      <c r="I5321" s="119">
        <v>73210</v>
      </c>
      <c r="J5321" s="122" t="s">
        <v>11418</v>
      </c>
      <c r="K5321" s="87" t="str">
        <f t="shared" si="231"/>
        <v>732</v>
      </c>
      <c r="L5321" s="111"/>
    </row>
    <row r="5322" spans="7:12" ht="15" customHeight="1" x14ac:dyDescent="0.25">
      <c r="G5322" s="87">
        <f t="shared" si="230"/>
        <v>0</v>
      </c>
      <c r="H5322" s="87">
        <v>5322</v>
      </c>
      <c r="I5322" s="119">
        <v>73210</v>
      </c>
      <c r="J5322" s="122" t="s">
        <v>11419</v>
      </c>
      <c r="K5322" s="87" t="str">
        <f t="shared" si="231"/>
        <v>732</v>
      </c>
      <c r="L5322" s="111"/>
    </row>
    <row r="5323" spans="7:12" ht="15" customHeight="1" x14ac:dyDescent="0.25">
      <c r="G5323" s="87">
        <f t="shared" si="230"/>
        <v>0</v>
      </c>
      <c r="H5323" s="87">
        <v>5323</v>
      </c>
      <c r="I5323" s="119">
        <v>73210</v>
      </c>
      <c r="J5323" s="122" t="s">
        <v>11420</v>
      </c>
      <c r="K5323" s="87" t="str">
        <f t="shared" si="231"/>
        <v>732</v>
      </c>
      <c r="L5323" s="111"/>
    </row>
    <row r="5324" spans="7:12" ht="15" customHeight="1" x14ac:dyDescent="0.25">
      <c r="G5324" s="87">
        <f t="shared" si="230"/>
        <v>0</v>
      </c>
      <c r="H5324" s="87">
        <v>5324</v>
      </c>
      <c r="I5324" s="119">
        <v>73210</v>
      </c>
      <c r="J5324" s="122" t="s">
        <v>11421</v>
      </c>
      <c r="K5324" s="87" t="str">
        <f t="shared" si="231"/>
        <v>732</v>
      </c>
      <c r="L5324" s="111"/>
    </row>
    <row r="5325" spans="7:12" ht="15" customHeight="1" x14ac:dyDescent="0.25">
      <c r="G5325" s="87">
        <f t="shared" si="230"/>
        <v>0</v>
      </c>
      <c r="H5325" s="87">
        <v>5325</v>
      </c>
      <c r="I5325" s="119">
        <v>34313</v>
      </c>
      <c r="J5325" s="122" t="s">
        <v>11422</v>
      </c>
      <c r="K5325" s="87" t="str">
        <f t="shared" si="231"/>
        <v>343</v>
      </c>
      <c r="L5325" s="111"/>
    </row>
    <row r="5326" spans="7:12" ht="15" customHeight="1" x14ac:dyDescent="0.25">
      <c r="G5326" s="87">
        <f t="shared" si="230"/>
        <v>0</v>
      </c>
      <c r="H5326" s="87">
        <v>5326</v>
      </c>
      <c r="I5326" s="119">
        <v>34319</v>
      </c>
      <c r="J5326" s="122" t="s">
        <v>11423</v>
      </c>
      <c r="K5326" s="87" t="str">
        <f t="shared" si="231"/>
        <v>343</v>
      </c>
      <c r="L5326" s="111"/>
    </row>
    <row r="5327" spans="7:12" ht="15" customHeight="1" x14ac:dyDescent="0.25">
      <c r="G5327" s="87">
        <f t="shared" si="230"/>
        <v>0</v>
      </c>
      <c r="H5327" s="87">
        <v>5327</v>
      </c>
      <c r="I5327" s="119">
        <v>34319</v>
      </c>
      <c r="J5327" s="122" t="s">
        <v>11424</v>
      </c>
      <c r="K5327" s="87" t="str">
        <f t="shared" si="231"/>
        <v>343</v>
      </c>
      <c r="L5327" s="111"/>
    </row>
    <row r="5328" spans="7:12" ht="15" customHeight="1" x14ac:dyDescent="0.25">
      <c r="G5328" s="87">
        <f t="shared" si="230"/>
        <v>0</v>
      </c>
      <c r="H5328" s="87">
        <v>5328</v>
      </c>
      <c r="I5328" s="119">
        <v>34319</v>
      </c>
      <c r="J5328" s="122" t="s">
        <v>11425</v>
      </c>
      <c r="K5328" s="87" t="str">
        <f t="shared" si="231"/>
        <v>343</v>
      </c>
      <c r="L5328" s="111"/>
    </row>
    <row r="5329" spans="7:12" ht="15" customHeight="1" x14ac:dyDescent="0.25">
      <c r="G5329" s="87">
        <f t="shared" si="230"/>
        <v>0</v>
      </c>
      <c r="H5329" s="87">
        <v>5329</v>
      </c>
      <c r="I5329" s="119">
        <v>81322</v>
      </c>
      <c r="J5329" s="122" t="s">
        <v>11426</v>
      </c>
      <c r="K5329" s="87" t="str">
        <f t="shared" si="231"/>
        <v>813</v>
      </c>
      <c r="L5329" s="111"/>
    </row>
    <row r="5330" spans="7:12" ht="15" customHeight="1" x14ac:dyDescent="0.25">
      <c r="G5330" s="87">
        <f t="shared" si="230"/>
        <v>0</v>
      </c>
      <c r="H5330" s="87">
        <v>5330</v>
      </c>
      <c r="I5330" s="119">
        <v>81322</v>
      </c>
      <c r="J5330" s="122" t="s">
        <v>11427</v>
      </c>
      <c r="K5330" s="87" t="str">
        <f t="shared" si="231"/>
        <v>813</v>
      </c>
      <c r="L5330" s="111"/>
    </row>
    <row r="5331" spans="7:12" ht="15" customHeight="1" x14ac:dyDescent="0.25">
      <c r="G5331" s="87">
        <f t="shared" si="230"/>
        <v>0</v>
      </c>
      <c r="H5331" s="87">
        <v>5331</v>
      </c>
      <c r="I5331" s="119">
        <v>73230</v>
      </c>
      <c r="J5331" s="122" t="s">
        <v>11428</v>
      </c>
      <c r="K5331" s="87" t="str">
        <f t="shared" si="231"/>
        <v>732</v>
      </c>
      <c r="L5331" s="111"/>
    </row>
    <row r="5332" spans="7:12" ht="15" customHeight="1" x14ac:dyDescent="0.25">
      <c r="G5332" s="87">
        <f t="shared" si="230"/>
        <v>0</v>
      </c>
      <c r="H5332" s="87">
        <v>5332</v>
      </c>
      <c r="I5332" s="119">
        <v>73230</v>
      </c>
      <c r="J5332" s="122" t="s">
        <v>11429</v>
      </c>
      <c r="K5332" s="87" t="str">
        <f t="shared" si="231"/>
        <v>732</v>
      </c>
      <c r="L5332" s="111"/>
    </row>
    <row r="5333" spans="7:12" ht="15" customHeight="1" x14ac:dyDescent="0.25">
      <c r="G5333" s="87">
        <f t="shared" si="230"/>
        <v>0</v>
      </c>
      <c r="H5333" s="87">
        <v>5333</v>
      </c>
      <c r="I5333" s="119">
        <v>73230</v>
      </c>
      <c r="J5333" s="122" t="s">
        <v>11430</v>
      </c>
      <c r="K5333" s="87" t="str">
        <f t="shared" si="231"/>
        <v>732</v>
      </c>
      <c r="L5333" s="111"/>
    </row>
    <row r="5334" spans="7:12" ht="15" customHeight="1" x14ac:dyDescent="0.25">
      <c r="G5334" s="87">
        <f t="shared" si="230"/>
        <v>0</v>
      </c>
      <c r="H5334" s="87">
        <v>5334</v>
      </c>
      <c r="I5334" s="119">
        <v>73230</v>
      </c>
      <c r="J5334" s="122" t="s">
        <v>11431</v>
      </c>
      <c r="K5334" s="87" t="str">
        <f t="shared" si="231"/>
        <v>732</v>
      </c>
      <c r="L5334" s="111"/>
    </row>
    <row r="5335" spans="7:12" ht="15" customHeight="1" x14ac:dyDescent="0.25">
      <c r="G5335" s="87">
        <f t="shared" si="230"/>
        <v>0</v>
      </c>
      <c r="H5335" s="87">
        <v>5335</v>
      </c>
      <c r="I5335" s="119">
        <v>73230</v>
      </c>
      <c r="J5335" s="122" t="s">
        <v>11432</v>
      </c>
      <c r="K5335" s="87" t="str">
        <f t="shared" si="231"/>
        <v>732</v>
      </c>
      <c r="L5335" s="111"/>
    </row>
    <row r="5336" spans="7:12" ht="15" customHeight="1" x14ac:dyDescent="0.25">
      <c r="G5336" s="87">
        <f t="shared" si="230"/>
        <v>0</v>
      </c>
      <c r="H5336" s="87">
        <v>5336</v>
      </c>
      <c r="I5336" s="119">
        <v>73230</v>
      </c>
      <c r="J5336" s="122" t="s">
        <v>11433</v>
      </c>
      <c r="K5336" s="87" t="str">
        <f t="shared" si="231"/>
        <v>732</v>
      </c>
      <c r="L5336" s="111"/>
    </row>
    <row r="5337" spans="7:12" ht="15" customHeight="1" x14ac:dyDescent="0.25">
      <c r="G5337" s="87">
        <f t="shared" si="230"/>
        <v>0</v>
      </c>
      <c r="H5337" s="87">
        <v>5337</v>
      </c>
      <c r="I5337" s="119">
        <v>73230</v>
      </c>
      <c r="J5337" s="122" t="s">
        <v>11434</v>
      </c>
      <c r="K5337" s="87" t="str">
        <f t="shared" si="231"/>
        <v>732</v>
      </c>
      <c r="L5337" s="111"/>
    </row>
    <row r="5338" spans="7:12" ht="15" customHeight="1" x14ac:dyDescent="0.25">
      <c r="G5338" s="87">
        <f t="shared" si="230"/>
        <v>0</v>
      </c>
      <c r="H5338" s="87">
        <v>5338</v>
      </c>
      <c r="I5338" s="119">
        <v>73220</v>
      </c>
      <c r="J5338" s="122" t="s">
        <v>11435</v>
      </c>
      <c r="K5338" s="87" t="str">
        <f t="shared" si="231"/>
        <v>732</v>
      </c>
      <c r="L5338" s="111"/>
    </row>
    <row r="5339" spans="7:12" ht="15" customHeight="1" x14ac:dyDescent="0.25">
      <c r="G5339" s="87">
        <f t="shared" si="230"/>
        <v>0</v>
      </c>
      <c r="H5339" s="87">
        <v>5339</v>
      </c>
      <c r="I5339" s="119">
        <v>73220</v>
      </c>
      <c r="J5339" s="122" t="s">
        <v>11436</v>
      </c>
      <c r="K5339" s="87" t="str">
        <f t="shared" si="231"/>
        <v>732</v>
      </c>
      <c r="L5339" s="111"/>
    </row>
    <row r="5340" spans="7:12" ht="15" customHeight="1" x14ac:dyDescent="0.25">
      <c r="G5340" s="87">
        <f t="shared" si="230"/>
        <v>0</v>
      </c>
      <c r="H5340" s="87">
        <v>5340</v>
      </c>
      <c r="I5340" s="119">
        <v>73220</v>
      </c>
      <c r="J5340" s="122" t="s">
        <v>11437</v>
      </c>
      <c r="K5340" s="87" t="str">
        <f t="shared" si="231"/>
        <v>732</v>
      </c>
      <c r="L5340" s="111"/>
    </row>
    <row r="5341" spans="7:12" ht="15" customHeight="1" x14ac:dyDescent="0.25">
      <c r="G5341" s="87">
        <f t="shared" si="230"/>
        <v>0</v>
      </c>
      <c r="H5341" s="87">
        <v>5341</v>
      </c>
      <c r="I5341" s="119">
        <v>73220</v>
      </c>
      <c r="J5341" s="122" t="s">
        <v>11438</v>
      </c>
      <c r="K5341" s="87" t="str">
        <f t="shared" si="231"/>
        <v>732</v>
      </c>
      <c r="L5341" s="111"/>
    </row>
    <row r="5342" spans="7:12" ht="15" customHeight="1" x14ac:dyDescent="0.25">
      <c r="G5342" s="87">
        <f t="shared" si="230"/>
        <v>0</v>
      </c>
      <c r="H5342" s="87">
        <v>5342</v>
      </c>
      <c r="I5342" s="119">
        <v>73210</v>
      </c>
      <c r="J5342" s="122" t="s">
        <v>11439</v>
      </c>
      <c r="K5342" s="87" t="str">
        <f t="shared" si="231"/>
        <v>732</v>
      </c>
      <c r="L5342" s="111"/>
    </row>
    <row r="5343" spans="7:12" ht="15" customHeight="1" x14ac:dyDescent="0.25">
      <c r="G5343" s="87">
        <f t="shared" si="230"/>
        <v>0</v>
      </c>
      <c r="H5343" s="87">
        <v>5343</v>
      </c>
      <c r="I5343" s="119">
        <v>73210</v>
      </c>
      <c r="J5343" s="122" t="s">
        <v>11440</v>
      </c>
      <c r="K5343" s="87" t="str">
        <f t="shared" si="231"/>
        <v>732</v>
      </c>
      <c r="L5343" s="111"/>
    </row>
    <row r="5344" spans="7:12" ht="15" customHeight="1" x14ac:dyDescent="0.25">
      <c r="G5344" s="87">
        <f t="shared" si="230"/>
        <v>0</v>
      </c>
      <c r="H5344" s="87">
        <v>5344</v>
      </c>
      <c r="I5344" s="119">
        <v>73220</v>
      </c>
      <c r="J5344" s="122" t="s">
        <v>11441</v>
      </c>
      <c r="K5344" s="87" t="str">
        <f t="shared" si="231"/>
        <v>732</v>
      </c>
      <c r="L5344" s="111"/>
    </row>
    <row r="5345" spans="7:12" ht="15" customHeight="1" x14ac:dyDescent="0.25">
      <c r="G5345" s="87">
        <f t="shared" si="230"/>
        <v>0</v>
      </c>
      <c r="H5345" s="87">
        <v>5345</v>
      </c>
      <c r="I5345" s="119">
        <v>73220</v>
      </c>
      <c r="J5345" s="122" t="s">
        <v>11442</v>
      </c>
      <c r="K5345" s="87" t="str">
        <f t="shared" si="231"/>
        <v>732</v>
      </c>
      <c r="L5345" s="111"/>
    </row>
    <row r="5346" spans="7:12" ht="15" customHeight="1" x14ac:dyDescent="0.25">
      <c r="G5346" s="87">
        <f t="shared" si="230"/>
        <v>0</v>
      </c>
      <c r="H5346" s="87">
        <v>5346</v>
      </c>
      <c r="I5346" s="119">
        <v>73210</v>
      </c>
      <c r="J5346" s="122" t="s">
        <v>11442</v>
      </c>
      <c r="K5346" s="87" t="str">
        <f t="shared" si="231"/>
        <v>732</v>
      </c>
      <c r="L5346" s="111"/>
    </row>
    <row r="5347" spans="7:12" ht="15" customHeight="1" x14ac:dyDescent="0.25">
      <c r="G5347" s="87">
        <f t="shared" si="230"/>
        <v>0</v>
      </c>
      <c r="H5347" s="87">
        <v>5347</v>
      </c>
      <c r="I5347" s="119">
        <v>75119</v>
      </c>
      <c r="J5347" s="122" t="s">
        <v>11443</v>
      </c>
      <c r="K5347" s="87" t="str">
        <f t="shared" si="231"/>
        <v>751</v>
      </c>
      <c r="L5347" s="111"/>
    </row>
    <row r="5348" spans="7:12" ht="15" customHeight="1" x14ac:dyDescent="0.25">
      <c r="G5348" s="87">
        <f t="shared" si="230"/>
        <v>0</v>
      </c>
      <c r="H5348" s="87">
        <v>5348</v>
      </c>
      <c r="I5348" s="119">
        <v>75119</v>
      </c>
      <c r="J5348" s="122" t="s">
        <v>11444</v>
      </c>
      <c r="K5348" s="87" t="str">
        <f t="shared" si="231"/>
        <v>751</v>
      </c>
      <c r="L5348" s="111"/>
    </row>
    <row r="5349" spans="7:12" ht="15" customHeight="1" x14ac:dyDescent="0.25">
      <c r="G5349" s="87">
        <f t="shared" si="230"/>
        <v>0</v>
      </c>
      <c r="H5349" s="87">
        <v>5349</v>
      </c>
      <c r="I5349" s="119">
        <v>75119</v>
      </c>
      <c r="J5349" s="122" t="s">
        <v>11445</v>
      </c>
      <c r="K5349" s="87" t="str">
        <f t="shared" si="231"/>
        <v>751</v>
      </c>
      <c r="L5349" s="111"/>
    </row>
    <row r="5350" spans="7:12" ht="15" customHeight="1" x14ac:dyDescent="0.25">
      <c r="G5350" s="87">
        <f t="shared" si="230"/>
        <v>0</v>
      </c>
      <c r="H5350" s="87">
        <v>5350</v>
      </c>
      <c r="I5350" s="119">
        <v>75111</v>
      </c>
      <c r="J5350" s="122" t="s">
        <v>11446</v>
      </c>
      <c r="K5350" s="87" t="str">
        <f t="shared" si="231"/>
        <v>751</v>
      </c>
      <c r="L5350" s="111"/>
    </row>
    <row r="5351" spans="7:12" ht="15" customHeight="1" x14ac:dyDescent="0.25">
      <c r="G5351" s="87">
        <f t="shared" si="230"/>
        <v>0</v>
      </c>
      <c r="H5351" s="87">
        <v>5351</v>
      </c>
      <c r="I5351" s="119">
        <v>75112</v>
      </c>
      <c r="J5351" s="122" t="s">
        <v>11447</v>
      </c>
      <c r="K5351" s="87" t="str">
        <f t="shared" si="231"/>
        <v>751</v>
      </c>
      <c r="L5351" s="111"/>
    </row>
    <row r="5352" spans="7:12" ht="15" customHeight="1" x14ac:dyDescent="0.25">
      <c r="G5352" s="87">
        <f t="shared" si="230"/>
        <v>0</v>
      </c>
      <c r="H5352" s="87">
        <v>5352</v>
      </c>
      <c r="I5352" s="119">
        <v>75112</v>
      </c>
      <c r="J5352" s="122" t="s">
        <v>11448</v>
      </c>
      <c r="K5352" s="87" t="str">
        <f t="shared" si="231"/>
        <v>751</v>
      </c>
      <c r="L5352" s="111"/>
    </row>
    <row r="5353" spans="7:12" ht="15" customHeight="1" x14ac:dyDescent="0.25">
      <c r="G5353" s="87">
        <f t="shared" si="230"/>
        <v>0</v>
      </c>
      <c r="H5353" s="87">
        <v>5353</v>
      </c>
      <c r="I5353" s="119">
        <v>75119</v>
      </c>
      <c r="J5353" s="122" t="s">
        <v>11449</v>
      </c>
      <c r="K5353" s="87" t="str">
        <f t="shared" si="231"/>
        <v>751</v>
      </c>
      <c r="L5353" s="111"/>
    </row>
    <row r="5354" spans="7:12" ht="15" customHeight="1" x14ac:dyDescent="0.25">
      <c r="G5354" s="87">
        <f t="shared" si="230"/>
        <v>0</v>
      </c>
      <c r="H5354" s="87">
        <v>5354</v>
      </c>
      <c r="I5354" s="119">
        <v>75119</v>
      </c>
      <c r="J5354" s="122" t="s">
        <v>11450</v>
      </c>
      <c r="K5354" s="87" t="str">
        <f t="shared" si="231"/>
        <v>751</v>
      </c>
      <c r="L5354" s="111"/>
    </row>
    <row r="5355" spans="7:12" ht="15" customHeight="1" x14ac:dyDescent="0.25">
      <c r="G5355" s="87">
        <f t="shared" si="230"/>
        <v>0</v>
      </c>
      <c r="H5355" s="87">
        <v>5355</v>
      </c>
      <c r="I5355" s="119">
        <v>81601</v>
      </c>
      <c r="J5355" s="122" t="s">
        <v>11450</v>
      </c>
      <c r="K5355" s="87" t="str">
        <f t="shared" si="231"/>
        <v>816</v>
      </c>
      <c r="L5355" s="111"/>
    </row>
    <row r="5356" spans="7:12" ht="15" customHeight="1" x14ac:dyDescent="0.25">
      <c r="G5356" s="87">
        <f t="shared" si="230"/>
        <v>0</v>
      </c>
      <c r="H5356" s="87">
        <v>5356</v>
      </c>
      <c r="I5356" s="119">
        <v>75119</v>
      </c>
      <c r="J5356" s="122" t="s">
        <v>11451</v>
      </c>
      <c r="K5356" s="87" t="str">
        <f t="shared" si="231"/>
        <v>751</v>
      </c>
      <c r="L5356" s="111"/>
    </row>
    <row r="5357" spans="7:12" ht="15" customHeight="1" x14ac:dyDescent="0.25">
      <c r="G5357" s="87">
        <f t="shared" si="230"/>
        <v>0</v>
      </c>
      <c r="H5357" s="87">
        <v>5357</v>
      </c>
      <c r="I5357" s="119">
        <v>75121</v>
      </c>
      <c r="J5357" s="122" t="s">
        <v>11452</v>
      </c>
      <c r="K5357" s="87" t="str">
        <f t="shared" si="231"/>
        <v>751</v>
      </c>
      <c r="L5357" s="111"/>
    </row>
    <row r="5358" spans="7:12" ht="15" customHeight="1" x14ac:dyDescent="0.25">
      <c r="G5358" s="87">
        <f t="shared" si="230"/>
        <v>0</v>
      </c>
      <c r="H5358" s="87">
        <v>5358</v>
      </c>
      <c r="I5358" s="119">
        <v>75121</v>
      </c>
      <c r="J5358" s="122" t="s">
        <v>11453</v>
      </c>
      <c r="K5358" s="87" t="str">
        <f t="shared" si="231"/>
        <v>751</v>
      </c>
      <c r="L5358" s="111"/>
    </row>
    <row r="5359" spans="7:12" ht="15" customHeight="1" x14ac:dyDescent="0.25">
      <c r="G5359" s="87">
        <f t="shared" si="230"/>
        <v>0</v>
      </c>
      <c r="H5359" s="87">
        <v>5359</v>
      </c>
      <c r="I5359" s="119">
        <v>34344</v>
      </c>
      <c r="J5359" s="122" t="s">
        <v>11454</v>
      </c>
      <c r="K5359" s="87" t="str">
        <f t="shared" si="231"/>
        <v>343</v>
      </c>
      <c r="L5359" s="111"/>
    </row>
    <row r="5360" spans="7:12" ht="15" customHeight="1" x14ac:dyDescent="0.25">
      <c r="G5360" s="87">
        <f t="shared" si="230"/>
        <v>0</v>
      </c>
      <c r="H5360" s="87">
        <v>5360</v>
      </c>
      <c r="I5360" s="119">
        <v>75122</v>
      </c>
      <c r="J5360" s="122" t="s">
        <v>11455</v>
      </c>
      <c r="K5360" s="87" t="str">
        <f t="shared" si="231"/>
        <v>751</v>
      </c>
      <c r="L5360" s="111"/>
    </row>
    <row r="5361" spans="7:12" ht="15" customHeight="1" x14ac:dyDescent="0.25">
      <c r="G5361" s="87">
        <f t="shared" si="230"/>
        <v>0</v>
      </c>
      <c r="H5361" s="87">
        <v>5361</v>
      </c>
      <c r="I5361" s="119">
        <v>75123</v>
      </c>
      <c r="J5361" s="122" t="s">
        <v>11456</v>
      </c>
      <c r="K5361" s="87" t="str">
        <f t="shared" si="231"/>
        <v>751</v>
      </c>
      <c r="L5361" s="111"/>
    </row>
    <row r="5362" spans="7:12" ht="15" customHeight="1" x14ac:dyDescent="0.25">
      <c r="G5362" s="87">
        <f t="shared" si="230"/>
        <v>0</v>
      </c>
      <c r="H5362" s="87">
        <v>5362</v>
      </c>
      <c r="I5362" s="119">
        <v>75121</v>
      </c>
      <c r="J5362" s="122" t="s">
        <v>11457</v>
      </c>
      <c r="K5362" s="87" t="str">
        <f t="shared" si="231"/>
        <v>751</v>
      </c>
      <c r="L5362" s="111"/>
    </row>
    <row r="5363" spans="7:12" ht="15" customHeight="1" x14ac:dyDescent="0.25">
      <c r="G5363" s="87">
        <f t="shared" si="230"/>
        <v>0</v>
      </c>
      <c r="H5363" s="87">
        <v>5363</v>
      </c>
      <c r="I5363" s="119">
        <v>75122</v>
      </c>
      <c r="J5363" s="122" t="s">
        <v>11457</v>
      </c>
      <c r="K5363" s="87" t="str">
        <f t="shared" si="231"/>
        <v>751</v>
      </c>
      <c r="L5363" s="111"/>
    </row>
    <row r="5364" spans="7:12" ht="15" customHeight="1" x14ac:dyDescent="0.25">
      <c r="G5364" s="87">
        <f t="shared" si="230"/>
        <v>0</v>
      </c>
      <c r="H5364" s="87">
        <v>5364</v>
      </c>
      <c r="I5364" s="119">
        <v>75123</v>
      </c>
      <c r="J5364" s="122" t="s">
        <v>11457</v>
      </c>
      <c r="K5364" s="87" t="str">
        <f t="shared" si="231"/>
        <v>751</v>
      </c>
      <c r="L5364" s="111"/>
    </row>
    <row r="5365" spans="7:12" ht="15" customHeight="1" x14ac:dyDescent="0.25">
      <c r="G5365" s="87">
        <f t="shared" si="230"/>
        <v>0</v>
      </c>
      <c r="H5365" s="87">
        <v>5365</v>
      </c>
      <c r="I5365" s="119">
        <v>81602</v>
      </c>
      <c r="J5365" s="122" t="s">
        <v>11457</v>
      </c>
      <c r="K5365" s="87" t="str">
        <f t="shared" si="231"/>
        <v>816</v>
      </c>
      <c r="L5365" s="111"/>
    </row>
    <row r="5366" spans="7:12" ht="15" customHeight="1" x14ac:dyDescent="0.25">
      <c r="G5366" s="87">
        <f t="shared" si="230"/>
        <v>0</v>
      </c>
      <c r="H5366" s="87">
        <v>5366</v>
      </c>
      <c r="I5366" s="119">
        <v>75121</v>
      </c>
      <c r="J5366" s="121" t="s">
        <v>11458</v>
      </c>
      <c r="K5366" s="87" t="str">
        <f t="shared" si="231"/>
        <v>751</v>
      </c>
      <c r="L5366" s="111"/>
    </row>
    <row r="5367" spans="7:12" ht="15" customHeight="1" x14ac:dyDescent="0.25">
      <c r="G5367" s="87">
        <f t="shared" si="230"/>
        <v>0</v>
      </c>
      <c r="H5367" s="87">
        <v>5367</v>
      </c>
      <c r="I5367" s="119">
        <v>75122</v>
      </c>
      <c r="J5367" s="121" t="s">
        <v>11458</v>
      </c>
      <c r="K5367" s="87" t="str">
        <f t="shared" si="231"/>
        <v>751</v>
      </c>
      <c r="L5367" s="111"/>
    </row>
    <row r="5368" spans="7:12" ht="15" customHeight="1" x14ac:dyDescent="0.25">
      <c r="G5368" s="87">
        <f t="shared" si="230"/>
        <v>0</v>
      </c>
      <c r="H5368" s="87">
        <v>5368</v>
      </c>
      <c r="I5368" s="119">
        <v>75123</v>
      </c>
      <c r="J5368" s="122" t="s">
        <v>11458</v>
      </c>
      <c r="K5368" s="87" t="str">
        <f t="shared" si="231"/>
        <v>751</v>
      </c>
      <c r="L5368" s="111"/>
    </row>
    <row r="5369" spans="7:12" ht="15" customHeight="1" x14ac:dyDescent="0.25">
      <c r="G5369" s="87">
        <f t="shared" si="230"/>
        <v>0</v>
      </c>
      <c r="H5369" s="87">
        <v>5369</v>
      </c>
      <c r="I5369" s="119">
        <v>81602</v>
      </c>
      <c r="J5369" s="122" t="s">
        <v>11458</v>
      </c>
      <c r="K5369" s="87" t="str">
        <f t="shared" si="231"/>
        <v>816</v>
      </c>
      <c r="L5369" s="111"/>
    </row>
    <row r="5370" spans="7:12" ht="15" customHeight="1" x14ac:dyDescent="0.25">
      <c r="G5370" s="87">
        <f t="shared" si="230"/>
        <v>0</v>
      </c>
      <c r="H5370" s="87">
        <v>5370</v>
      </c>
      <c r="I5370" s="119">
        <v>75131</v>
      </c>
      <c r="J5370" s="122" t="s">
        <v>11459</v>
      </c>
      <c r="K5370" s="87" t="str">
        <f t="shared" si="231"/>
        <v>751</v>
      </c>
      <c r="L5370" s="111"/>
    </row>
    <row r="5371" spans="7:12" ht="15" customHeight="1" x14ac:dyDescent="0.25">
      <c r="G5371" s="87">
        <f t="shared" si="230"/>
        <v>0</v>
      </c>
      <c r="H5371" s="87">
        <v>5371</v>
      </c>
      <c r="I5371" s="119">
        <v>75131</v>
      </c>
      <c r="J5371" s="122" t="s">
        <v>11460</v>
      </c>
      <c r="K5371" s="87" t="str">
        <f t="shared" si="231"/>
        <v>751</v>
      </c>
      <c r="L5371" s="111"/>
    </row>
    <row r="5372" spans="7:12" ht="15" customHeight="1" x14ac:dyDescent="0.25">
      <c r="G5372" s="87">
        <f t="shared" si="230"/>
        <v>0</v>
      </c>
      <c r="H5372" s="87">
        <v>5372</v>
      </c>
      <c r="I5372" s="119">
        <v>75139</v>
      </c>
      <c r="J5372" s="122" t="s">
        <v>11461</v>
      </c>
      <c r="K5372" s="87" t="str">
        <f t="shared" si="231"/>
        <v>751</v>
      </c>
      <c r="L5372" s="111"/>
    </row>
    <row r="5373" spans="7:12" ht="15" customHeight="1" x14ac:dyDescent="0.25">
      <c r="G5373" s="87">
        <f t="shared" si="230"/>
        <v>0</v>
      </c>
      <c r="H5373" s="87">
        <v>5373</v>
      </c>
      <c r="I5373" s="119">
        <v>75132</v>
      </c>
      <c r="J5373" s="122" t="s">
        <v>11462</v>
      </c>
      <c r="K5373" s="87" t="str">
        <f t="shared" si="231"/>
        <v>751</v>
      </c>
      <c r="L5373" s="111"/>
    </row>
    <row r="5374" spans="7:12" ht="15" customHeight="1" x14ac:dyDescent="0.25">
      <c r="G5374" s="87">
        <f t="shared" si="230"/>
        <v>0</v>
      </c>
      <c r="H5374" s="87">
        <v>5374</v>
      </c>
      <c r="I5374" s="119">
        <v>75139</v>
      </c>
      <c r="J5374" s="122" t="s">
        <v>11463</v>
      </c>
      <c r="K5374" s="87" t="str">
        <f t="shared" si="231"/>
        <v>751</v>
      </c>
      <c r="L5374" s="111"/>
    </row>
    <row r="5375" spans="7:12" ht="15" customHeight="1" x14ac:dyDescent="0.25">
      <c r="G5375" s="87">
        <f t="shared" si="230"/>
        <v>0</v>
      </c>
      <c r="H5375" s="87">
        <v>5375</v>
      </c>
      <c r="I5375" s="119">
        <v>75139</v>
      </c>
      <c r="J5375" s="122" t="s">
        <v>11464</v>
      </c>
      <c r="K5375" s="87" t="str">
        <f t="shared" si="231"/>
        <v>751</v>
      </c>
      <c r="L5375" s="111"/>
    </row>
    <row r="5376" spans="7:12" ht="15" customHeight="1" x14ac:dyDescent="0.25">
      <c r="G5376" s="87">
        <f t="shared" si="230"/>
        <v>0</v>
      </c>
      <c r="H5376" s="87">
        <v>5376</v>
      </c>
      <c r="I5376" s="119">
        <v>75139</v>
      </c>
      <c r="J5376" s="122" t="s">
        <v>11465</v>
      </c>
      <c r="K5376" s="87" t="str">
        <f t="shared" si="231"/>
        <v>751</v>
      </c>
      <c r="L5376" s="111"/>
    </row>
    <row r="5377" spans="7:12" ht="15" customHeight="1" x14ac:dyDescent="0.25">
      <c r="G5377" s="87">
        <f t="shared" si="230"/>
        <v>0</v>
      </c>
      <c r="H5377" s="87">
        <v>5377</v>
      </c>
      <c r="I5377" s="119">
        <v>75131</v>
      </c>
      <c r="J5377" s="122" t="s">
        <v>11465</v>
      </c>
      <c r="K5377" s="87" t="str">
        <f t="shared" si="231"/>
        <v>751</v>
      </c>
      <c r="L5377" s="111"/>
    </row>
    <row r="5378" spans="7:12" ht="15" customHeight="1" x14ac:dyDescent="0.25">
      <c r="G5378" s="87">
        <f t="shared" ref="G5378:G5441" si="232">IF(ISERR(SEARCH($G$1,J5378)),0,1)</f>
        <v>0</v>
      </c>
      <c r="H5378" s="87">
        <v>5378</v>
      </c>
      <c r="I5378" s="119">
        <v>75132</v>
      </c>
      <c r="J5378" s="122" t="s">
        <v>11465</v>
      </c>
      <c r="K5378" s="87" t="str">
        <f t="shared" si="231"/>
        <v>751</v>
      </c>
      <c r="L5378" s="111"/>
    </row>
    <row r="5379" spans="7:12" ht="15" customHeight="1" x14ac:dyDescent="0.25">
      <c r="G5379" s="87">
        <f t="shared" si="232"/>
        <v>0</v>
      </c>
      <c r="H5379" s="87">
        <v>5379</v>
      </c>
      <c r="I5379" s="119">
        <v>81603</v>
      </c>
      <c r="J5379" s="122" t="s">
        <v>11465</v>
      </c>
      <c r="K5379" s="87" t="str">
        <f t="shared" ref="K5379:K5442" si="233">IF(LEN(LEFT(I5379,3))&lt;3,"Prosím, zvolte podrobnější úroveň.",LEFT(I5379,3))</f>
        <v>816</v>
      </c>
      <c r="L5379" s="111"/>
    </row>
    <row r="5380" spans="7:12" ht="15" customHeight="1" x14ac:dyDescent="0.25">
      <c r="G5380" s="87">
        <f t="shared" si="232"/>
        <v>0</v>
      </c>
      <c r="H5380" s="87">
        <v>5380</v>
      </c>
      <c r="I5380" s="119">
        <v>75139</v>
      </c>
      <c r="J5380" s="122" t="s">
        <v>11466</v>
      </c>
      <c r="K5380" s="87" t="str">
        <f t="shared" si="233"/>
        <v>751</v>
      </c>
      <c r="L5380" s="111"/>
    </row>
    <row r="5381" spans="7:12" ht="15" customHeight="1" x14ac:dyDescent="0.25">
      <c r="G5381" s="87">
        <f t="shared" si="232"/>
        <v>0</v>
      </c>
      <c r="H5381" s="87">
        <v>5381</v>
      </c>
      <c r="I5381" s="119">
        <v>81603</v>
      </c>
      <c r="J5381" s="122" t="s">
        <v>11466</v>
      </c>
      <c r="K5381" s="87" t="str">
        <f t="shared" si="233"/>
        <v>816</v>
      </c>
      <c r="L5381" s="111"/>
    </row>
    <row r="5382" spans="7:12" ht="15" customHeight="1" x14ac:dyDescent="0.25">
      <c r="G5382" s="87">
        <f t="shared" si="232"/>
        <v>0</v>
      </c>
      <c r="H5382" s="87">
        <v>5382</v>
      </c>
      <c r="I5382" s="119">
        <v>75140</v>
      </c>
      <c r="J5382" s="122" t="s">
        <v>11467</v>
      </c>
      <c r="K5382" s="87" t="str">
        <f t="shared" si="233"/>
        <v>751</v>
      </c>
      <c r="L5382" s="111"/>
    </row>
    <row r="5383" spans="7:12" ht="15" customHeight="1" x14ac:dyDescent="0.25">
      <c r="G5383" s="87">
        <f t="shared" si="232"/>
        <v>0</v>
      </c>
      <c r="H5383" s="87">
        <v>5383</v>
      </c>
      <c r="I5383" s="119">
        <v>75140</v>
      </c>
      <c r="J5383" s="122" t="s">
        <v>11468</v>
      </c>
      <c r="K5383" s="87" t="str">
        <f t="shared" si="233"/>
        <v>751</v>
      </c>
      <c r="L5383" s="111"/>
    </row>
    <row r="5384" spans="7:12" ht="15" customHeight="1" x14ac:dyDescent="0.25">
      <c r="G5384" s="87">
        <f t="shared" si="232"/>
        <v>0</v>
      </c>
      <c r="H5384" s="87">
        <v>5384</v>
      </c>
      <c r="I5384" s="119">
        <v>75140</v>
      </c>
      <c r="J5384" s="122" t="s">
        <v>11469</v>
      </c>
      <c r="K5384" s="87" t="str">
        <f t="shared" si="233"/>
        <v>751</v>
      </c>
      <c r="L5384" s="111"/>
    </row>
    <row r="5385" spans="7:12" ht="15" customHeight="1" x14ac:dyDescent="0.25">
      <c r="G5385" s="87">
        <f t="shared" si="232"/>
        <v>0</v>
      </c>
      <c r="H5385" s="87">
        <v>5385</v>
      </c>
      <c r="I5385" s="119">
        <v>75140</v>
      </c>
      <c r="J5385" s="122" t="s">
        <v>11470</v>
      </c>
      <c r="K5385" s="87" t="str">
        <f t="shared" si="233"/>
        <v>751</v>
      </c>
      <c r="L5385" s="111"/>
    </row>
    <row r="5386" spans="7:12" ht="15" customHeight="1" x14ac:dyDescent="0.25">
      <c r="G5386" s="87">
        <f t="shared" si="232"/>
        <v>0</v>
      </c>
      <c r="H5386" s="87">
        <v>5386</v>
      </c>
      <c r="I5386" s="119">
        <v>75140</v>
      </c>
      <c r="J5386" s="122" t="s">
        <v>11471</v>
      </c>
      <c r="K5386" s="87" t="str">
        <f t="shared" si="233"/>
        <v>751</v>
      </c>
      <c r="L5386" s="111"/>
    </row>
    <row r="5387" spans="7:12" ht="15" customHeight="1" x14ac:dyDescent="0.25">
      <c r="G5387" s="87">
        <f t="shared" si="232"/>
        <v>0</v>
      </c>
      <c r="H5387" s="87">
        <v>5387</v>
      </c>
      <c r="I5387" s="119">
        <v>81314</v>
      </c>
      <c r="J5387" s="122" t="s">
        <v>11472</v>
      </c>
      <c r="K5387" s="87" t="str">
        <f t="shared" si="233"/>
        <v>813</v>
      </c>
      <c r="L5387" s="111"/>
    </row>
    <row r="5388" spans="7:12" ht="15" customHeight="1" x14ac:dyDescent="0.25">
      <c r="G5388" s="87">
        <f t="shared" si="232"/>
        <v>0</v>
      </c>
      <c r="H5388" s="87">
        <v>5388</v>
      </c>
      <c r="I5388" s="119">
        <v>81319</v>
      </c>
      <c r="J5388" s="122" t="s">
        <v>11472</v>
      </c>
      <c r="K5388" s="87" t="str">
        <f t="shared" si="233"/>
        <v>813</v>
      </c>
      <c r="L5388" s="111"/>
    </row>
    <row r="5389" spans="7:12" ht="15" customHeight="1" x14ac:dyDescent="0.25">
      <c r="G5389" s="87">
        <f t="shared" si="232"/>
        <v>0</v>
      </c>
      <c r="H5389" s="87">
        <v>5389</v>
      </c>
      <c r="I5389" s="119">
        <v>75140</v>
      </c>
      <c r="J5389" s="122" t="s">
        <v>11473</v>
      </c>
      <c r="K5389" s="87" t="str">
        <f t="shared" si="233"/>
        <v>751</v>
      </c>
      <c r="L5389" s="111"/>
    </row>
    <row r="5390" spans="7:12" ht="15" customHeight="1" x14ac:dyDescent="0.25">
      <c r="G5390" s="87">
        <f t="shared" si="232"/>
        <v>0</v>
      </c>
      <c r="H5390" s="87">
        <v>5390</v>
      </c>
      <c r="I5390" s="119">
        <v>81604</v>
      </c>
      <c r="J5390" s="122" t="s">
        <v>11473</v>
      </c>
      <c r="K5390" s="87" t="str">
        <f t="shared" si="233"/>
        <v>816</v>
      </c>
      <c r="L5390" s="111"/>
    </row>
    <row r="5391" spans="7:12" ht="15" customHeight="1" x14ac:dyDescent="0.25">
      <c r="G5391" s="87">
        <f t="shared" si="232"/>
        <v>0</v>
      </c>
      <c r="H5391" s="87">
        <v>5391</v>
      </c>
      <c r="I5391" s="119">
        <v>75140</v>
      </c>
      <c r="J5391" s="122" t="s">
        <v>11474</v>
      </c>
      <c r="K5391" s="87" t="str">
        <f t="shared" si="233"/>
        <v>751</v>
      </c>
      <c r="L5391" s="111"/>
    </row>
    <row r="5392" spans="7:12" ht="15" customHeight="1" x14ac:dyDescent="0.25">
      <c r="G5392" s="87">
        <f t="shared" si="232"/>
        <v>0</v>
      </c>
      <c r="H5392" s="87">
        <v>5392</v>
      </c>
      <c r="I5392" s="119">
        <v>75151</v>
      </c>
      <c r="J5392" s="122" t="s">
        <v>11475</v>
      </c>
      <c r="K5392" s="87" t="str">
        <f t="shared" si="233"/>
        <v>751</v>
      </c>
      <c r="L5392" s="111"/>
    </row>
    <row r="5393" spans="7:12" ht="15" customHeight="1" x14ac:dyDescent="0.25">
      <c r="G5393" s="87">
        <f t="shared" si="232"/>
        <v>0</v>
      </c>
      <c r="H5393" s="87">
        <v>5393</v>
      </c>
      <c r="I5393" s="119">
        <v>75151</v>
      </c>
      <c r="J5393" s="122" t="s">
        <v>11476</v>
      </c>
      <c r="K5393" s="87" t="str">
        <f t="shared" si="233"/>
        <v>751</v>
      </c>
      <c r="L5393" s="111"/>
    </row>
    <row r="5394" spans="7:12" ht="15" customHeight="1" x14ac:dyDescent="0.25">
      <c r="G5394" s="87">
        <f t="shared" si="232"/>
        <v>0</v>
      </c>
      <c r="H5394" s="87">
        <v>5394</v>
      </c>
      <c r="I5394" s="119">
        <v>75151</v>
      </c>
      <c r="J5394" s="122" t="s">
        <v>11477</v>
      </c>
      <c r="K5394" s="87" t="str">
        <f t="shared" si="233"/>
        <v>751</v>
      </c>
      <c r="L5394" s="111"/>
    </row>
    <row r="5395" spans="7:12" ht="15" customHeight="1" x14ac:dyDescent="0.25">
      <c r="G5395" s="87">
        <f t="shared" si="232"/>
        <v>0</v>
      </c>
      <c r="H5395" s="87">
        <v>5395</v>
      </c>
      <c r="I5395" s="119">
        <v>75151</v>
      </c>
      <c r="J5395" s="122" t="s">
        <v>11478</v>
      </c>
      <c r="K5395" s="87" t="str">
        <f t="shared" si="233"/>
        <v>751</v>
      </c>
      <c r="L5395" s="111"/>
    </row>
    <row r="5396" spans="7:12" ht="15" customHeight="1" x14ac:dyDescent="0.25">
      <c r="G5396" s="87">
        <f t="shared" si="232"/>
        <v>0</v>
      </c>
      <c r="H5396" s="87">
        <v>5396</v>
      </c>
      <c r="I5396" s="119">
        <v>75151</v>
      </c>
      <c r="J5396" s="122" t="s">
        <v>11479</v>
      </c>
      <c r="K5396" s="87" t="str">
        <f t="shared" si="233"/>
        <v>751</v>
      </c>
      <c r="L5396" s="111"/>
    </row>
    <row r="5397" spans="7:12" ht="15" customHeight="1" x14ac:dyDescent="0.25">
      <c r="G5397" s="87">
        <f t="shared" si="232"/>
        <v>0</v>
      </c>
      <c r="H5397" s="87">
        <v>5397</v>
      </c>
      <c r="I5397" s="119">
        <v>75152</v>
      </c>
      <c r="J5397" s="122" t="s">
        <v>11480</v>
      </c>
      <c r="K5397" s="87" t="str">
        <f t="shared" si="233"/>
        <v>751</v>
      </c>
      <c r="L5397" s="111"/>
    </row>
    <row r="5398" spans="7:12" ht="15" customHeight="1" x14ac:dyDescent="0.25">
      <c r="G5398" s="87">
        <f t="shared" si="232"/>
        <v>0</v>
      </c>
      <c r="H5398" s="87">
        <v>5398</v>
      </c>
      <c r="I5398" s="119">
        <v>75152</v>
      </c>
      <c r="J5398" s="122" t="s">
        <v>11481</v>
      </c>
      <c r="K5398" s="87" t="str">
        <f t="shared" si="233"/>
        <v>751</v>
      </c>
      <c r="L5398" s="111"/>
    </row>
    <row r="5399" spans="7:12" ht="15" customHeight="1" x14ac:dyDescent="0.25">
      <c r="G5399" s="87">
        <f t="shared" si="232"/>
        <v>0</v>
      </c>
      <c r="H5399" s="87">
        <v>5399</v>
      </c>
      <c r="I5399" s="119">
        <v>75152</v>
      </c>
      <c r="J5399" s="122" t="s">
        <v>11482</v>
      </c>
      <c r="K5399" s="87" t="str">
        <f t="shared" si="233"/>
        <v>751</v>
      </c>
      <c r="L5399" s="111"/>
    </row>
    <row r="5400" spans="7:12" ht="15" customHeight="1" x14ac:dyDescent="0.25">
      <c r="G5400" s="87">
        <f t="shared" si="232"/>
        <v>0</v>
      </c>
      <c r="H5400" s="87">
        <v>5400</v>
      </c>
      <c r="I5400" s="119">
        <v>75151</v>
      </c>
      <c r="J5400" s="122" t="s">
        <v>11483</v>
      </c>
      <c r="K5400" s="87" t="str">
        <f t="shared" si="233"/>
        <v>751</v>
      </c>
      <c r="L5400" s="111"/>
    </row>
    <row r="5401" spans="7:12" ht="15" customHeight="1" x14ac:dyDescent="0.25">
      <c r="G5401" s="87">
        <f t="shared" si="232"/>
        <v>0</v>
      </c>
      <c r="H5401" s="87">
        <v>5401</v>
      </c>
      <c r="I5401" s="119">
        <v>75160</v>
      </c>
      <c r="J5401" s="130" t="s">
        <v>11484</v>
      </c>
      <c r="K5401" s="87" t="str">
        <f t="shared" si="233"/>
        <v>751</v>
      </c>
      <c r="L5401" s="111"/>
    </row>
    <row r="5402" spans="7:12" ht="15" customHeight="1" x14ac:dyDescent="0.25">
      <c r="G5402" s="87">
        <f t="shared" si="232"/>
        <v>0</v>
      </c>
      <c r="H5402" s="87">
        <v>5402</v>
      </c>
      <c r="I5402" s="119">
        <v>75160</v>
      </c>
      <c r="J5402" s="122" t="s">
        <v>11485</v>
      </c>
      <c r="K5402" s="87" t="str">
        <f t="shared" si="233"/>
        <v>751</v>
      </c>
      <c r="L5402" s="111"/>
    </row>
    <row r="5403" spans="7:12" ht="15" customHeight="1" x14ac:dyDescent="0.25">
      <c r="G5403" s="87">
        <f t="shared" si="232"/>
        <v>0</v>
      </c>
      <c r="H5403" s="87">
        <v>5403</v>
      </c>
      <c r="I5403" s="119">
        <v>75160</v>
      </c>
      <c r="J5403" s="122" t="s">
        <v>11486</v>
      </c>
      <c r="K5403" s="87" t="str">
        <f t="shared" si="233"/>
        <v>751</v>
      </c>
      <c r="L5403" s="111"/>
    </row>
    <row r="5404" spans="7:12" ht="15" customHeight="1" x14ac:dyDescent="0.25">
      <c r="G5404" s="87">
        <f t="shared" si="232"/>
        <v>0</v>
      </c>
      <c r="H5404" s="87">
        <v>5404</v>
      </c>
      <c r="I5404" s="119">
        <v>75160</v>
      </c>
      <c r="J5404" s="122" t="s">
        <v>11487</v>
      </c>
      <c r="K5404" s="87" t="str">
        <f t="shared" si="233"/>
        <v>751</v>
      </c>
      <c r="L5404" s="111"/>
    </row>
    <row r="5405" spans="7:12" ht="15" customHeight="1" x14ac:dyDescent="0.25">
      <c r="G5405" s="87">
        <f t="shared" si="232"/>
        <v>0</v>
      </c>
      <c r="H5405" s="87">
        <v>5405</v>
      </c>
      <c r="I5405" s="119">
        <v>75160</v>
      </c>
      <c r="J5405" s="122" t="s">
        <v>11488</v>
      </c>
      <c r="K5405" s="87" t="str">
        <f t="shared" si="233"/>
        <v>751</v>
      </c>
      <c r="L5405" s="111"/>
    </row>
    <row r="5406" spans="7:12" ht="15" customHeight="1" x14ac:dyDescent="0.25">
      <c r="G5406" s="87">
        <f t="shared" si="232"/>
        <v>0</v>
      </c>
      <c r="H5406" s="87">
        <v>5406</v>
      </c>
      <c r="I5406" s="119">
        <v>75152</v>
      </c>
      <c r="J5406" s="122" t="s">
        <v>11489</v>
      </c>
      <c r="K5406" s="87" t="str">
        <f t="shared" si="233"/>
        <v>751</v>
      </c>
      <c r="L5406" s="111"/>
    </row>
    <row r="5407" spans="7:12" ht="15" customHeight="1" x14ac:dyDescent="0.25">
      <c r="G5407" s="87">
        <f t="shared" si="232"/>
        <v>0</v>
      </c>
      <c r="H5407" s="87">
        <v>5407</v>
      </c>
      <c r="I5407" s="119">
        <v>75160</v>
      </c>
      <c r="J5407" s="122" t="s">
        <v>11490</v>
      </c>
      <c r="K5407" s="87" t="str">
        <f t="shared" si="233"/>
        <v>751</v>
      </c>
      <c r="L5407" s="111"/>
    </row>
    <row r="5408" spans="7:12" ht="15" customHeight="1" x14ac:dyDescent="0.25">
      <c r="G5408" s="87">
        <f t="shared" si="232"/>
        <v>0</v>
      </c>
      <c r="H5408" s="87">
        <v>5408</v>
      </c>
      <c r="I5408" s="119">
        <v>81608</v>
      </c>
      <c r="J5408" s="122" t="s">
        <v>11490</v>
      </c>
      <c r="K5408" s="87" t="str">
        <f t="shared" si="233"/>
        <v>816</v>
      </c>
      <c r="L5408" s="111"/>
    </row>
    <row r="5409" spans="7:12" ht="15" customHeight="1" x14ac:dyDescent="0.25">
      <c r="G5409" s="87">
        <f t="shared" si="232"/>
        <v>0</v>
      </c>
      <c r="H5409" s="87">
        <v>5409</v>
      </c>
      <c r="I5409" s="119">
        <v>75160</v>
      </c>
      <c r="J5409" s="122" t="s">
        <v>11491</v>
      </c>
      <c r="K5409" s="87" t="str">
        <f t="shared" si="233"/>
        <v>751</v>
      </c>
      <c r="L5409" s="111"/>
    </row>
    <row r="5410" spans="7:12" ht="15" customHeight="1" x14ac:dyDescent="0.25">
      <c r="G5410" s="87">
        <f t="shared" si="232"/>
        <v>0</v>
      </c>
      <c r="H5410" s="87">
        <v>5410</v>
      </c>
      <c r="I5410" s="119">
        <v>81608</v>
      </c>
      <c r="J5410" s="122" t="s">
        <v>11491</v>
      </c>
      <c r="K5410" s="87" t="str">
        <f t="shared" si="233"/>
        <v>816</v>
      </c>
      <c r="L5410" s="111"/>
    </row>
    <row r="5411" spans="7:12" ht="15" customHeight="1" x14ac:dyDescent="0.25">
      <c r="G5411" s="87">
        <f t="shared" si="232"/>
        <v>0</v>
      </c>
      <c r="H5411" s="87">
        <v>5411</v>
      </c>
      <c r="I5411" s="119">
        <v>75153</v>
      </c>
      <c r="J5411" s="122" t="s">
        <v>11492</v>
      </c>
      <c r="K5411" s="87" t="str">
        <f t="shared" si="233"/>
        <v>751</v>
      </c>
      <c r="L5411" s="111"/>
    </row>
    <row r="5412" spans="7:12" ht="15" customHeight="1" x14ac:dyDescent="0.25">
      <c r="G5412" s="87">
        <f t="shared" si="232"/>
        <v>0</v>
      </c>
      <c r="H5412" s="87">
        <v>5412</v>
      </c>
      <c r="I5412" s="124">
        <v>81609</v>
      </c>
      <c r="J5412" s="122" t="s">
        <v>11493</v>
      </c>
      <c r="K5412" s="87" t="str">
        <f t="shared" si="233"/>
        <v>816</v>
      </c>
      <c r="L5412" s="111"/>
    </row>
    <row r="5413" spans="7:12" ht="15" customHeight="1" x14ac:dyDescent="0.25">
      <c r="G5413" s="87">
        <f t="shared" si="232"/>
        <v>0</v>
      </c>
      <c r="H5413" s="87">
        <v>5413</v>
      </c>
      <c r="I5413" s="124">
        <v>81609</v>
      </c>
      <c r="J5413" s="122" t="s">
        <v>11494</v>
      </c>
      <c r="K5413" s="87" t="str">
        <f t="shared" si="233"/>
        <v>816</v>
      </c>
      <c r="L5413" s="111"/>
    </row>
    <row r="5414" spans="7:12" ht="15" customHeight="1" x14ac:dyDescent="0.25">
      <c r="G5414" s="87">
        <f t="shared" si="232"/>
        <v>0</v>
      </c>
      <c r="H5414" s="87">
        <v>5414</v>
      </c>
      <c r="I5414" s="124">
        <v>81609</v>
      </c>
      <c r="J5414" s="122" t="s">
        <v>11495</v>
      </c>
      <c r="K5414" s="87" t="str">
        <f t="shared" si="233"/>
        <v>816</v>
      </c>
      <c r="L5414" s="111"/>
    </row>
    <row r="5415" spans="7:12" ht="15" customHeight="1" x14ac:dyDescent="0.25">
      <c r="G5415" s="87">
        <f t="shared" si="232"/>
        <v>0</v>
      </c>
      <c r="H5415" s="87">
        <v>5415</v>
      </c>
      <c r="I5415" s="119">
        <v>75154</v>
      </c>
      <c r="J5415" s="122" t="s">
        <v>11496</v>
      </c>
      <c r="K5415" s="87" t="str">
        <f t="shared" si="233"/>
        <v>751</v>
      </c>
      <c r="L5415" s="111"/>
    </row>
    <row r="5416" spans="7:12" ht="15" customHeight="1" x14ac:dyDescent="0.25">
      <c r="G5416" s="87">
        <f t="shared" si="232"/>
        <v>0</v>
      </c>
      <c r="H5416" s="87">
        <v>5416</v>
      </c>
      <c r="I5416" s="124">
        <v>81609</v>
      </c>
      <c r="J5416" s="122" t="s">
        <v>11497</v>
      </c>
      <c r="K5416" s="87" t="str">
        <f t="shared" si="233"/>
        <v>816</v>
      </c>
      <c r="L5416" s="111"/>
    </row>
    <row r="5417" spans="7:12" ht="15" customHeight="1" x14ac:dyDescent="0.25">
      <c r="G5417" s="87">
        <f t="shared" si="232"/>
        <v>0</v>
      </c>
      <c r="H5417" s="87">
        <v>5417</v>
      </c>
      <c r="I5417" s="119">
        <v>75210</v>
      </c>
      <c r="J5417" s="122" t="s">
        <v>11498</v>
      </c>
      <c r="K5417" s="87" t="str">
        <f t="shared" si="233"/>
        <v>752</v>
      </c>
      <c r="L5417" s="111"/>
    </row>
    <row r="5418" spans="7:12" ht="15" customHeight="1" x14ac:dyDescent="0.25">
      <c r="G5418" s="87">
        <f t="shared" si="232"/>
        <v>0</v>
      </c>
      <c r="H5418" s="87">
        <v>5418</v>
      </c>
      <c r="I5418" s="119">
        <v>75210</v>
      </c>
      <c r="J5418" s="122" t="s">
        <v>11499</v>
      </c>
      <c r="K5418" s="87" t="str">
        <f t="shared" si="233"/>
        <v>752</v>
      </c>
      <c r="L5418" s="111"/>
    </row>
    <row r="5419" spans="7:12" ht="15" customHeight="1" x14ac:dyDescent="0.25">
      <c r="G5419" s="87">
        <f t="shared" si="232"/>
        <v>0</v>
      </c>
      <c r="H5419" s="87">
        <v>5419</v>
      </c>
      <c r="I5419" s="119">
        <v>75210</v>
      </c>
      <c r="J5419" s="122" t="s">
        <v>11500</v>
      </c>
      <c r="K5419" s="87" t="str">
        <f t="shared" si="233"/>
        <v>752</v>
      </c>
      <c r="L5419" s="111"/>
    </row>
    <row r="5420" spans="7:12" ht="15" customHeight="1" x14ac:dyDescent="0.25">
      <c r="G5420" s="87">
        <f t="shared" si="232"/>
        <v>0</v>
      </c>
      <c r="H5420" s="87">
        <v>5420</v>
      </c>
      <c r="I5420" s="119">
        <v>75210</v>
      </c>
      <c r="J5420" s="122" t="s">
        <v>11501</v>
      </c>
      <c r="K5420" s="87" t="str">
        <f t="shared" si="233"/>
        <v>752</v>
      </c>
      <c r="L5420" s="111"/>
    </row>
    <row r="5421" spans="7:12" ht="15" customHeight="1" x14ac:dyDescent="0.25">
      <c r="G5421" s="87">
        <f t="shared" si="232"/>
        <v>0</v>
      </c>
      <c r="H5421" s="87">
        <v>5421</v>
      </c>
      <c r="I5421" s="119">
        <v>75430</v>
      </c>
      <c r="J5421" s="122" t="s">
        <v>11502</v>
      </c>
      <c r="K5421" s="87" t="str">
        <f t="shared" si="233"/>
        <v>754</v>
      </c>
      <c r="L5421" s="111"/>
    </row>
    <row r="5422" spans="7:12" ht="15" customHeight="1" x14ac:dyDescent="0.25">
      <c r="G5422" s="87">
        <f t="shared" si="232"/>
        <v>0</v>
      </c>
      <c r="H5422" s="87">
        <v>5422</v>
      </c>
      <c r="I5422" s="119">
        <v>75210</v>
      </c>
      <c r="J5422" s="122" t="s">
        <v>11503</v>
      </c>
      <c r="K5422" s="87" t="str">
        <f t="shared" si="233"/>
        <v>752</v>
      </c>
      <c r="L5422" s="111"/>
    </row>
    <row r="5423" spans="7:12" ht="15" customHeight="1" x14ac:dyDescent="0.25">
      <c r="G5423" s="87">
        <f t="shared" si="232"/>
        <v>0</v>
      </c>
      <c r="H5423" s="87">
        <v>5423</v>
      </c>
      <c r="I5423" s="119">
        <v>81720</v>
      </c>
      <c r="J5423" s="122" t="s">
        <v>11503</v>
      </c>
      <c r="K5423" s="87" t="str">
        <f t="shared" si="233"/>
        <v>817</v>
      </c>
      <c r="L5423" s="111"/>
    </row>
    <row r="5424" spans="7:12" ht="15" customHeight="1" x14ac:dyDescent="0.25">
      <c r="G5424" s="87">
        <f t="shared" si="232"/>
        <v>0</v>
      </c>
      <c r="H5424" s="87">
        <v>5424</v>
      </c>
      <c r="I5424" s="119">
        <v>75210</v>
      </c>
      <c r="J5424" s="122" t="s">
        <v>11504</v>
      </c>
      <c r="K5424" s="87" t="str">
        <f t="shared" si="233"/>
        <v>752</v>
      </c>
      <c r="L5424" s="111"/>
    </row>
    <row r="5425" spans="7:12" ht="15" customHeight="1" x14ac:dyDescent="0.25">
      <c r="G5425" s="87">
        <f t="shared" si="232"/>
        <v>0</v>
      </c>
      <c r="H5425" s="87">
        <v>5425</v>
      </c>
      <c r="I5425" s="119">
        <v>73172</v>
      </c>
      <c r="J5425" s="122" t="s">
        <v>11505</v>
      </c>
      <c r="K5425" s="87" t="str">
        <f t="shared" si="233"/>
        <v>731</v>
      </c>
      <c r="L5425" s="111"/>
    </row>
    <row r="5426" spans="7:12" ht="15" customHeight="1" x14ac:dyDescent="0.25">
      <c r="G5426" s="87">
        <f t="shared" si="232"/>
        <v>0</v>
      </c>
      <c r="H5426" s="87">
        <v>5426</v>
      </c>
      <c r="I5426" s="119">
        <v>75220</v>
      </c>
      <c r="J5426" s="122" t="s">
        <v>11506</v>
      </c>
      <c r="K5426" s="87" t="str">
        <f t="shared" si="233"/>
        <v>752</v>
      </c>
      <c r="L5426" s="111"/>
    </row>
    <row r="5427" spans="7:12" ht="15" customHeight="1" x14ac:dyDescent="0.25">
      <c r="G5427" s="87">
        <f t="shared" si="232"/>
        <v>0</v>
      </c>
      <c r="H5427" s="87">
        <v>5427</v>
      </c>
      <c r="I5427" s="119">
        <v>75220</v>
      </c>
      <c r="J5427" s="122" t="s">
        <v>11507</v>
      </c>
      <c r="K5427" s="87" t="str">
        <f t="shared" si="233"/>
        <v>752</v>
      </c>
      <c r="L5427" s="111"/>
    </row>
    <row r="5428" spans="7:12" ht="15" customHeight="1" x14ac:dyDescent="0.25">
      <c r="G5428" s="87">
        <f t="shared" si="232"/>
        <v>0</v>
      </c>
      <c r="H5428" s="87">
        <v>5428</v>
      </c>
      <c r="I5428" s="119">
        <v>75220</v>
      </c>
      <c r="J5428" s="122" t="s">
        <v>11508</v>
      </c>
      <c r="K5428" s="87" t="str">
        <f t="shared" si="233"/>
        <v>752</v>
      </c>
      <c r="L5428" s="111"/>
    </row>
    <row r="5429" spans="7:12" ht="15" customHeight="1" x14ac:dyDescent="0.25">
      <c r="G5429" s="87">
        <f t="shared" si="232"/>
        <v>0</v>
      </c>
      <c r="H5429" s="87">
        <v>5429</v>
      </c>
      <c r="I5429" s="119">
        <v>75220</v>
      </c>
      <c r="J5429" s="122" t="s">
        <v>11509</v>
      </c>
      <c r="K5429" s="87" t="str">
        <f t="shared" si="233"/>
        <v>752</v>
      </c>
      <c r="L5429" s="111"/>
    </row>
    <row r="5430" spans="7:12" ht="15" customHeight="1" x14ac:dyDescent="0.25">
      <c r="G5430" s="87">
        <f t="shared" si="232"/>
        <v>0</v>
      </c>
      <c r="H5430" s="87">
        <v>5430</v>
      </c>
      <c r="I5430" s="119">
        <v>75220</v>
      </c>
      <c r="J5430" s="122" t="s">
        <v>11510</v>
      </c>
      <c r="K5430" s="87" t="str">
        <f t="shared" si="233"/>
        <v>752</v>
      </c>
      <c r="L5430" s="111"/>
    </row>
    <row r="5431" spans="7:12" ht="15" customHeight="1" x14ac:dyDescent="0.25">
      <c r="G5431" s="87">
        <f t="shared" si="232"/>
        <v>0</v>
      </c>
      <c r="H5431" s="87">
        <v>5431</v>
      </c>
      <c r="I5431" s="119">
        <v>75220</v>
      </c>
      <c r="J5431" s="122" t="s">
        <v>11511</v>
      </c>
      <c r="K5431" s="87" t="str">
        <f t="shared" si="233"/>
        <v>752</v>
      </c>
      <c r="L5431" s="111"/>
    </row>
    <row r="5432" spans="7:12" ht="15" customHeight="1" x14ac:dyDescent="0.25">
      <c r="G5432" s="87">
        <f t="shared" si="232"/>
        <v>0</v>
      </c>
      <c r="H5432" s="87">
        <v>5432</v>
      </c>
      <c r="I5432" s="119">
        <v>75220</v>
      </c>
      <c r="J5432" s="122" t="s">
        <v>11512</v>
      </c>
      <c r="K5432" s="87" t="str">
        <f t="shared" si="233"/>
        <v>752</v>
      </c>
      <c r="L5432" s="111"/>
    </row>
    <row r="5433" spans="7:12" ht="15" customHeight="1" x14ac:dyDescent="0.25">
      <c r="G5433" s="87">
        <f t="shared" si="232"/>
        <v>0</v>
      </c>
      <c r="H5433" s="87">
        <v>5433</v>
      </c>
      <c r="I5433" s="119">
        <v>81720</v>
      </c>
      <c r="J5433" s="122" t="s">
        <v>11512</v>
      </c>
      <c r="K5433" s="87" t="str">
        <f t="shared" si="233"/>
        <v>817</v>
      </c>
      <c r="L5433" s="111"/>
    </row>
    <row r="5434" spans="7:12" ht="15" customHeight="1" x14ac:dyDescent="0.25">
      <c r="G5434" s="87">
        <f t="shared" si="232"/>
        <v>0</v>
      </c>
      <c r="H5434" s="87">
        <v>5434</v>
      </c>
      <c r="I5434" s="119">
        <v>75220</v>
      </c>
      <c r="J5434" s="122" t="s">
        <v>11513</v>
      </c>
      <c r="K5434" s="87" t="str">
        <f t="shared" si="233"/>
        <v>752</v>
      </c>
      <c r="L5434" s="111"/>
    </row>
    <row r="5435" spans="7:12" ht="15" customHeight="1" x14ac:dyDescent="0.25">
      <c r="G5435" s="87">
        <f t="shared" si="232"/>
        <v>0</v>
      </c>
      <c r="H5435" s="87">
        <v>5435</v>
      </c>
      <c r="I5435" s="119">
        <v>75231</v>
      </c>
      <c r="J5435" s="122" t="s">
        <v>11514</v>
      </c>
      <c r="K5435" s="87" t="str">
        <f t="shared" si="233"/>
        <v>752</v>
      </c>
      <c r="L5435" s="111"/>
    </row>
    <row r="5436" spans="7:12" ht="15" customHeight="1" x14ac:dyDescent="0.25">
      <c r="G5436" s="87">
        <f t="shared" si="232"/>
        <v>0</v>
      </c>
      <c r="H5436" s="87">
        <v>5436</v>
      </c>
      <c r="I5436" s="119">
        <v>75232</v>
      </c>
      <c r="J5436" s="122" t="s">
        <v>11514</v>
      </c>
      <c r="K5436" s="87" t="str">
        <f t="shared" si="233"/>
        <v>752</v>
      </c>
      <c r="L5436" s="111"/>
    </row>
    <row r="5437" spans="7:12" ht="15" customHeight="1" x14ac:dyDescent="0.25">
      <c r="G5437" s="87">
        <f t="shared" si="232"/>
        <v>0</v>
      </c>
      <c r="H5437" s="87">
        <v>5437</v>
      </c>
      <c r="I5437" s="119">
        <v>75231</v>
      </c>
      <c r="J5437" s="122" t="s">
        <v>11515</v>
      </c>
      <c r="K5437" s="87" t="str">
        <f t="shared" si="233"/>
        <v>752</v>
      </c>
      <c r="L5437" s="111"/>
    </row>
    <row r="5438" spans="7:12" ht="15" customHeight="1" x14ac:dyDescent="0.25">
      <c r="G5438" s="87">
        <f t="shared" si="232"/>
        <v>0</v>
      </c>
      <c r="H5438" s="87">
        <v>5438</v>
      </c>
      <c r="I5438" s="119">
        <v>75232</v>
      </c>
      <c r="J5438" s="122" t="s">
        <v>11515</v>
      </c>
      <c r="K5438" s="87" t="str">
        <f t="shared" si="233"/>
        <v>752</v>
      </c>
      <c r="L5438" s="111"/>
    </row>
    <row r="5439" spans="7:12" ht="15" customHeight="1" x14ac:dyDescent="0.25">
      <c r="G5439" s="87">
        <f t="shared" si="232"/>
        <v>0</v>
      </c>
      <c r="H5439" s="87">
        <v>5439</v>
      </c>
      <c r="I5439" s="119">
        <v>75231</v>
      </c>
      <c r="J5439" s="122" t="s">
        <v>11516</v>
      </c>
      <c r="K5439" s="87" t="str">
        <f t="shared" si="233"/>
        <v>752</v>
      </c>
      <c r="L5439" s="111"/>
    </row>
    <row r="5440" spans="7:12" ht="15" customHeight="1" x14ac:dyDescent="0.25">
      <c r="G5440" s="87">
        <f t="shared" si="232"/>
        <v>0</v>
      </c>
      <c r="H5440" s="87">
        <v>5440</v>
      </c>
      <c r="I5440" s="119">
        <v>75232</v>
      </c>
      <c r="J5440" s="122" t="s">
        <v>11516</v>
      </c>
      <c r="K5440" s="87" t="str">
        <f t="shared" si="233"/>
        <v>752</v>
      </c>
      <c r="L5440" s="111"/>
    </row>
    <row r="5441" spans="7:12" ht="15" customHeight="1" x14ac:dyDescent="0.25">
      <c r="G5441" s="87">
        <f t="shared" si="232"/>
        <v>0</v>
      </c>
      <c r="H5441" s="87">
        <v>5441</v>
      </c>
      <c r="I5441" s="119">
        <v>75231</v>
      </c>
      <c r="J5441" s="122" t="s">
        <v>11517</v>
      </c>
      <c r="K5441" s="87" t="str">
        <f t="shared" si="233"/>
        <v>752</v>
      </c>
      <c r="L5441" s="111"/>
    </row>
    <row r="5442" spans="7:12" ht="15" customHeight="1" x14ac:dyDescent="0.25">
      <c r="G5442" s="87">
        <f t="shared" ref="G5442:G5505" si="234">IF(ISERR(SEARCH($G$1,J5442)),0,1)</f>
        <v>0</v>
      </c>
      <c r="H5442" s="87">
        <v>5442</v>
      </c>
      <c r="I5442" s="119">
        <v>75232</v>
      </c>
      <c r="J5442" s="122" t="s">
        <v>11517</v>
      </c>
      <c r="K5442" s="87" t="str">
        <f t="shared" si="233"/>
        <v>752</v>
      </c>
      <c r="L5442" s="111"/>
    </row>
    <row r="5443" spans="7:12" ht="15" customHeight="1" x14ac:dyDescent="0.25">
      <c r="G5443" s="87">
        <f t="shared" si="234"/>
        <v>0</v>
      </c>
      <c r="H5443" s="87">
        <v>5443</v>
      </c>
      <c r="I5443" s="119">
        <v>75231</v>
      </c>
      <c r="J5443" s="122" t="s">
        <v>11518</v>
      </c>
      <c r="K5443" s="87" t="str">
        <f t="shared" ref="K5443:K5506" si="235">IF(LEN(LEFT(I5443,3))&lt;3,"Prosím, zvolte podrobnější úroveň.",LEFT(I5443,3))</f>
        <v>752</v>
      </c>
      <c r="L5443" s="111"/>
    </row>
    <row r="5444" spans="7:12" ht="15" customHeight="1" x14ac:dyDescent="0.25">
      <c r="G5444" s="87">
        <f t="shared" si="234"/>
        <v>0</v>
      </c>
      <c r="H5444" s="87">
        <v>5444</v>
      </c>
      <c r="I5444" s="119">
        <v>75232</v>
      </c>
      <c r="J5444" s="122" t="s">
        <v>11518</v>
      </c>
      <c r="K5444" s="87" t="str">
        <f t="shared" si="235"/>
        <v>752</v>
      </c>
      <c r="L5444" s="111"/>
    </row>
    <row r="5445" spans="7:12" ht="15" customHeight="1" x14ac:dyDescent="0.25">
      <c r="G5445" s="87">
        <f t="shared" si="234"/>
        <v>0</v>
      </c>
      <c r="H5445" s="87">
        <v>5445</v>
      </c>
      <c r="I5445" s="119">
        <v>75231</v>
      </c>
      <c r="J5445" s="122" t="s">
        <v>11519</v>
      </c>
      <c r="K5445" s="87" t="str">
        <f t="shared" si="235"/>
        <v>752</v>
      </c>
      <c r="L5445" s="111"/>
    </row>
    <row r="5446" spans="7:12" ht="15" customHeight="1" x14ac:dyDescent="0.25">
      <c r="G5446" s="87">
        <f t="shared" si="234"/>
        <v>0</v>
      </c>
      <c r="H5446" s="87">
        <v>5446</v>
      </c>
      <c r="I5446" s="119">
        <v>75232</v>
      </c>
      <c r="J5446" s="122" t="s">
        <v>11519</v>
      </c>
      <c r="K5446" s="87" t="str">
        <f t="shared" si="235"/>
        <v>752</v>
      </c>
      <c r="L5446" s="111"/>
    </row>
    <row r="5447" spans="7:12" ht="15" customHeight="1" x14ac:dyDescent="0.25">
      <c r="G5447" s="87">
        <f t="shared" si="234"/>
        <v>0</v>
      </c>
      <c r="H5447" s="87">
        <v>5447</v>
      </c>
      <c r="I5447" s="119">
        <v>81720</v>
      </c>
      <c r="J5447" s="122" t="s">
        <v>11519</v>
      </c>
      <c r="K5447" s="87" t="str">
        <f t="shared" si="235"/>
        <v>817</v>
      </c>
      <c r="L5447" s="111"/>
    </row>
    <row r="5448" spans="7:12" ht="15" customHeight="1" x14ac:dyDescent="0.25">
      <c r="G5448" s="87">
        <f t="shared" si="234"/>
        <v>0</v>
      </c>
      <c r="H5448" s="87">
        <v>5448</v>
      </c>
      <c r="I5448" s="119">
        <v>75231</v>
      </c>
      <c r="J5448" s="122" t="s">
        <v>11520</v>
      </c>
      <c r="K5448" s="87" t="str">
        <f t="shared" si="235"/>
        <v>752</v>
      </c>
      <c r="L5448" s="111"/>
    </row>
    <row r="5449" spans="7:12" ht="15" customHeight="1" x14ac:dyDescent="0.25">
      <c r="G5449" s="87">
        <f t="shared" si="234"/>
        <v>0</v>
      </c>
      <c r="H5449" s="87">
        <v>5449</v>
      </c>
      <c r="I5449" s="119">
        <v>75232</v>
      </c>
      <c r="J5449" s="122" t="s">
        <v>11520</v>
      </c>
      <c r="K5449" s="87" t="str">
        <f t="shared" si="235"/>
        <v>752</v>
      </c>
      <c r="L5449" s="111"/>
    </row>
    <row r="5450" spans="7:12" ht="15" customHeight="1" x14ac:dyDescent="0.25">
      <c r="G5450" s="87">
        <f t="shared" si="234"/>
        <v>0</v>
      </c>
      <c r="H5450" s="87">
        <v>5450</v>
      </c>
      <c r="I5450" s="119">
        <v>73173</v>
      </c>
      <c r="J5450" s="122" t="s">
        <v>11521</v>
      </c>
      <c r="K5450" s="87" t="str">
        <f t="shared" si="235"/>
        <v>731</v>
      </c>
      <c r="L5450" s="111"/>
    </row>
    <row r="5451" spans="7:12" ht="15" customHeight="1" x14ac:dyDescent="0.25">
      <c r="G5451" s="87">
        <f t="shared" si="234"/>
        <v>0</v>
      </c>
      <c r="H5451" s="87">
        <v>5451</v>
      </c>
      <c r="I5451" s="119">
        <v>73171</v>
      </c>
      <c r="J5451" s="121" t="s">
        <v>11522</v>
      </c>
      <c r="K5451" s="87" t="str">
        <f t="shared" si="235"/>
        <v>731</v>
      </c>
      <c r="L5451" s="111"/>
    </row>
    <row r="5452" spans="7:12" ht="15" customHeight="1" x14ac:dyDescent="0.25">
      <c r="G5452" s="87">
        <f t="shared" si="234"/>
        <v>0</v>
      </c>
      <c r="H5452" s="87">
        <v>5452</v>
      </c>
      <c r="I5452" s="119">
        <v>73173</v>
      </c>
      <c r="J5452" s="121" t="s">
        <v>11522</v>
      </c>
      <c r="K5452" s="87" t="str">
        <f t="shared" si="235"/>
        <v>731</v>
      </c>
      <c r="L5452" s="111"/>
    </row>
    <row r="5453" spans="7:12" ht="15" customHeight="1" x14ac:dyDescent="0.25">
      <c r="G5453" s="87">
        <f t="shared" si="234"/>
        <v>0</v>
      </c>
      <c r="H5453" s="87">
        <v>5453</v>
      </c>
      <c r="I5453" s="119">
        <v>73173</v>
      </c>
      <c r="J5453" s="122" t="s">
        <v>11523</v>
      </c>
      <c r="K5453" s="87" t="str">
        <f t="shared" si="235"/>
        <v>731</v>
      </c>
      <c r="L5453" s="111"/>
    </row>
    <row r="5454" spans="7:12" ht="15" customHeight="1" x14ac:dyDescent="0.25">
      <c r="G5454" s="87">
        <f t="shared" si="234"/>
        <v>0</v>
      </c>
      <c r="H5454" s="87">
        <v>5454</v>
      </c>
      <c r="I5454" s="119">
        <v>73173</v>
      </c>
      <c r="J5454" s="122" t="s">
        <v>11524</v>
      </c>
      <c r="K5454" s="87" t="str">
        <f t="shared" si="235"/>
        <v>731</v>
      </c>
      <c r="L5454" s="111"/>
    </row>
    <row r="5455" spans="7:12" ht="15" customHeight="1" x14ac:dyDescent="0.25">
      <c r="G5455" s="87">
        <f t="shared" si="234"/>
        <v>0</v>
      </c>
      <c r="H5455" s="87">
        <v>5455</v>
      </c>
      <c r="I5455" s="119">
        <v>73173</v>
      </c>
      <c r="J5455" s="122" t="s">
        <v>11525</v>
      </c>
      <c r="K5455" s="87" t="str">
        <f t="shared" si="235"/>
        <v>731</v>
      </c>
      <c r="L5455" s="111"/>
    </row>
    <row r="5456" spans="7:12" ht="15" customHeight="1" x14ac:dyDescent="0.25">
      <c r="G5456" s="87">
        <f t="shared" si="234"/>
        <v>0</v>
      </c>
      <c r="H5456" s="87">
        <v>5456</v>
      </c>
      <c r="I5456" s="119">
        <v>73171</v>
      </c>
      <c r="J5456" s="122" t="s">
        <v>11525</v>
      </c>
      <c r="K5456" s="87" t="str">
        <f t="shared" si="235"/>
        <v>731</v>
      </c>
      <c r="L5456" s="111"/>
    </row>
    <row r="5457" spans="7:12" ht="15" customHeight="1" x14ac:dyDescent="0.25">
      <c r="G5457" s="87">
        <f t="shared" si="234"/>
        <v>0</v>
      </c>
      <c r="H5457" s="87">
        <v>5457</v>
      </c>
      <c r="I5457" s="119">
        <v>73173</v>
      </c>
      <c r="J5457" s="122" t="s">
        <v>11526</v>
      </c>
      <c r="K5457" s="87" t="str">
        <f t="shared" si="235"/>
        <v>731</v>
      </c>
      <c r="L5457" s="111"/>
    </row>
    <row r="5458" spans="7:12" ht="15" customHeight="1" x14ac:dyDescent="0.25">
      <c r="G5458" s="87">
        <f t="shared" si="234"/>
        <v>0</v>
      </c>
      <c r="H5458" s="87">
        <v>5458</v>
      </c>
      <c r="I5458" s="119">
        <v>73179</v>
      </c>
      <c r="J5458" s="122" t="s">
        <v>11527</v>
      </c>
      <c r="K5458" s="87" t="str">
        <f t="shared" si="235"/>
        <v>731</v>
      </c>
      <c r="L5458" s="111"/>
    </row>
    <row r="5459" spans="7:12" ht="15" customHeight="1" x14ac:dyDescent="0.25">
      <c r="G5459" s="87">
        <f t="shared" si="234"/>
        <v>0</v>
      </c>
      <c r="H5459" s="87">
        <v>5459</v>
      </c>
      <c r="I5459" s="119">
        <v>73173</v>
      </c>
      <c r="J5459" s="121" t="s">
        <v>11528</v>
      </c>
      <c r="K5459" s="87" t="str">
        <f t="shared" si="235"/>
        <v>731</v>
      </c>
      <c r="L5459" s="111"/>
    </row>
    <row r="5460" spans="7:12" ht="15" customHeight="1" x14ac:dyDescent="0.25">
      <c r="G5460" s="87">
        <f t="shared" si="234"/>
        <v>0</v>
      </c>
      <c r="H5460" s="87">
        <v>5460</v>
      </c>
      <c r="I5460" s="119">
        <v>75430</v>
      </c>
      <c r="J5460" s="122" t="s">
        <v>11529</v>
      </c>
      <c r="K5460" s="87" t="str">
        <f t="shared" si="235"/>
        <v>754</v>
      </c>
      <c r="L5460" s="111"/>
    </row>
    <row r="5461" spans="7:12" ht="15" customHeight="1" x14ac:dyDescent="0.25">
      <c r="G5461" s="87">
        <f t="shared" si="234"/>
        <v>0</v>
      </c>
      <c r="H5461" s="87">
        <v>5461</v>
      </c>
      <c r="I5461" s="119">
        <v>73180</v>
      </c>
      <c r="J5461" s="122" t="s">
        <v>11530</v>
      </c>
      <c r="K5461" s="87" t="str">
        <f t="shared" si="235"/>
        <v>731</v>
      </c>
      <c r="L5461" s="111"/>
    </row>
    <row r="5462" spans="7:12" ht="15" customHeight="1" x14ac:dyDescent="0.25">
      <c r="G5462" s="87">
        <f t="shared" si="234"/>
        <v>0</v>
      </c>
      <c r="H5462" s="87">
        <v>5462</v>
      </c>
      <c r="I5462" s="119">
        <v>73180</v>
      </c>
      <c r="J5462" s="122" t="s">
        <v>11531</v>
      </c>
      <c r="K5462" s="87" t="str">
        <f t="shared" si="235"/>
        <v>731</v>
      </c>
      <c r="L5462" s="111"/>
    </row>
    <row r="5463" spans="7:12" ht="15" customHeight="1" x14ac:dyDescent="0.25">
      <c r="G5463" s="87">
        <f t="shared" si="234"/>
        <v>0</v>
      </c>
      <c r="H5463" s="87">
        <v>5463</v>
      </c>
      <c r="I5463" s="119">
        <v>73180</v>
      </c>
      <c r="J5463" s="122" t="s">
        <v>11532</v>
      </c>
      <c r="K5463" s="87" t="str">
        <f t="shared" si="235"/>
        <v>731</v>
      </c>
      <c r="L5463" s="111"/>
    </row>
    <row r="5464" spans="7:12" ht="15" customHeight="1" x14ac:dyDescent="0.25">
      <c r="G5464" s="87">
        <f t="shared" si="234"/>
        <v>0</v>
      </c>
      <c r="H5464" s="87">
        <v>5464</v>
      </c>
      <c r="I5464" s="119">
        <v>73180</v>
      </c>
      <c r="J5464" s="122" t="s">
        <v>11533</v>
      </c>
      <c r="K5464" s="87" t="str">
        <f t="shared" si="235"/>
        <v>731</v>
      </c>
      <c r="L5464" s="111"/>
    </row>
    <row r="5465" spans="7:12" ht="15" customHeight="1" x14ac:dyDescent="0.25">
      <c r="G5465" s="87">
        <f t="shared" si="234"/>
        <v>0</v>
      </c>
      <c r="H5465" s="87">
        <v>5465</v>
      </c>
      <c r="I5465" s="119">
        <v>75430</v>
      </c>
      <c r="J5465" s="122" t="s">
        <v>11534</v>
      </c>
      <c r="K5465" s="87" t="str">
        <f t="shared" si="235"/>
        <v>754</v>
      </c>
      <c r="L5465" s="111"/>
    </row>
    <row r="5466" spans="7:12" ht="15" customHeight="1" x14ac:dyDescent="0.25">
      <c r="G5466" s="87">
        <f t="shared" si="234"/>
        <v>0</v>
      </c>
      <c r="H5466" s="87">
        <v>5466</v>
      </c>
      <c r="I5466" s="119">
        <v>75330</v>
      </c>
      <c r="J5466" s="122" t="s">
        <v>11535</v>
      </c>
      <c r="K5466" s="87" t="str">
        <f t="shared" si="235"/>
        <v>753</v>
      </c>
      <c r="L5466" s="111"/>
    </row>
    <row r="5467" spans="7:12" ht="15" customHeight="1" x14ac:dyDescent="0.25">
      <c r="G5467" s="87">
        <f t="shared" si="234"/>
        <v>0</v>
      </c>
      <c r="H5467" s="87">
        <v>5467</v>
      </c>
      <c r="I5467" s="119">
        <v>73180</v>
      </c>
      <c r="J5467" s="122" t="s">
        <v>11536</v>
      </c>
      <c r="K5467" s="87" t="str">
        <f t="shared" si="235"/>
        <v>731</v>
      </c>
      <c r="L5467" s="111"/>
    </row>
    <row r="5468" spans="7:12" ht="15" customHeight="1" x14ac:dyDescent="0.25">
      <c r="G5468" s="87">
        <f t="shared" si="234"/>
        <v>0</v>
      </c>
      <c r="H5468" s="87">
        <v>5468</v>
      </c>
      <c r="I5468" s="119">
        <v>73180</v>
      </c>
      <c r="J5468" s="122" t="s">
        <v>11537</v>
      </c>
      <c r="K5468" s="87" t="str">
        <f t="shared" si="235"/>
        <v>731</v>
      </c>
      <c r="L5468" s="111"/>
    </row>
    <row r="5469" spans="7:12" ht="15" customHeight="1" x14ac:dyDescent="0.25">
      <c r="G5469" s="87">
        <f t="shared" si="234"/>
        <v>0</v>
      </c>
      <c r="H5469" s="87">
        <v>5469</v>
      </c>
      <c r="I5469" s="119">
        <v>73180</v>
      </c>
      <c r="J5469" s="122" t="s">
        <v>11538</v>
      </c>
      <c r="K5469" s="87" t="str">
        <f t="shared" si="235"/>
        <v>731</v>
      </c>
      <c r="L5469" s="111"/>
    </row>
    <row r="5470" spans="7:12" ht="15" customHeight="1" x14ac:dyDescent="0.25">
      <c r="G5470" s="87">
        <f t="shared" si="234"/>
        <v>0</v>
      </c>
      <c r="H5470" s="87">
        <v>5470</v>
      </c>
      <c r="I5470" s="119">
        <v>73180</v>
      </c>
      <c r="J5470" s="122" t="s">
        <v>11539</v>
      </c>
      <c r="K5470" s="87" t="str">
        <f t="shared" si="235"/>
        <v>731</v>
      </c>
      <c r="L5470" s="111"/>
    </row>
    <row r="5471" spans="7:12" ht="15" customHeight="1" x14ac:dyDescent="0.25">
      <c r="G5471" s="87">
        <f t="shared" si="234"/>
        <v>0</v>
      </c>
      <c r="H5471" s="87">
        <v>5471</v>
      </c>
      <c r="I5471" s="119">
        <v>73180</v>
      </c>
      <c r="J5471" s="122" t="s">
        <v>11540</v>
      </c>
      <c r="K5471" s="87" t="str">
        <f t="shared" si="235"/>
        <v>731</v>
      </c>
      <c r="L5471" s="111"/>
    </row>
    <row r="5472" spans="7:12" ht="15" customHeight="1" x14ac:dyDescent="0.25">
      <c r="G5472" s="87">
        <f t="shared" si="234"/>
        <v>0</v>
      </c>
      <c r="H5472" s="87">
        <v>5472</v>
      </c>
      <c r="I5472" s="119">
        <v>73180</v>
      </c>
      <c r="J5472" s="122" t="s">
        <v>11541</v>
      </c>
      <c r="K5472" s="87" t="str">
        <f t="shared" si="235"/>
        <v>731</v>
      </c>
      <c r="L5472" s="111"/>
    </row>
    <row r="5473" spans="7:12" ht="15" customHeight="1" x14ac:dyDescent="0.25">
      <c r="G5473" s="87">
        <f t="shared" si="234"/>
        <v>0</v>
      </c>
      <c r="H5473" s="87">
        <v>5473</v>
      </c>
      <c r="I5473" s="119">
        <v>75430</v>
      </c>
      <c r="J5473" s="122" t="s">
        <v>11542</v>
      </c>
      <c r="K5473" s="87" t="str">
        <f t="shared" si="235"/>
        <v>754</v>
      </c>
      <c r="L5473" s="111"/>
    </row>
    <row r="5474" spans="7:12" ht="15" customHeight="1" x14ac:dyDescent="0.25">
      <c r="G5474" s="87">
        <f t="shared" si="234"/>
        <v>0</v>
      </c>
      <c r="H5474" s="87">
        <v>5474</v>
      </c>
      <c r="I5474" s="119">
        <v>73180</v>
      </c>
      <c r="J5474" s="122" t="s">
        <v>11543</v>
      </c>
      <c r="K5474" s="87" t="str">
        <f t="shared" si="235"/>
        <v>731</v>
      </c>
      <c r="L5474" s="111"/>
    </row>
    <row r="5475" spans="7:12" ht="15" customHeight="1" x14ac:dyDescent="0.25">
      <c r="G5475" s="87">
        <f t="shared" si="234"/>
        <v>0</v>
      </c>
      <c r="H5475" s="87">
        <v>5475</v>
      </c>
      <c r="I5475" s="119">
        <v>73180</v>
      </c>
      <c r="J5475" s="122" t="s">
        <v>11544</v>
      </c>
      <c r="K5475" s="87" t="str">
        <f t="shared" si="235"/>
        <v>731</v>
      </c>
      <c r="L5475" s="111"/>
    </row>
    <row r="5476" spans="7:12" ht="15" customHeight="1" x14ac:dyDescent="0.25">
      <c r="G5476" s="87">
        <f t="shared" si="234"/>
        <v>0</v>
      </c>
      <c r="H5476" s="87">
        <v>5476</v>
      </c>
      <c r="I5476" s="119">
        <v>75311</v>
      </c>
      <c r="J5476" s="122" t="s">
        <v>11545</v>
      </c>
      <c r="K5476" s="87" t="str">
        <f t="shared" si="235"/>
        <v>753</v>
      </c>
      <c r="L5476" s="111"/>
    </row>
    <row r="5477" spans="7:12" ht="15" customHeight="1" x14ac:dyDescent="0.25">
      <c r="G5477" s="87">
        <f t="shared" si="234"/>
        <v>0</v>
      </c>
      <c r="H5477" s="87">
        <v>5477</v>
      </c>
      <c r="I5477" s="119">
        <v>75311</v>
      </c>
      <c r="J5477" s="122" t="s">
        <v>11546</v>
      </c>
      <c r="K5477" s="87" t="str">
        <f t="shared" si="235"/>
        <v>753</v>
      </c>
      <c r="L5477" s="111"/>
    </row>
    <row r="5478" spans="7:12" ht="15" customHeight="1" x14ac:dyDescent="0.25">
      <c r="G5478" s="87">
        <f t="shared" si="234"/>
        <v>0</v>
      </c>
      <c r="H5478" s="87">
        <v>5478</v>
      </c>
      <c r="I5478" s="119">
        <v>75311</v>
      </c>
      <c r="J5478" s="122" t="s">
        <v>11547</v>
      </c>
      <c r="K5478" s="87" t="str">
        <f t="shared" si="235"/>
        <v>753</v>
      </c>
      <c r="L5478" s="111"/>
    </row>
    <row r="5479" spans="7:12" ht="15" customHeight="1" x14ac:dyDescent="0.25">
      <c r="G5479" s="87">
        <f t="shared" si="234"/>
        <v>0</v>
      </c>
      <c r="H5479" s="87">
        <v>5479</v>
      </c>
      <c r="I5479" s="119">
        <v>75311</v>
      </c>
      <c r="J5479" s="122" t="s">
        <v>11548</v>
      </c>
      <c r="K5479" s="87" t="str">
        <f t="shared" si="235"/>
        <v>753</v>
      </c>
      <c r="L5479" s="111"/>
    </row>
    <row r="5480" spans="7:12" ht="15" customHeight="1" x14ac:dyDescent="0.25">
      <c r="G5480" s="87">
        <f t="shared" si="234"/>
        <v>0</v>
      </c>
      <c r="H5480" s="87">
        <v>5480</v>
      </c>
      <c r="I5480" s="119">
        <v>75311</v>
      </c>
      <c r="J5480" s="122" t="s">
        <v>11549</v>
      </c>
      <c r="K5480" s="87" t="str">
        <f t="shared" si="235"/>
        <v>753</v>
      </c>
      <c r="L5480" s="111"/>
    </row>
    <row r="5481" spans="7:12" ht="15" customHeight="1" x14ac:dyDescent="0.25">
      <c r="G5481" s="87">
        <f t="shared" si="234"/>
        <v>0</v>
      </c>
      <c r="H5481" s="87">
        <v>5481</v>
      </c>
      <c r="I5481" s="124">
        <v>75313</v>
      </c>
      <c r="J5481" s="122" t="s">
        <v>11550</v>
      </c>
      <c r="K5481" s="87" t="str">
        <f t="shared" si="235"/>
        <v>753</v>
      </c>
      <c r="L5481" s="111"/>
    </row>
    <row r="5482" spans="7:12" ht="15" customHeight="1" x14ac:dyDescent="0.25">
      <c r="G5482" s="87">
        <f t="shared" si="234"/>
        <v>0</v>
      </c>
      <c r="H5482" s="87">
        <v>5482</v>
      </c>
      <c r="I5482" s="124">
        <v>75313</v>
      </c>
      <c r="J5482" s="122" t="s">
        <v>11551</v>
      </c>
      <c r="K5482" s="87" t="str">
        <f t="shared" si="235"/>
        <v>753</v>
      </c>
      <c r="L5482" s="111"/>
    </row>
    <row r="5483" spans="7:12" ht="15" customHeight="1" x14ac:dyDescent="0.25">
      <c r="G5483" s="87">
        <f t="shared" si="234"/>
        <v>0</v>
      </c>
      <c r="H5483" s="87">
        <v>5483</v>
      </c>
      <c r="I5483" s="124">
        <v>75313</v>
      </c>
      <c r="J5483" s="122" t="s">
        <v>11552</v>
      </c>
      <c r="K5483" s="87" t="str">
        <f t="shared" si="235"/>
        <v>753</v>
      </c>
      <c r="L5483" s="111"/>
    </row>
    <row r="5484" spans="7:12" ht="15" customHeight="1" x14ac:dyDescent="0.25">
      <c r="G5484" s="87">
        <f t="shared" si="234"/>
        <v>0</v>
      </c>
      <c r="H5484" s="87">
        <v>5484</v>
      </c>
      <c r="I5484" s="119">
        <v>75330</v>
      </c>
      <c r="J5484" s="122" t="s">
        <v>11553</v>
      </c>
      <c r="K5484" s="87" t="str">
        <f t="shared" si="235"/>
        <v>753</v>
      </c>
      <c r="L5484" s="111"/>
    </row>
    <row r="5485" spans="7:12" ht="15" customHeight="1" x14ac:dyDescent="0.25">
      <c r="G5485" s="87">
        <f t="shared" si="234"/>
        <v>0</v>
      </c>
      <c r="H5485" s="87">
        <v>5485</v>
      </c>
      <c r="I5485" s="124">
        <v>75312</v>
      </c>
      <c r="J5485" s="122" t="s">
        <v>11554</v>
      </c>
      <c r="K5485" s="87" t="str">
        <f t="shared" si="235"/>
        <v>753</v>
      </c>
      <c r="L5485" s="111"/>
    </row>
    <row r="5486" spans="7:12" ht="15" customHeight="1" x14ac:dyDescent="0.25">
      <c r="G5486" s="87">
        <f t="shared" si="234"/>
        <v>0</v>
      </c>
      <c r="H5486" s="87">
        <v>5486</v>
      </c>
      <c r="I5486" s="124">
        <v>75312</v>
      </c>
      <c r="J5486" s="122" t="s">
        <v>11555</v>
      </c>
      <c r="K5486" s="87" t="str">
        <f t="shared" si="235"/>
        <v>753</v>
      </c>
      <c r="L5486" s="111"/>
    </row>
    <row r="5487" spans="7:12" ht="15" customHeight="1" x14ac:dyDescent="0.25">
      <c r="G5487" s="87">
        <f t="shared" si="234"/>
        <v>0</v>
      </c>
      <c r="H5487" s="87">
        <v>5487</v>
      </c>
      <c r="I5487" s="124">
        <v>75312</v>
      </c>
      <c r="J5487" s="122" t="s">
        <v>11556</v>
      </c>
      <c r="K5487" s="87" t="str">
        <f t="shared" si="235"/>
        <v>753</v>
      </c>
      <c r="L5487" s="111"/>
    </row>
    <row r="5488" spans="7:12" ht="15" customHeight="1" x14ac:dyDescent="0.25">
      <c r="G5488" s="87">
        <f t="shared" si="234"/>
        <v>0</v>
      </c>
      <c r="H5488" s="87">
        <v>5488</v>
      </c>
      <c r="I5488" s="124">
        <v>75312</v>
      </c>
      <c r="J5488" s="122" t="s">
        <v>11557</v>
      </c>
      <c r="K5488" s="87" t="str">
        <f t="shared" si="235"/>
        <v>753</v>
      </c>
      <c r="L5488" s="111"/>
    </row>
    <row r="5489" spans="7:12" ht="15" customHeight="1" x14ac:dyDescent="0.25">
      <c r="G5489" s="87">
        <f t="shared" si="234"/>
        <v>0</v>
      </c>
      <c r="H5489" s="87">
        <v>5489</v>
      </c>
      <c r="I5489" s="124">
        <v>75430</v>
      </c>
      <c r="J5489" s="122" t="s">
        <v>11558</v>
      </c>
      <c r="K5489" s="87" t="str">
        <f t="shared" si="235"/>
        <v>754</v>
      </c>
      <c r="L5489" s="111"/>
    </row>
    <row r="5490" spans="7:12" ht="15" customHeight="1" x14ac:dyDescent="0.25">
      <c r="G5490" s="87">
        <f t="shared" si="234"/>
        <v>0</v>
      </c>
      <c r="H5490" s="87">
        <v>5490</v>
      </c>
      <c r="I5490" s="124">
        <v>75312</v>
      </c>
      <c r="J5490" s="122" t="s">
        <v>11559</v>
      </c>
      <c r="K5490" s="87" t="str">
        <f t="shared" si="235"/>
        <v>753</v>
      </c>
      <c r="L5490" s="111"/>
    </row>
    <row r="5491" spans="7:12" ht="15" customHeight="1" x14ac:dyDescent="0.25">
      <c r="G5491" s="87">
        <f t="shared" si="234"/>
        <v>0</v>
      </c>
      <c r="H5491" s="87">
        <v>5491</v>
      </c>
      <c r="I5491" s="124">
        <v>75312</v>
      </c>
      <c r="J5491" s="122" t="s">
        <v>11560</v>
      </c>
      <c r="K5491" s="87" t="str">
        <f t="shared" si="235"/>
        <v>753</v>
      </c>
      <c r="L5491" s="111"/>
    </row>
    <row r="5492" spans="7:12" ht="15" customHeight="1" x14ac:dyDescent="0.25">
      <c r="G5492" s="87">
        <f t="shared" si="234"/>
        <v>0</v>
      </c>
      <c r="H5492" s="87">
        <v>5492</v>
      </c>
      <c r="I5492" s="124">
        <v>75321</v>
      </c>
      <c r="J5492" s="122" t="s">
        <v>11561</v>
      </c>
      <c r="K5492" s="87" t="str">
        <f t="shared" si="235"/>
        <v>753</v>
      </c>
      <c r="L5492" s="111"/>
    </row>
    <row r="5493" spans="7:12" ht="15" customHeight="1" x14ac:dyDescent="0.25">
      <c r="G5493" s="87">
        <f t="shared" si="234"/>
        <v>0</v>
      </c>
      <c r="H5493" s="87">
        <v>5493</v>
      </c>
      <c r="I5493" s="124">
        <v>75321</v>
      </c>
      <c r="J5493" s="122" t="s">
        <v>11562</v>
      </c>
      <c r="K5493" s="87" t="str">
        <f t="shared" si="235"/>
        <v>753</v>
      </c>
      <c r="L5493" s="111"/>
    </row>
    <row r="5494" spans="7:12" ht="15" customHeight="1" x14ac:dyDescent="0.25">
      <c r="G5494" s="87">
        <f t="shared" si="234"/>
        <v>0</v>
      </c>
      <c r="H5494" s="87">
        <v>5494</v>
      </c>
      <c r="I5494" s="124">
        <v>75322</v>
      </c>
      <c r="J5494" s="122" t="s">
        <v>11563</v>
      </c>
      <c r="K5494" s="87" t="str">
        <f t="shared" si="235"/>
        <v>753</v>
      </c>
      <c r="L5494" s="111"/>
    </row>
    <row r="5495" spans="7:12" ht="15" customHeight="1" x14ac:dyDescent="0.25">
      <c r="G5495" s="87">
        <f t="shared" si="234"/>
        <v>0</v>
      </c>
      <c r="H5495" s="87">
        <v>5495</v>
      </c>
      <c r="I5495" s="124">
        <v>75323</v>
      </c>
      <c r="J5495" s="122" t="s">
        <v>11564</v>
      </c>
      <c r="K5495" s="87" t="str">
        <f t="shared" si="235"/>
        <v>753</v>
      </c>
      <c r="L5495" s="111"/>
    </row>
    <row r="5496" spans="7:12" ht="15" customHeight="1" x14ac:dyDescent="0.25">
      <c r="G5496" s="87">
        <f t="shared" si="234"/>
        <v>0</v>
      </c>
      <c r="H5496" s="87">
        <v>5496</v>
      </c>
      <c r="I5496" s="124">
        <v>75323</v>
      </c>
      <c r="J5496" s="122" t="s">
        <v>11565</v>
      </c>
      <c r="K5496" s="87" t="str">
        <f t="shared" si="235"/>
        <v>753</v>
      </c>
      <c r="L5496" s="111"/>
    </row>
    <row r="5497" spans="7:12" ht="15" customHeight="1" x14ac:dyDescent="0.25">
      <c r="G5497" s="87">
        <f t="shared" si="234"/>
        <v>0</v>
      </c>
      <c r="H5497" s="87">
        <v>5497</v>
      </c>
      <c r="I5497" s="124">
        <v>75323</v>
      </c>
      <c r="J5497" s="122" t="s">
        <v>11566</v>
      </c>
      <c r="K5497" s="87" t="str">
        <f t="shared" si="235"/>
        <v>753</v>
      </c>
      <c r="L5497" s="111"/>
    </row>
    <row r="5498" spans="7:12" ht="15" customHeight="1" x14ac:dyDescent="0.25">
      <c r="G5498" s="87">
        <f t="shared" si="234"/>
        <v>0</v>
      </c>
      <c r="H5498" s="87">
        <v>5498</v>
      </c>
      <c r="I5498" s="124">
        <v>75323</v>
      </c>
      <c r="J5498" s="122" t="s">
        <v>11567</v>
      </c>
      <c r="K5498" s="87" t="str">
        <f t="shared" si="235"/>
        <v>753</v>
      </c>
      <c r="L5498" s="111"/>
    </row>
    <row r="5499" spans="7:12" ht="15" customHeight="1" x14ac:dyDescent="0.25">
      <c r="G5499" s="87">
        <f t="shared" si="234"/>
        <v>0</v>
      </c>
      <c r="H5499" s="87">
        <v>5499</v>
      </c>
      <c r="I5499" s="124">
        <v>75323</v>
      </c>
      <c r="J5499" s="122" t="s">
        <v>11568</v>
      </c>
      <c r="K5499" s="87" t="str">
        <f t="shared" si="235"/>
        <v>753</v>
      </c>
      <c r="L5499" s="111"/>
    </row>
    <row r="5500" spans="7:12" ht="15" customHeight="1" x14ac:dyDescent="0.25">
      <c r="G5500" s="87">
        <f t="shared" si="234"/>
        <v>0</v>
      </c>
      <c r="H5500" s="87">
        <v>5500</v>
      </c>
      <c r="I5500" s="124">
        <v>75329</v>
      </c>
      <c r="J5500" s="122" t="s">
        <v>11569</v>
      </c>
      <c r="K5500" s="87" t="str">
        <f t="shared" si="235"/>
        <v>753</v>
      </c>
      <c r="L5500" s="111"/>
    </row>
    <row r="5501" spans="7:12" ht="15" customHeight="1" x14ac:dyDescent="0.25">
      <c r="G5501" s="87">
        <f t="shared" si="234"/>
        <v>0</v>
      </c>
      <c r="H5501" s="87">
        <v>5501</v>
      </c>
      <c r="I5501" s="119">
        <v>75330</v>
      </c>
      <c r="J5501" s="122" t="s">
        <v>11570</v>
      </c>
      <c r="K5501" s="87" t="str">
        <f t="shared" si="235"/>
        <v>753</v>
      </c>
      <c r="L5501" s="111"/>
    </row>
    <row r="5502" spans="7:12" ht="15" customHeight="1" x14ac:dyDescent="0.25">
      <c r="G5502" s="87">
        <f t="shared" si="234"/>
        <v>0</v>
      </c>
      <c r="H5502" s="87">
        <v>5502</v>
      </c>
      <c r="I5502" s="119">
        <v>75330</v>
      </c>
      <c r="J5502" s="122" t="s">
        <v>11571</v>
      </c>
      <c r="K5502" s="87" t="str">
        <f t="shared" si="235"/>
        <v>753</v>
      </c>
      <c r="L5502" s="111"/>
    </row>
    <row r="5503" spans="7:12" ht="15" customHeight="1" x14ac:dyDescent="0.25">
      <c r="G5503" s="87">
        <f t="shared" si="234"/>
        <v>0</v>
      </c>
      <c r="H5503" s="87">
        <v>5503</v>
      </c>
      <c r="I5503" s="119">
        <v>75330</v>
      </c>
      <c r="J5503" s="122" t="s">
        <v>11572</v>
      </c>
      <c r="K5503" s="87" t="str">
        <f t="shared" si="235"/>
        <v>753</v>
      </c>
      <c r="L5503" s="111"/>
    </row>
    <row r="5504" spans="7:12" ht="15" customHeight="1" x14ac:dyDescent="0.25">
      <c r="G5504" s="87">
        <f t="shared" si="234"/>
        <v>0</v>
      </c>
      <c r="H5504" s="87">
        <v>5504</v>
      </c>
      <c r="I5504" s="119">
        <v>75330</v>
      </c>
      <c r="J5504" s="122" t="s">
        <v>11573</v>
      </c>
      <c r="K5504" s="87" t="str">
        <f t="shared" si="235"/>
        <v>753</v>
      </c>
      <c r="L5504" s="111"/>
    </row>
    <row r="5505" spans="7:12" ht="15" customHeight="1" x14ac:dyDescent="0.25">
      <c r="G5505" s="87">
        <f t="shared" si="234"/>
        <v>0</v>
      </c>
      <c r="H5505" s="87">
        <v>5505</v>
      </c>
      <c r="I5505" s="119">
        <v>75330</v>
      </c>
      <c r="J5505" s="122" t="s">
        <v>11574</v>
      </c>
      <c r="K5505" s="87" t="str">
        <f t="shared" si="235"/>
        <v>753</v>
      </c>
      <c r="L5505" s="111"/>
    </row>
    <row r="5506" spans="7:12" ht="15" customHeight="1" x14ac:dyDescent="0.25">
      <c r="G5506" s="87">
        <f t="shared" ref="G5506:G5569" si="236">IF(ISERR(SEARCH($G$1,J5506)),0,1)</f>
        <v>0</v>
      </c>
      <c r="H5506" s="87">
        <v>5506</v>
      </c>
      <c r="I5506" s="119">
        <v>75330</v>
      </c>
      <c r="J5506" s="122" t="s">
        <v>11575</v>
      </c>
      <c r="K5506" s="87" t="str">
        <f t="shared" si="235"/>
        <v>753</v>
      </c>
      <c r="L5506" s="111"/>
    </row>
    <row r="5507" spans="7:12" ht="15" customHeight="1" x14ac:dyDescent="0.25">
      <c r="G5507" s="87">
        <f t="shared" si="236"/>
        <v>0</v>
      </c>
      <c r="H5507" s="87">
        <v>5507</v>
      </c>
      <c r="I5507" s="119">
        <v>75311</v>
      </c>
      <c r="J5507" s="122" t="s">
        <v>11576</v>
      </c>
      <c r="K5507" s="87" t="str">
        <f t="shared" ref="K5507:K5570" si="237">IF(LEN(LEFT(I5507,3))&lt;3,"Prosím, zvolte podrobnější úroveň.",LEFT(I5507,3))</f>
        <v>753</v>
      </c>
      <c r="L5507" s="111"/>
    </row>
    <row r="5508" spans="7:12" ht="15" customHeight="1" x14ac:dyDescent="0.25">
      <c r="G5508" s="87">
        <f t="shared" si="236"/>
        <v>0</v>
      </c>
      <c r="H5508" s="87">
        <v>5508</v>
      </c>
      <c r="I5508" s="119">
        <v>75330</v>
      </c>
      <c r="J5508" s="122" t="s">
        <v>11577</v>
      </c>
      <c r="K5508" s="87" t="str">
        <f t="shared" si="237"/>
        <v>753</v>
      </c>
      <c r="L5508" s="111"/>
    </row>
    <row r="5509" spans="7:12" ht="15" customHeight="1" x14ac:dyDescent="0.25">
      <c r="G5509" s="87">
        <f t="shared" si="236"/>
        <v>0</v>
      </c>
      <c r="H5509" s="87">
        <v>5509</v>
      </c>
      <c r="I5509" s="119">
        <v>81530</v>
      </c>
      <c r="J5509" s="122" t="s">
        <v>11577</v>
      </c>
      <c r="K5509" s="87" t="str">
        <f t="shared" si="237"/>
        <v>815</v>
      </c>
      <c r="L5509" s="111"/>
    </row>
    <row r="5510" spans="7:12" ht="15" customHeight="1" x14ac:dyDescent="0.25">
      <c r="G5510" s="87">
        <f t="shared" si="236"/>
        <v>0</v>
      </c>
      <c r="H5510" s="87">
        <v>5510</v>
      </c>
      <c r="I5510" s="119">
        <v>75341</v>
      </c>
      <c r="J5510" s="122" t="s">
        <v>11578</v>
      </c>
      <c r="K5510" s="87" t="str">
        <f t="shared" si="237"/>
        <v>753</v>
      </c>
      <c r="L5510" s="111"/>
    </row>
    <row r="5511" spans="7:12" ht="15" customHeight="1" x14ac:dyDescent="0.25">
      <c r="G5511" s="87">
        <f t="shared" si="236"/>
        <v>0</v>
      </c>
      <c r="H5511" s="87">
        <v>5511</v>
      </c>
      <c r="I5511" s="119">
        <v>75341</v>
      </c>
      <c r="J5511" s="122" t="s">
        <v>11579</v>
      </c>
      <c r="K5511" s="87" t="str">
        <f t="shared" si="237"/>
        <v>753</v>
      </c>
      <c r="L5511" s="111"/>
    </row>
    <row r="5512" spans="7:12" ht="15" customHeight="1" x14ac:dyDescent="0.25">
      <c r="G5512" s="87">
        <f t="shared" si="236"/>
        <v>0</v>
      </c>
      <c r="H5512" s="87">
        <v>5512</v>
      </c>
      <c r="I5512" s="119">
        <v>75342</v>
      </c>
      <c r="J5512" s="122" t="s">
        <v>11580</v>
      </c>
      <c r="K5512" s="87" t="str">
        <f t="shared" si="237"/>
        <v>753</v>
      </c>
      <c r="L5512" s="111"/>
    </row>
    <row r="5513" spans="7:12" ht="15" customHeight="1" x14ac:dyDescent="0.25">
      <c r="G5513" s="87">
        <f t="shared" si="236"/>
        <v>0</v>
      </c>
      <c r="H5513" s="87">
        <v>5513</v>
      </c>
      <c r="I5513" s="119">
        <v>75341</v>
      </c>
      <c r="J5513" s="122" t="s">
        <v>11581</v>
      </c>
      <c r="K5513" s="87" t="str">
        <f t="shared" si="237"/>
        <v>753</v>
      </c>
      <c r="L5513" s="111"/>
    </row>
    <row r="5514" spans="7:12" ht="15" customHeight="1" x14ac:dyDescent="0.25">
      <c r="G5514" s="87">
        <f t="shared" si="236"/>
        <v>0</v>
      </c>
      <c r="H5514" s="87">
        <v>5514</v>
      </c>
      <c r="I5514" s="119">
        <v>73180</v>
      </c>
      <c r="J5514" s="122" t="s">
        <v>11582</v>
      </c>
      <c r="K5514" s="87" t="str">
        <f t="shared" si="237"/>
        <v>731</v>
      </c>
      <c r="L5514" s="111"/>
    </row>
    <row r="5515" spans="7:12" ht="15" customHeight="1" x14ac:dyDescent="0.25">
      <c r="G5515" s="87">
        <f t="shared" si="236"/>
        <v>0</v>
      </c>
      <c r="H5515" s="87">
        <v>5515</v>
      </c>
      <c r="I5515" s="119">
        <v>75343</v>
      </c>
      <c r="J5515" s="122" t="s">
        <v>11583</v>
      </c>
      <c r="K5515" s="87" t="str">
        <f t="shared" si="237"/>
        <v>753</v>
      </c>
      <c r="L5515" s="111"/>
    </row>
    <row r="5516" spans="7:12" ht="15" customHeight="1" x14ac:dyDescent="0.25">
      <c r="G5516" s="87">
        <f t="shared" si="236"/>
        <v>0</v>
      </c>
      <c r="H5516" s="87">
        <v>5516</v>
      </c>
      <c r="I5516" s="119">
        <v>75349</v>
      </c>
      <c r="J5516" s="122" t="s">
        <v>11584</v>
      </c>
      <c r="K5516" s="87" t="str">
        <f t="shared" si="237"/>
        <v>753</v>
      </c>
      <c r="L5516" s="111"/>
    </row>
    <row r="5517" spans="7:12" ht="15" customHeight="1" x14ac:dyDescent="0.25">
      <c r="G5517" s="87">
        <f t="shared" si="236"/>
        <v>0</v>
      </c>
      <c r="H5517" s="87">
        <v>5517</v>
      </c>
      <c r="I5517" s="119">
        <v>75349</v>
      </c>
      <c r="J5517" s="122" t="s">
        <v>11585</v>
      </c>
      <c r="K5517" s="87" t="str">
        <f t="shared" si="237"/>
        <v>753</v>
      </c>
      <c r="L5517" s="111"/>
    </row>
    <row r="5518" spans="7:12" ht="15" customHeight="1" x14ac:dyDescent="0.25">
      <c r="G5518" s="87">
        <f t="shared" si="236"/>
        <v>0</v>
      </c>
      <c r="H5518" s="87">
        <v>5518</v>
      </c>
      <c r="I5518" s="119">
        <v>75341</v>
      </c>
      <c r="J5518" s="122" t="s">
        <v>11585</v>
      </c>
      <c r="K5518" s="87" t="str">
        <f t="shared" si="237"/>
        <v>753</v>
      </c>
      <c r="L5518" s="111"/>
    </row>
    <row r="5519" spans="7:12" ht="15" customHeight="1" x14ac:dyDescent="0.25">
      <c r="G5519" s="87">
        <f t="shared" si="236"/>
        <v>0</v>
      </c>
      <c r="H5519" s="87">
        <v>5519</v>
      </c>
      <c r="I5519" s="119">
        <v>75342</v>
      </c>
      <c r="J5519" s="122" t="s">
        <v>11585</v>
      </c>
      <c r="K5519" s="87" t="str">
        <f t="shared" si="237"/>
        <v>753</v>
      </c>
      <c r="L5519" s="111"/>
    </row>
    <row r="5520" spans="7:12" ht="15" customHeight="1" x14ac:dyDescent="0.25">
      <c r="G5520" s="87">
        <f t="shared" si="236"/>
        <v>0</v>
      </c>
      <c r="H5520" s="87">
        <v>5520</v>
      </c>
      <c r="I5520" s="119">
        <v>75343</v>
      </c>
      <c r="J5520" s="122" t="s">
        <v>11585</v>
      </c>
      <c r="K5520" s="87" t="str">
        <f t="shared" si="237"/>
        <v>753</v>
      </c>
      <c r="L5520" s="111"/>
    </row>
    <row r="5521" spans="7:12" ht="15" customHeight="1" x14ac:dyDescent="0.25">
      <c r="G5521" s="87">
        <f t="shared" si="236"/>
        <v>0</v>
      </c>
      <c r="H5521" s="87">
        <v>5521</v>
      </c>
      <c r="I5521" s="119">
        <v>81599</v>
      </c>
      <c r="J5521" s="122" t="s">
        <v>11586</v>
      </c>
      <c r="K5521" s="87" t="str">
        <f t="shared" si="237"/>
        <v>815</v>
      </c>
      <c r="L5521" s="111"/>
    </row>
    <row r="5522" spans="7:12" ht="15" customHeight="1" x14ac:dyDescent="0.25">
      <c r="G5522" s="87">
        <f t="shared" si="236"/>
        <v>0</v>
      </c>
      <c r="H5522" s="87">
        <v>5522</v>
      </c>
      <c r="I5522" s="119">
        <v>81599</v>
      </c>
      <c r="J5522" s="122" t="s">
        <v>11587</v>
      </c>
      <c r="K5522" s="87" t="str">
        <f t="shared" si="237"/>
        <v>815</v>
      </c>
      <c r="L5522" s="111"/>
    </row>
    <row r="5523" spans="7:12" ht="15" customHeight="1" x14ac:dyDescent="0.25">
      <c r="G5523" s="87">
        <f t="shared" si="236"/>
        <v>0</v>
      </c>
      <c r="H5523" s="87">
        <v>5523</v>
      </c>
      <c r="I5523" s="119">
        <v>75330</v>
      </c>
      <c r="J5523" s="122" t="s">
        <v>11588</v>
      </c>
      <c r="K5523" s="87" t="str">
        <f t="shared" si="237"/>
        <v>753</v>
      </c>
      <c r="L5523" s="111"/>
    </row>
    <row r="5524" spans="7:12" ht="15" customHeight="1" x14ac:dyDescent="0.25">
      <c r="G5524" s="87">
        <f t="shared" si="236"/>
        <v>0</v>
      </c>
      <c r="H5524" s="87">
        <v>5524</v>
      </c>
      <c r="I5524" s="119">
        <v>81530</v>
      </c>
      <c r="J5524" s="122" t="s">
        <v>11588</v>
      </c>
      <c r="K5524" s="87" t="str">
        <f t="shared" si="237"/>
        <v>815</v>
      </c>
      <c r="L5524" s="111"/>
    </row>
    <row r="5525" spans="7:12" ht="15" customHeight="1" x14ac:dyDescent="0.25">
      <c r="G5525" s="87">
        <f t="shared" si="236"/>
        <v>0</v>
      </c>
      <c r="H5525" s="87">
        <v>5525</v>
      </c>
      <c r="I5525" s="119">
        <v>81599</v>
      </c>
      <c r="J5525" s="122" t="s">
        <v>11589</v>
      </c>
      <c r="K5525" s="87" t="str">
        <f t="shared" si="237"/>
        <v>815</v>
      </c>
      <c r="L5525" s="111"/>
    </row>
    <row r="5526" spans="7:12" ht="15" customHeight="1" x14ac:dyDescent="0.25">
      <c r="G5526" s="87">
        <f t="shared" si="236"/>
        <v>0</v>
      </c>
      <c r="H5526" s="87">
        <v>5526</v>
      </c>
      <c r="I5526" s="119">
        <v>81420</v>
      </c>
      <c r="J5526" s="122" t="s">
        <v>11589</v>
      </c>
      <c r="K5526" s="87" t="str">
        <f t="shared" si="237"/>
        <v>814</v>
      </c>
      <c r="L5526" s="111"/>
    </row>
    <row r="5527" spans="7:12" ht="15" customHeight="1" x14ac:dyDescent="0.25">
      <c r="G5527" s="87">
        <f t="shared" si="236"/>
        <v>0</v>
      </c>
      <c r="H5527" s="87">
        <v>5527</v>
      </c>
      <c r="I5527" s="119">
        <v>81430</v>
      </c>
      <c r="J5527" s="122" t="s">
        <v>11589</v>
      </c>
      <c r="K5527" s="87" t="str">
        <f t="shared" si="237"/>
        <v>814</v>
      </c>
      <c r="L5527" s="111"/>
    </row>
    <row r="5528" spans="7:12" ht="15" customHeight="1" x14ac:dyDescent="0.25">
      <c r="G5528" s="87">
        <f t="shared" si="236"/>
        <v>0</v>
      </c>
      <c r="H5528" s="87">
        <v>5528</v>
      </c>
      <c r="I5528" s="119">
        <v>75430</v>
      </c>
      <c r="J5528" s="122" t="s">
        <v>11590</v>
      </c>
      <c r="K5528" s="87" t="str">
        <f t="shared" si="237"/>
        <v>754</v>
      </c>
      <c r="L5528" s="111"/>
    </row>
    <row r="5529" spans="7:12" ht="15" customHeight="1" x14ac:dyDescent="0.25">
      <c r="G5529" s="87">
        <f t="shared" si="236"/>
        <v>0</v>
      </c>
      <c r="H5529" s="87">
        <v>5529</v>
      </c>
      <c r="I5529" s="119">
        <v>81599</v>
      </c>
      <c r="J5529" s="122" t="s">
        <v>11591</v>
      </c>
      <c r="K5529" s="87" t="str">
        <f t="shared" si="237"/>
        <v>815</v>
      </c>
      <c r="L5529" s="111"/>
    </row>
    <row r="5530" spans="7:12" ht="15" customHeight="1" x14ac:dyDescent="0.25">
      <c r="G5530" s="87">
        <f t="shared" si="236"/>
        <v>0</v>
      </c>
      <c r="H5530" s="87">
        <v>5530</v>
      </c>
      <c r="I5530" s="119">
        <v>81530</v>
      </c>
      <c r="J5530" s="122" t="s">
        <v>11591</v>
      </c>
      <c r="K5530" s="87" t="str">
        <f t="shared" si="237"/>
        <v>815</v>
      </c>
      <c r="L5530" s="111"/>
    </row>
    <row r="5531" spans="7:12" ht="15" customHeight="1" x14ac:dyDescent="0.25">
      <c r="G5531" s="87">
        <f t="shared" si="236"/>
        <v>0</v>
      </c>
      <c r="H5531" s="87">
        <v>5531</v>
      </c>
      <c r="I5531" s="119">
        <v>75350</v>
      </c>
      <c r="J5531" s="122" t="s">
        <v>11592</v>
      </c>
      <c r="K5531" s="87" t="str">
        <f t="shared" si="237"/>
        <v>753</v>
      </c>
      <c r="L5531" s="111"/>
    </row>
    <row r="5532" spans="7:12" ht="15" customHeight="1" x14ac:dyDescent="0.25">
      <c r="G5532" s="87">
        <f t="shared" si="236"/>
        <v>0</v>
      </c>
      <c r="H5532" s="87">
        <v>5532</v>
      </c>
      <c r="I5532" s="119">
        <v>75430</v>
      </c>
      <c r="J5532" s="122" t="s">
        <v>11592</v>
      </c>
      <c r="K5532" s="87" t="str">
        <f t="shared" si="237"/>
        <v>754</v>
      </c>
      <c r="L5532" s="111"/>
    </row>
    <row r="5533" spans="7:12" ht="15" customHeight="1" x14ac:dyDescent="0.25">
      <c r="G5533" s="87">
        <f t="shared" si="236"/>
        <v>0</v>
      </c>
      <c r="H5533" s="87">
        <v>5533</v>
      </c>
      <c r="I5533" s="119">
        <v>75350</v>
      </c>
      <c r="J5533" s="122" t="s">
        <v>11593</v>
      </c>
      <c r="K5533" s="87" t="str">
        <f t="shared" si="237"/>
        <v>753</v>
      </c>
      <c r="L5533" s="111"/>
    </row>
    <row r="5534" spans="7:12" ht="15" customHeight="1" x14ac:dyDescent="0.25">
      <c r="G5534" s="87">
        <f t="shared" si="236"/>
        <v>0</v>
      </c>
      <c r="H5534" s="87">
        <v>5534</v>
      </c>
      <c r="I5534" s="119">
        <v>75350</v>
      </c>
      <c r="J5534" s="122" t="s">
        <v>11594</v>
      </c>
      <c r="K5534" s="87" t="str">
        <f t="shared" si="237"/>
        <v>753</v>
      </c>
      <c r="L5534" s="111"/>
    </row>
    <row r="5535" spans="7:12" ht="15" customHeight="1" x14ac:dyDescent="0.25">
      <c r="G5535" s="87">
        <f t="shared" si="236"/>
        <v>0</v>
      </c>
      <c r="H5535" s="87">
        <v>5535</v>
      </c>
      <c r="I5535" s="119">
        <v>75350</v>
      </c>
      <c r="J5535" s="122" t="s">
        <v>11595</v>
      </c>
      <c r="K5535" s="87" t="str">
        <f t="shared" si="237"/>
        <v>753</v>
      </c>
      <c r="L5535" s="111"/>
    </row>
    <row r="5536" spans="7:12" ht="15" customHeight="1" x14ac:dyDescent="0.25">
      <c r="G5536" s="87">
        <f t="shared" si="236"/>
        <v>0</v>
      </c>
      <c r="H5536" s="87">
        <v>5536</v>
      </c>
      <c r="I5536" s="119">
        <v>75350</v>
      </c>
      <c r="J5536" s="122" t="s">
        <v>11596</v>
      </c>
      <c r="K5536" s="87" t="str">
        <f t="shared" si="237"/>
        <v>753</v>
      </c>
      <c r="L5536" s="111"/>
    </row>
    <row r="5537" spans="7:12" ht="15" customHeight="1" x14ac:dyDescent="0.25">
      <c r="G5537" s="87">
        <f t="shared" si="236"/>
        <v>0</v>
      </c>
      <c r="H5537" s="87">
        <v>5537</v>
      </c>
      <c r="I5537" s="119">
        <v>75430</v>
      </c>
      <c r="J5537" s="122" t="s">
        <v>11597</v>
      </c>
      <c r="K5537" s="87" t="str">
        <f t="shared" si="237"/>
        <v>754</v>
      </c>
      <c r="L5537" s="111"/>
    </row>
    <row r="5538" spans="7:12" ht="15" customHeight="1" x14ac:dyDescent="0.25">
      <c r="G5538" s="87">
        <f t="shared" si="236"/>
        <v>0</v>
      </c>
      <c r="H5538" s="87">
        <v>5538</v>
      </c>
      <c r="I5538" s="119">
        <v>75350</v>
      </c>
      <c r="J5538" s="122" t="s">
        <v>11598</v>
      </c>
      <c r="K5538" s="87" t="str">
        <f t="shared" si="237"/>
        <v>753</v>
      </c>
      <c r="L5538" s="111"/>
    </row>
    <row r="5539" spans="7:12" ht="15" customHeight="1" x14ac:dyDescent="0.25">
      <c r="G5539" s="87">
        <f t="shared" si="236"/>
        <v>0</v>
      </c>
      <c r="H5539" s="87">
        <v>5539</v>
      </c>
      <c r="I5539" s="119">
        <v>75350</v>
      </c>
      <c r="J5539" s="122" t="s">
        <v>11599</v>
      </c>
      <c r="K5539" s="87" t="str">
        <f t="shared" si="237"/>
        <v>753</v>
      </c>
      <c r="L5539" s="111"/>
    </row>
    <row r="5540" spans="7:12" ht="15" customHeight="1" x14ac:dyDescent="0.25">
      <c r="G5540" s="87">
        <f t="shared" si="236"/>
        <v>0</v>
      </c>
      <c r="H5540" s="87">
        <v>5540</v>
      </c>
      <c r="I5540" s="119">
        <v>75361</v>
      </c>
      <c r="J5540" s="122" t="s">
        <v>11600</v>
      </c>
      <c r="K5540" s="87" t="str">
        <f t="shared" si="237"/>
        <v>753</v>
      </c>
      <c r="L5540" s="111"/>
    </row>
    <row r="5541" spans="7:12" ht="15" customHeight="1" x14ac:dyDescent="0.25">
      <c r="G5541" s="87">
        <f t="shared" si="236"/>
        <v>0</v>
      </c>
      <c r="H5541" s="87">
        <v>5541</v>
      </c>
      <c r="I5541" s="119">
        <v>75361</v>
      </c>
      <c r="J5541" s="122" t="s">
        <v>11601</v>
      </c>
      <c r="K5541" s="87" t="str">
        <f t="shared" si="237"/>
        <v>753</v>
      </c>
      <c r="L5541" s="111"/>
    </row>
    <row r="5542" spans="7:12" ht="15" customHeight="1" x14ac:dyDescent="0.25">
      <c r="G5542" s="87">
        <f t="shared" si="236"/>
        <v>0</v>
      </c>
      <c r="H5542" s="87">
        <v>5542</v>
      </c>
      <c r="I5542" s="119">
        <v>75361</v>
      </c>
      <c r="J5542" s="122" t="s">
        <v>11602</v>
      </c>
      <c r="K5542" s="87" t="str">
        <f t="shared" si="237"/>
        <v>753</v>
      </c>
      <c r="L5542" s="111"/>
    </row>
    <row r="5543" spans="7:12" ht="15" customHeight="1" x14ac:dyDescent="0.25">
      <c r="G5543" s="87">
        <f t="shared" si="236"/>
        <v>0</v>
      </c>
      <c r="H5543" s="87">
        <v>5543</v>
      </c>
      <c r="I5543" s="119">
        <v>75361</v>
      </c>
      <c r="J5543" s="122" t="s">
        <v>11603</v>
      </c>
      <c r="K5543" s="87" t="str">
        <f t="shared" si="237"/>
        <v>753</v>
      </c>
      <c r="L5543" s="111"/>
    </row>
    <row r="5544" spans="7:12" ht="15" customHeight="1" x14ac:dyDescent="0.25">
      <c r="G5544" s="87">
        <f t="shared" si="236"/>
        <v>0</v>
      </c>
      <c r="H5544" s="87">
        <v>5544</v>
      </c>
      <c r="I5544" s="119">
        <v>73180</v>
      </c>
      <c r="J5544" s="122" t="s">
        <v>11604</v>
      </c>
      <c r="K5544" s="87" t="str">
        <f t="shared" si="237"/>
        <v>731</v>
      </c>
      <c r="L5544" s="111"/>
    </row>
    <row r="5545" spans="7:12" ht="15" customHeight="1" x14ac:dyDescent="0.25">
      <c r="G5545" s="87">
        <f t="shared" si="236"/>
        <v>0</v>
      </c>
      <c r="H5545" s="87">
        <v>5545</v>
      </c>
      <c r="I5545" s="119">
        <v>75361</v>
      </c>
      <c r="J5545" s="122" t="s">
        <v>11605</v>
      </c>
      <c r="K5545" s="87" t="str">
        <f t="shared" si="237"/>
        <v>753</v>
      </c>
      <c r="L5545" s="111"/>
    </row>
    <row r="5546" spans="7:12" ht="15" customHeight="1" x14ac:dyDescent="0.25">
      <c r="G5546" s="87">
        <f t="shared" si="236"/>
        <v>0</v>
      </c>
      <c r="H5546" s="87">
        <v>5546</v>
      </c>
      <c r="I5546" s="119">
        <v>75430</v>
      </c>
      <c r="J5546" s="122" t="s">
        <v>11606</v>
      </c>
      <c r="K5546" s="87" t="str">
        <f t="shared" si="237"/>
        <v>754</v>
      </c>
      <c r="L5546" s="111"/>
    </row>
    <row r="5547" spans="7:12" ht="15" customHeight="1" x14ac:dyDescent="0.25">
      <c r="G5547" s="87">
        <f t="shared" si="236"/>
        <v>0</v>
      </c>
      <c r="H5547" s="87">
        <v>5547</v>
      </c>
      <c r="I5547" s="119">
        <v>75361</v>
      </c>
      <c r="J5547" s="122" t="s">
        <v>11607</v>
      </c>
      <c r="K5547" s="87" t="str">
        <f t="shared" si="237"/>
        <v>753</v>
      </c>
      <c r="L5547" s="111"/>
    </row>
    <row r="5548" spans="7:12" ht="15" customHeight="1" x14ac:dyDescent="0.25">
      <c r="G5548" s="87">
        <f t="shared" si="236"/>
        <v>0</v>
      </c>
      <c r="H5548" s="87">
        <v>5548</v>
      </c>
      <c r="I5548" s="119">
        <v>81561</v>
      </c>
      <c r="J5548" s="122" t="s">
        <v>11607</v>
      </c>
      <c r="K5548" s="87" t="str">
        <f t="shared" si="237"/>
        <v>815</v>
      </c>
      <c r="L5548" s="111"/>
    </row>
    <row r="5549" spans="7:12" ht="15" customHeight="1" x14ac:dyDescent="0.25">
      <c r="G5549" s="87">
        <f t="shared" si="236"/>
        <v>0</v>
      </c>
      <c r="H5549" s="87">
        <v>5549</v>
      </c>
      <c r="I5549" s="119">
        <v>75361</v>
      </c>
      <c r="J5549" s="122" t="s">
        <v>11608</v>
      </c>
      <c r="K5549" s="87" t="str">
        <f t="shared" si="237"/>
        <v>753</v>
      </c>
      <c r="L5549" s="111"/>
    </row>
    <row r="5550" spans="7:12" ht="15" customHeight="1" x14ac:dyDescent="0.25">
      <c r="G5550" s="87">
        <f t="shared" si="236"/>
        <v>0</v>
      </c>
      <c r="H5550" s="87">
        <v>5550</v>
      </c>
      <c r="I5550" s="119">
        <v>75363</v>
      </c>
      <c r="J5550" s="122" t="s">
        <v>11609</v>
      </c>
      <c r="K5550" s="87" t="str">
        <f t="shared" si="237"/>
        <v>753</v>
      </c>
      <c r="L5550" s="111"/>
    </row>
    <row r="5551" spans="7:12" ht="15" customHeight="1" x14ac:dyDescent="0.25">
      <c r="G5551" s="87">
        <f t="shared" si="236"/>
        <v>0</v>
      </c>
      <c r="H5551" s="87">
        <v>5551</v>
      </c>
      <c r="I5551" s="119">
        <v>75369</v>
      </c>
      <c r="J5551" s="122" t="s">
        <v>11610</v>
      </c>
      <c r="K5551" s="87" t="str">
        <f t="shared" si="237"/>
        <v>753</v>
      </c>
      <c r="L5551" s="111"/>
    </row>
    <row r="5552" spans="7:12" ht="15" customHeight="1" x14ac:dyDescent="0.25">
      <c r="G5552" s="87">
        <f t="shared" si="236"/>
        <v>0</v>
      </c>
      <c r="H5552" s="87">
        <v>5552</v>
      </c>
      <c r="I5552" s="119">
        <v>75363</v>
      </c>
      <c r="J5552" s="122" t="s">
        <v>11610</v>
      </c>
      <c r="K5552" s="87" t="str">
        <f t="shared" si="237"/>
        <v>753</v>
      </c>
      <c r="L5552" s="111"/>
    </row>
    <row r="5553" spans="7:12" ht="15" customHeight="1" x14ac:dyDescent="0.25">
      <c r="G5553" s="87">
        <f t="shared" si="236"/>
        <v>0</v>
      </c>
      <c r="H5553" s="87">
        <v>5553</v>
      </c>
      <c r="I5553" s="119">
        <v>75362</v>
      </c>
      <c r="J5553" s="122" t="s">
        <v>11611</v>
      </c>
      <c r="K5553" s="87" t="str">
        <f t="shared" si="237"/>
        <v>753</v>
      </c>
      <c r="L5553" s="111"/>
    </row>
    <row r="5554" spans="7:12" ht="15" customHeight="1" x14ac:dyDescent="0.25">
      <c r="G5554" s="87">
        <f t="shared" si="236"/>
        <v>0</v>
      </c>
      <c r="H5554" s="87">
        <v>5554</v>
      </c>
      <c r="I5554" s="119">
        <v>75363</v>
      </c>
      <c r="J5554" s="122" t="s">
        <v>11611</v>
      </c>
      <c r="K5554" s="87" t="str">
        <f t="shared" si="237"/>
        <v>753</v>
      </c>
      <c r="L5554" s="111"/>
    </row>
    <row r="5555" spans="7:12" ht="15" customHeight="1" x14ac:dyDescent="0.25">
      <c r="G5555" s="87">
        <f t="shared" si="236"/>
        <v>0</v>
      </c>
      <c r="H5555" s="87">
        <v>5555</v>
      </c>
      <c r="I5555" s="119">
        <v>75362</v>
      </c>
      <c r="J5555" s="122" t="s">
        <v>11612</v>
      </c>
      <c r="K5555" s="87" t="str">
        <f t="shared" si="237"/>
        <v>753</v>
      </c>
      <c r="L5555" s="111"/>
    </row>
    <row r="5556" spans="7:12" ht="15" customHeight="1" x14ac:dyDescent="0.25">
      <c r="G5556" s="87">
        <f t="shared" si="236"/>
        <v>0</v>
      </c>
      <c r="H5556" s="87">
        <v>5556</v>
      </c>
      <c r="I5556" s="119">
        <v>75362</v>
      </c>
      <c r="J5556" s="122" t="s">
        <v>11613</v>
      </c>
      <c r="K5556" s="87" t="str">
        <f t="shared" si="237"/>
        <v>753</v>
      </c>
      <c r="L5556" s="111"/>
    </row>
    <row r="5557" spans="7:12" ht="15" customHeight="1" x14ac:dyDescent="0.25">
      <c r="G5557" s="87">
        <f t="shared" si="236"/>
        <v>0</v>
      </c>
      <c r="H5557" s="87">
        <v>5557</v>
      </c>
      <c r="I5557" s="119">
        <v>75369</v>
      </c>
      <c r="J5557" s="122" t="s">
        <v>11613</v>
      </c>
      <c r="K5557" s="87" t="str">
        <f t="shared" si="237"/>
        <v>753</v>
      </c>
      <c r="L5557" s="111"/>
    </row>
    <row r="5558" spans="7:12" ht="15" customHeight="1" x14ac:dyDescent="0.25">
      <c r="G5558" s="87">
        <f t="shared" si="236"/>
        <v>0</v>
      </c>
      <c r="H5558" s="87">
        <v>5558</v>
      </c>
      <c r="I5558" s="119">
        <v>75362</v>
      </c>
      <c r="J5558" s="122" t="s">
        <v>11614</v>
      </c>
      <c r="K5558" s="87" t="str">
        <f t="shared" si="237"/>
        <v>753</v>
      </c>
      <c r="L5558" s="111"/>
    </row>
    <row r="5559" spans="7:12" ht="15" customHeight="1" x14ac:dyDescent="0.25">
      <c r="G5559" s="87">
        <f t="shared" si="236"/>
        <v>0</v>
      </c>
      <c r="H5559" s="87">
        <v>5559</v>
      </c>
      <c r="I5559" s="119">
        <v>75369</v>
      </c>
      <c r="J5559" s="122" t="s">
        <v>11614</v>
      </c>
      <c r="K5559" s="87" t="str">
        <f t="shared" si="237"/>
        <v>753</v>
      </c>
      <c r="L5559" s="111"/>
    </row>
    <row r="5560" spans="7:12" ht="15" customHeight="1" x14ac:dyDescent="0.25">
      <c r="G5560" s="87">
        <f t="shared" si="236"/>
        <v>0</v>
      </c>
      <c r="H5560" s="87">
        <v>5560</v>
      </c>
      <c r="I5560" s="119">
        <v>75369</v>
      </c>
      <c r="J5560" s="122" t="s">
        <v>11615</v>
      </c>
      <c r="K5560" s="87" t="str">
        <f t="shared" si="237"/>
        <v>753</v>
      </c>
      <c r="L5560" s="111"/>
    </row>
    <row r="5561" spans="7:12" ht="15" customHeight="1" x14ac:dyDescent="0.25">
      <c r="G5561" s="87">
        <f t="shared" si="236"/>
        <v>0</v>
      </c>
      <c r="H5561" s="87">
        <v>5561</v>
      </c>
      <c r="I5561" s="119">
        <v>81114</v>
      </c>
      <c r="J5561" s="122" t="s">
        <v>11616</v>
      </c>
      <c r="K5561" s="87" t="str">
        <f t="shared" si="237"/>
        <v>811</v>
      </c>
      <c r="L5561" s="111"/>
    </row>
    <row r="5562" spans="7:12" ht="15" customHeight="1" x14ac:dyDescent="0.25">
      <c r="G5562" s="87">
        <f t="shared" si="236"/>
        <v>0</v>
      </c>
      <c r="H5562" s="87">
        <v>5562</v>
      </c>
      <c r="I5562" s="119">
        <v>81115</v>
      </c>
      <c r="J5562" s="122" t="s">
        <v>11617</v>
      </c>
      <c r="K5562" s="87" t="str">
        <f t="shared" si="237"/>
        <v>811</v>
      </c>
      <c r="L5562" s="111"/>
    </row>
    <row r="5563" spans="7:12" ht="15" customHeight="1" x14ac:dyDescent="0.25">
      <c r="G5563" s="87">
        <f t="shared" si="236"/>
        <v>0</v>
      </c>
      <c r="H5563" s="87">
        <v>5563</v>
      </c>
      <c r="I5563" s="119">
        <v>81116</v>
      </c>
      <c r="J5563" s="122" t="s">
        <v>11618</v>
      </c>
      <c r="K5563" s="87" t="str">
        <f t="shared" si="237"/>
        <v>811</v>
      </c>
      <c r="L5563" s="111"/>
    </row>
    <row r="5564" spans="7:12" ht="15" customHeight="1" x14ac:dyDescent="0.25">
      <c r="G5564" s="87">
        <f t="shared" si="236"/>
        <v>0</v>
      </c>
      <c r="H5564" s="87">
        <v>5564</v>
      </c>
      <c r="I5564" s="119">
        <v>81117</v>
      </c>
      <c r="J5564" s="122" t="s">
        <v>11619</v>
      </c>
      <c r="K5564" s="87" t="str">
        <f t="shared" si="237"/>
        <v>811</v>
      </c>
      <c r="L5564" s="111"/>
    </row>
    <row r="5565" spans="7:12" ht="15" customHeight="1" x14ac:dyDescent="0.25">
      <c r="G5565" s="87">
        <f t="shared" si="236"/>
        <v>0</v>
      </c>
      <c r="H5565" s="87">
        <v>5565</v>
      </c>
      <c r="I5565" s="119">
        <v>81117</v>
      </c>
      <c r="J5565" s="122" t="s">
        <v>11620</v>
      </c>
      <c r="K5565" s="87" t="str">
        <f t="shared" si="237"/>
        <v>811</v>
      </c>
      <c r="L5565" s="111"/>
    </row>
    <row r="5566" spans="7:12" ht="15" customHeight="1" x14ac:dyDescent="0.25">
      <c r="G5566" s="87">
        <f t="shared" si="236"/>
        <v>0</v>
      </c>
      <c r="H5566" s="87">
        <v>5566</v>
      </c>
      <c r="I5566" s="119">
        <v>81118</v>
      </c>
      <c r="J5566" s="122" t="s">
        <v>11621</v>
      </c>
      <c r="K5566" s="87" t="str">
        <f t="shared" si="237"/>
        <v>811</v>
      </c>
      <c r="L5566" s="111"/>
    </row>
    <row r="5567" spans="7:12" ht="15" customHeight="1" x14ac:dyDescent="0.25">
      <c r="G5567" s="87">
        <f t="shared" si="236"/>
        <v>0</v>
      </c>
      <c r="H5567" s="87">
        <v>5567</v>
      </c>
      <c r="I5567" s="119">
        <v>81117</v>
      </c>
      <c r="J5567" s="122" t="s">
        <v>11622</v>
      </c>
      <c r="K5567" s="87" t="str">
        <f t="shared" si="237"/>
        <v>811</v>
      </c>
      <c r="L5567" s="111"/>
    </row>
    <row r="5568" spans="7:12" ht="15" customHeight="1" x14ac:dyDescent="0.25">
      <c r="G5568" s="87">
        <f t="shared" si="236"/>
        <v>0</v>
      </c>
      <c r="H5568" s="87">
        <v>5568</v>
      </c>
      <c r="I5568" s="119">
        <v>81122</v>
      </c>
      <c r="J5568" s="122" t="s">
        <v>11623</v>
      </c>
      <c r="K5568" s="87" t="str">
        <f t="shared" si="237"/>
        <v>811</v>
      </c>
      <c r="L5568" s="111"/>
    </row>
    <row r="5569" spans="7:12" ht="15" customHeight="1" x14ac:dyDescent="0.25">
      <c r="G5569" s="87">
        <f t="shared" si="236"/>
        <v>0</v>
      </c>
      <c r="H5569" s="87">
        <v>5569</v>
      </c>
      <c r="I5569" s="119">
        <v>81121</v>
      </c>
      <c r="J5569" s="122" t="s">
        <v>11623</v>
      </c>
      <c r="K5569" s="87" t="str">
        <f t="shared" si="237"/>
        <v>811</v>
      </c>
      <c r="L5569" s="111"/>
    </row>
    <row r="5570" spans="7:12" ht="15" customHeight="1" x14ac:dyDescent="0.25">
      <c r="G5570" s="87">
        <f t="shared" ref="G5570:G5633" si="238">IF(ISERR(SEARCH($G$1,J5570)),0,1)</f>
        <v>0</v>
      </c>
      <c r="H5570" s="87">
        <v>5570</v>
      </c>
      <c r="I5570" s="119">
        <v>81121</v>
      </c>
      <c r="J5570" s="122" t="s">
        <v>11624</v>
      </c>
      <c r="K5570" s="87" t="str">
        <f t="shared" si="237"/>
        <v>811</v>
      </c>
      <c r="L5570" s="111"/>
    </row>
    <row r="5571" spans="7:12" ht="15" customHeight="1" x14ac:dyDescent="0.25">
      <c r="G5571" s="87">
        <f t="shared" si="238"/>
        <v>0</v>
      </c>
      <c r="H5571" s="87">
        <v>5571</v>
      </c>
      <c r="I5571" s="119">
        <v>81122</v>
      </c>
      <c r="J5571" s="122" t="s">
        <v>11625</v>
      </c>
      <c r="K5571" s="87" t="str">
        <f t="shared" ref="K5571:K5634" si="239">IF(LEN(LEFT(I5571,3))&lt;3,"Prosím, zvolte podrobnější úroveň.",LEFT(I5571,3))</f>
        <v>811</v>
      </c>
      <c r="L5571" s="111"/>
    </row>
    <row r="5572" spans="7:12" ht="15" customHeight="1" x14ac:dyDescent="0.25">
      <c r="G5572" s="87">
        <f t="shared" si="238"/>
        <v>0</v>
      </c>
      <c r="H5572" s="87">
        <v>5572</v>
      </c>
      <c r="I5572" s="119">
        <v>81122</v>
      </c>
      <c r="J5572" s="122" t="s">
        <v>11626</v>
      </c>
      <c r="K5572" s="87" t="str">
        <f t="shared" si="239"/>
        <v>811</v>
      </c>
      <c r="L5572" s="111"/>
    </row>
    <row r="5573" spans="7:12" ht="15" customHeight="1" x14ac:dyDescent="0.25">
      <c r="G5573" s="87">
        <f t="shared" si="238"/>
        <v>0</v>
      </c>
      <c r="H5573" s="87">
        <v>5573</v>
      </c>
      <c r="I5573" s="119">
        <v>81121</v>
      </c>
      <c r="J5573" s="121" t="s">
        <v>11627</v>
      </c>
      <c r="K5573" s="87" t="str">
        <f t="shared" si="239"/>
        <v>811</v>
      </c>
      <c r="L5573" s="111"/>
    </row>
    <row r="5574" spans="7:12" ht="15" customHeight="1" x14ac:dyDescent="0.25">
      <c r="G5574" s="87">
        <f t="shared" si="238"/>
        <v>0</v>
      </c>
      <c r="H5574" s="87">
        <v>5574</v>
      </c>
      <c r="I5574" s="119">
        <v>81122</v>
      </c>
      <c r="J5574" s="121" t="s">
        <v>11627</v>
      </c>
      <c r="K5574" s="87" t="str">
        <f t="shared" si="239"/>
        <v>811</v>
      </c>
      <c r="L5574" s="111"/>
    </row>
    <row r="5575" spans="7:12" ht="15" customHeight="1" x14ac:dyDescent="0.25">
      <c r="G5575" s="87">
        <f t="shared" si="238"/>
        <v>0</v>
      </c>
      <c r="H5575" s="87">
        <v>5575</v>
      </c>
      <c r="I5575" s="119">
        <v>81122</v>
      </c>
      <c r="J5575" s="122" t="s">
        <v>11628</v>
      </c>
      <c r="K5575" s="87" t="str">
        <f t="shared" si="239"/>
        <v>811</v>
      </c>
      <c r="L5575" s="111"/>
    </row>
    <row r="5576" spans="7:12" ht="15" customHeight="1" x14ac:dyDescent="0.25">
      <c r="G5576" s="87">
        <f t="shared" si="238"/>
        <v>0</v>
      </c>
      <c r="H5576" s="87">
        <v>5576</v>
      </c>
      <c r="I5576" s="119">
        <v>81121</v>
      </c>
      <c r="J5576" s="122" t="s">
        <v>11629</v>
      </c>
      <c r="K5576" s="87" t="str">
        <f t="shared" si="239"/>
        <v>811</v>
      </c>
      <c r="L5576" s="111"/>
    </row>
    <row r="5577" spans="7:12" ht="15" customHeight="1" x14ac:dyDescent="0.25">
      <c r="G5577" s="87">
        <f t="shared" si="238"/>
        <v>0</v>
      </c>
      <c r="H5577" s="87">
        <v>5577</v>
      </c>
      <c r="I5577" s="119">
        <v>81131</v>
      </c>
      <c r="J5577" s="122" t="s">
        <v>11630</v>
      </c>
      <c r="K5577" s="87" t="str">
        <f t="shared" si="239"/>
        <v>811</v>
      </c>
      <c r="L5577" s="111"/>
    </row>
    <row r="5578" spans="7:12" ht="15" customHeight="1" x14ac:dyDescent="0.25">
      <c r="G5578" s="87">
        <f t="shared" si="238"/>
        <v>0</v>
      </c>
      <c r="H5578" s="87">
        <v>5578</v>
      </c>
      <c r="I5578" s="119">
        <v>81132</v>
      </c>
      <c r="J5578" s="122" t="s">
        <v>11631</v>
      </c>
      <c r="K5578" s="87" t="str">
        <f t="shared" si="239"/>
        <v>811</v>
      </c>
      <c r="L5578" s="111"/>
    </row>
    <row r="5579" spans="7:12" ht="15" customHeight="1" x14ac:dyDescent="0.25">
      <c r="G5579" s="87">
        <f t="shared" si="238"/>
        <v>0</v>
      </c>
      <c r="H5579" s="87">
        <v>5579</v>
      </c>
      <c r="I5579" s="119">
        <v>81131</v>
      </c>
      <c r="J5579" s="122" t="s">
        <v>11632</v>
      </c>
      <c r="K5579" s="87" t="str">
        <f t="shared" si="239"/>
        <v>811</v>
      </c>
      <c r="L5579" s="111"/>
    </row>
    <row r="5580" spans="7:12" ht="15" customHeight="1" x14ac:dyDescent="0.25">
      <c r="G5580" s="87">
        <f t="shared" si="238"/>
        <v>0</v>
      </c>
      <c r="H5580" s="87">
        <v>5580</v>
      </c>
      <c r="I5580" s="119">
        <v>81131</v>
      </c>
      <c r="J5580" s="122" t="s">
        <v>11633</v>
      </c>
      <c r="K5580" s="87" t="str">
        <f t="shared" si="239"/>
        <v>811</v>
      </c>
      <c r="L5580" s="111"/>
    </row>
    <row r="5581" spans="7:12" ht="15" customHeight="1" x14ac:dyDescent="0.25">
      <c r="G5581" s="87">
        <f t="shared" si="238"/>
        <v>0</v>
      </c>
      <c r="H5581" s="87">
        <v>5581</v>
      </c>
      <c r="I5581" s="119">
        <v>81133</v>
      </c>
      <c r="J5581" s="122" t="s">
        <v>11634</v>
      </c>
      <c r="K5581" s="87" t="str">
        <f t="shared" si="239"/>
        <v>811</v>
      </c>
      <c r="L5581" s="111"/>
    </row>
    <row r="5582" spans="7:12" ht="15" customHeight="1" x14ac:dyDescent="0.25">
      <c r="G5582" s="87">
        <f t="shared" si="238"/>
        <v>0</v>
      </c>
      <c r="H5582" s="87">
        <v>5582</v>
      </c>
      <c r="I5582" s="119">
        <v>81133</v>
      </c>
      <c r="J5582" s="122" t="s">
        <v>11635</v>
      </c>
      <c r="K5582" s="87" t="str">
        <f t="shared" si="239"/>
        <v>811</v>
      </c>
      <c r="L5582" s="111"/>
    </row>
    <row r="5583" spans="7:12" ht="15" customHeight="1" x14ac:dyDescent="0.25">
      <c r="G5583" s="87">
        <f t="shared" si="238"/>
        <v>0</v>
      </c>
      <c r="H5583" s="87">
        <v>5583</v>
      </c>
      <c r="I5583" s="119">
        <v>81132</v>
      </c>
      <c r="J5583" s="122" t="s">
        <v>11636</v>
      </c>
      <c r="K5583" s="87" t="str">
        <f t="shared" si="239"/>
        <v>811</v>
      </c>
      <c r="L5583" s="111"/>
    </row>
    <row r="5584" spans="7:12" ht="15" customHeight="1" x14ac:dyDescent="0.25">
      <c r="G5584" s="87">
        <f t="shared" si="238"/>
        <v>0</v>
      </c>
      <c r="H5584" s="87">
        <v>5584</v>
      </c>
      <c r="I5584" s="119">
        <v>81131</v>
      </c>
      <c r="J5584" s="122" t="s">
        <v>11637</v>
      </c>
      <c r="K5584" s="87" t="str">
        <f t="shared" si="239"/>
        <v>811</v>
      </c>
      <c r="L5584" s="111"/>
    </row>
    <row r="5585" spans="7:12" ht="15" customHeight="1" x14ac:dyDescent="0.25">
      <c r="G5585" s="87">
        <f t="shared" si="238"/>
        <v>0</v>
      </c>
      <c r="H5585" s="87">
        <v>5585</v>
      </c>
      <c r="I5585" s="119">
        <v>81211</v>
      </c>
      <c r="J5585" s="122" t="s">
        <v>11638</v>
      </c>
      <c r="K5585" s="87" t="str">
        <f t="shared" si="239"/>
        <v>812</v>
      </c>
      <c r="L5585" s="111"/>
    </row>
    <row r="5586" spans="7:12" ht="15" customHeight="1" x14ac:dyDescent="0.25">
      <c r="G5586" s="87">
        <f t="shared" si="238"/>
        <v>0</v>
      </c>
      <c r="H5586" s="87">
        <v>5586</v>
      </c>
      <c r="I5586" s="119">
        <v>81211</v>
      </c>
      <c r="J5586" s="122" t="s">
        <v>11639</v>
      </c>
      <c r="K5586" s="87" t="str">
        <f t="shared" si="239"/>
        <v>812</v>
      </c>
      <c r="L5586" s="111"/>
    </row>
    <row r="5587" spans="7:12" ht="15" customHeight="1" x14ac:dyDescent="0.25">
      <c r="G5587" s="87">
        <f t="shared" si="238"/>
        <v>0</v>
      </c>
      <c r="H5587" s="87">
        <v>5587</v>
      </c>
      <c r="I5587" s="119">
        <v>81211</v>
      </c>
      <c r="J5587" s="122" t="s">
        <v>11640</v>
      </c>
      <c r="K5587" s="87" t="str">
        <f t="shared" si="239"/>
        <v>812</v>
      </c>
      <c r="L5587" s="111"/>
    </row>
    <row r="5588" spans="7:12" ht="15" customHeight="1" x14ac:dyDescent="0.25">
      <c r="G5588" s="87">
        <f t="shared" si="238"/>
        <v>0</v>
      </c>
      <c r="H5588" s="87">
        <v>5588</v>
      </c>
      <c r="I5588" s="119">
        <v>81211</v>
      </c>
      <c r="J5588" s="122" t="s">
        <v>11641</v>
      </c>
      <c r="K5588" s="87" t="str">
        <f t="shared" si="239"/>
        <v>812</v>
      </c>
      <c r="L5588" s="111"/>
    </row>
    <row r="5589" spans="7:12" ht="15" customHeight="1" x14ac:dyDescent="0.25">
      <c r="G5589" s="87">
        <f t="shared" si="238"/>
        <v>0</v>
      </c>
      <c r="H5589" s="87">
        <v>5589</v>
      </c>
      <c r="I5589" s="119">
        <v>81211</v>
      </c>
      <c r="J5589" s="122" t="s">
        <v>11642</v>
      </c>
      <c r="K5589" s="87" t="str">
        <f t="shared" si="239"/>
        <v>812</v>
      </c>
      <c r="L5589" s="111"/>
    </row>
    <row r="5590" spans="7:12" ht="15" customHeight="1" x14ac:dyDescent="0.25">
      <c r="G5590" s="87">
        <f t="shared" si="238"/>
        <v>0</v>
      </c>
      <c r="H5590" s="87">
        <v>5590</v>
      </c>
      <c r="I5590" s="119">
        <v>81211</v>
      </c>
      <c r="J5590" s="122" t="s">
        <v>11643</v>
      </c>
      <c r="K5590" s="87" t="str">
        <f t="shared" si="239"/>
        <v>812</v>
      </c>
      <c r="L5590" s="111"/>
    </row>
    <row r="5591" spans="7:12" ht="15" customHeight="1" x14ac:dyDescent="0.25">
      <c r="G5591" s="87">
        <f t="shared" si="238"/>
        <v>0</v>
      </c>
      <c r="H5591" s="87">
        <v>5591</v>
      </c>
      <c r="I5591" s="119">
        <v>81211</v>
      </c>
      <c r="J5591" s="121" t="s">
        <v>11644</v>
      </c>
      <c r="K5591" s="87" t="str">
        <f t="shared" si="239"/>
        <v>812</v>
      </c>
      <c r="L5591" s="111"/>
    </row>
    <row r="5592" spans="7:12" ht="15" customHeight="1" x14ac:dyDescent="0.25">
      <c r="G5592" s="87">
        <f t="shared" si="238"/>
        <v>0</v>
      </c>
      <c r="H5592" s="87">
        <v>5592</v>
      </c>
      <c r="I5592" s="119">
        <v>81212</v>
      </c>
      <c r="J5592" s="122" t="s">
        <v>11645</v>
      </c>
      <c r="K5592" s="87" t="str">
        <f t="shared" si="239"/>
        <v>812</v>
      </c>
      <c r="L5592" s="111"/>
    </row>
    <row r="5593" spans="7:12" ht="15" customHeight="1" x14ac:dyDescent="0.25">
      <c r="G5593" s="87">
        <f t="shared" si="238"/>
        <v>0</v>
      </c>
      <c r="H5593" s="87">
        <v>5593</v>
      </c>
      <c r="I5593" s="119">
        <v>81212</v>
      </c>
      <c r="J5593" s="122" t="s">
        <v>11646</v>
      </c>
      <c r="K5593" s="87" t="str">
        <f t="shared" si="239"/>
        <v>812</v>
      </c>
      <c r="L5593" s="111"/>
    </row>
    <row r="5594" spans="7:12" ht="15" customHeight="1" x14ac:dyDescent="0.25">
      <c r="G5594" s="87">
        <f t="shared" si="238"/>
        <v>0</v>
      </c>
      <c r="H5594" s="87">
        <v>5594</v>
      </c>
      <c r="I5594" s="119">
        <v>81212</v>
      </c>
      <c r="J5594" s="122" t="s">
        <v>11647</v>
      </c>
      <c r="K5594" s="87" t="str">
        <f t="shared" si="239"/>
        <v>812</v>
      </c>
      <c r="L5594" s="111"/>
    </row>
    <row r="5595" spans="7:12" ht="15" customHeight="1" x14ac:dyDescent="0.25">
      <c r="G5595" s="87">
        <f t="shared" si="238"/>
        <v>0</v>
      </c>
      <c r="H5595" s="87">
        <v>5595</v>
      </c>
      <c r="I5595" s="119">
        <v>81212</v>
      </c>
      <c r="J5595" s="122" t="s">
        <v>11648</v>
      </c>
      <c r="K5595" s="87" t="str">
        <f t="shared" si="239"/>
        <v>812</v>
      </c>
      <c r="L5595" s="111"/>
    </row>
    <row r="5596" spans="7:12" ht="15" customHeight="1" x14ac:dyDescent="0.25">
      <c r="G5596" s="87">
        <f t="shared" si="238"/>
        <v>0</v>
      </c>
      <c r="H5596" s="87">
        <v>5596</v>
      </c>
      <c r="I5596" s="119">
        <v>75430</v>
      </c>
      <c r="J5596" s="122" t="s">
        <v>11649</v>
      </c>
      <c r="K5596" s="87" t="str">
        <f t="shared" si="239"/>
        <v>754</v>
      </c>
      <c r="L5596" s="111"/>
    </row>
    <row r="5597" spans="7:12" ht="15" customHeight="1" x14ac:dyDescent="0.25">
      <c r="G5597" s="87">
        <f t="shared" si="238"/>
        <v>0</v>
      </c>
      <c r="H5597" s="87">
        <v>5597</v>
      </c>
      <c r="I5597" s="119">
        <v>81212</v>
      </c>
      <c r="J5597" s="122" t="s">
        <v>11650</v>
      </c>
      <c r="K5597" s="87" t="str">
        <f t="shared" si="239"/>
        <v>812</v>
      </c>
      <c r="L5597" s="111"/>
    </row>
    <row r="5598" spans="7:12" ht="15" customHeight="1" x14ac:dyDescent="0.25">
      <c r="G5598" s="87">
        <f t="shared" si="238"/>
        <v>0</v>
      </c>
      <c r="H5598" s="87">
        <v>5598</v>
      </c>
      <c r="I5598" s="119">
        <v>81212</v>
      </c>
      <c r="J5598" s="122" t="s">
        <v>11651</v>
      </c>
      <c r="K5598" s="87" t="str">
        <f t="shared" si="239"/>
        <v>812</v>
      </c>
      <c r="L5598" s="111"/>
    </row>
    <row r="5599" spans="7:12" ht="15" customHeight="1" x14ac:dyDescent="0.25">
      <c r="G5599" s="87">
        <f t="shared" si="238"/>
        <v>0</v>
      </c>
      <c r="H5599" s="87">
        <v>5599</v>
      </c>
      <c r="I5599" s="119">
        <v>81213</v>
      </c>
      <c r="J5599" s="122" t="s">
        <v>11652</v>
      </c>
      <c r="K5599" s="87" t="str">
        <f t="shared" si="239"/>
        <v>812</v>
      </c>
      <c r="L5599" s="111"/>
    </row>
    <row r="5600" spans="7:12" ht="15" customHeight="1" x14ac:dyDescent="0.25">
      <c r="G5600" s="87">
        <f t="shared" si="238"/>
        <v>0</v>
      </c>
      <c r="H5600" s="87">
        <v>5600</v>
      </c>
      <c r="I5600" s="119">
        <v>81213</v>
      </c>
      <c r="J5600" s="122" t="s">
        <v>11653</v>
      </c>
      <c r="K5600" s="87" t="str">
        <f t="shared" si="239"/>
        <v>812</v>
      </c>
      <c r="L5600" s="111"/>
    </row>
    <row r="5601" spans="7:12" ht="15" customHeight="1" x14ac:dyDescent="0.25">
      <c r="G5601" s="87">
        <f t="shared" si="238"/>
        <v>0</v>
      </c>
      <c r="H5601" s="87">
        <v>5601</v>
      </c>
      <c r="I5601" s="119">
        <v>81213</v>
      </c>
      <c r="J5601" s="122" t="s">
        <v>11654</v>
      </c>
      <c r="K5601" s="87" t="str">
        <f t="shared" si="239"/>
        <v>812</v>
      </c>
      <c r="L5601" s="111"/>
    </row>
    <row r="5602" spans="7:12" ht="15" customHeight="1" x14ac:dyDescent="0.25">
      <c r="G5602" s="87">
        <f t="shared" si="238"/>
        <v>0</v>
      </c>
      <c r="H5602" s="87">
        <v>5602</v>
      </c>
      <c r="I5602" s="119">
        <v>81213</v>
      </c>
      <c r="J5602" s="122" t="s">
        <v>11655</v>
      </c>
      <c r="K5602" s="87" t="str">
        <f t="shared" si="239"/>
        <v>812</v>
      </c>
      <c r="L5602" s="111"/>
    </row>
    <row r="5603" spans="7:12" ht="15" customHeight="1" x14ac:dyDescent="0.25">
      <c r="G5603" s="87">
        <f t="shared" si="238"/>
        <v>0</v>
      </c>
      <c r="H5603" s="87">
        <v>5603</v>
      </c>
      <c r="I5603" s="119">
        <v>81213</v>
      </c>
      <c r="J5603" s="122" t="s">
        <v>11656</v>
      </c>
      <c r="K5603" s="87" t="str">
        <f t="shared" si="239"/>
        <v>812</v>
      </c>
      <c r="L5603" s="111"/>
    </row>
    <row r="5604" spans="7:12" ht="15" customHeight="1" x14ac:dyDescent="0.25">
      <c r="G5604" s="87">
        <f t="shared" si="238"/>
        <v>0</v>
      </c>
      <c r="H5604" s="87">
        <v>5604</v>
      </c>
      <c r="I5604" s="119">
        <v>81213</v>
      </c>
      <c r="J5604" s="122" t="s">
        <v>11657</v>
      </c>
      <c r="K5604" s="87" t="str">
        <f t="shared" si="239"/>
        <v>812</v>
      </c>
      <c r="L5604" s="111"/>
    </row>
    <row r="5605" spans="7:12" ht="15" customHeight="1" x14ac:dyDescent="0.25">
      <c r="G5605" s="87">
        <f t="shared" si="238"/>
        <v>0</v>
      </c>
      <c r="H5605" s="87">
        <v>5605</v>
      </c>
      <c r="I5605" s="119">
        <v>81213</v>
      </c>
      <c r="J5605" s="122" t="s">
        <v>11658</v>
      </c>
      <c r="K5605" s="87" t="str">
        <f t="shared" si="239"/>
        <v>812</v>
      </c>
      <c r="L5605" s="111"/>
    </row>
    <row r="5606" spans="7:12" ht="15" customHeight="1" x14ac:dyDescent="0.25">
      <c r="G5606" s="87">
        <f t="shared" si="238"/>
        <v>0</v>
      </c>
      <c r="H5606" s="87">
        <v>5606</v>
      </c>
      <c r="I5606" s="119">
        <v>81213</v>
      </c>
      <c r="J5606" s="121" t="s">
        <v>11659</v>
      </c>
      <c r="K5606" s="87" t="str">
        <f t="shared" si="239"/>
        <v>812</v>
      </c>
      <c r="L5606" s="111"/>
    </row>
    <row r="5607" spans="7:12" ht="15" customHeight="1" x14ac:dyDescent="0.25">
      <c r="G5607" s="87">
        <f t="shared" si="238"/>
        <v>0</v>
      </c>
      <c r="H5607" s="87">
        <v>5607</v>
      </c>
      <c r="I5607" s="119">
        <v>81214</v>
      </c>
      <c r="J5607" s="122" t="s">
        <v>11660</v>
      </c>
      <c r="K5607" s="87" t="str">
        <f t="shared" si="239"/>
        <v>812</v>
      </c>
      <c r="L5607" s="111"/>
    </row>
    <row r="5608" spans="7:12" ht="15" customHeight="1" x14ac:dyDescent="0.25">
      <c r="G5608" s="87">
        <f t="shared" si="238"/>
        <v>0</v>
      </c>
      <c r="H5608" s="87">
        <v>5608</v>
      </c>
      <c r="I5608" s="119">
        <v>81214</v>
      </c>
      <c r="J5608" s="122" t="s">
        <v>11661</v>
      </c>
      <c r="K5608" s="87" t="str">
        <f t="shared" si="239"/>
        <v>812</v>
      </c>
      <c r="L5608" s="111"/>
    </row>
    <row r="5609" spans="7:12" ht="15" customHeight="1" x14ac:dyDescent="0.25">
      <c r="G5609" s="87">
        <f t="shared" si="238"/>
        <v>0</v>
      </c>
      <c r="H5609" s="87">
        <v>5609</v>
      </c>
      <c r="I5609" s="119">
        <v>81214</v>
      </c>
      <c r="J5609" s="122" t="s">
        <v>11662</v>
      </c>
      <c r="K5609" s="87" t="str">
        <f t="shared" si="239"/>
        <v>812</v>
      </c>
      <c r="L5609" s="111"/>
    </row>
    <row r="5610" spans="7:12" ht="15" customHeight="1" x14ac:dyDescent="0.25">
      <c r="G5610" s="87">
        <f t="shared" si="238"/>
        <v>0</v>
      </c>
      <c r="H5610" s="87">
        <v>5610</v>
      </c>
      <c r="I5610" s="119">
        <v>81214</v>
      </c>
      <c r="J5610" s="122" t="s">
        <v>11663</v>
      </c>
      <c r="K5610" s="87" t="str">
        <f t="shared" si="239"/>
        <v>812</v>
      </c>
      <c r="L5610" s="111"/>
    </row>
    <row r="5611" spans="7:12" ht="15" customHeight="1" x14ac:dyDescent="0.25">
      <c r="G5611" s="87">
        <f t="shared" si="238"/>
        <v>0</v>
      </c>
      <c r="H5611" s="87">
        <v>5611</v>
      </c>
      <c r="I5611" s="119">
        <v>81214</v>
      </c>
      <c r="J5611" s="122" t="s">
        <v>11664</v>
      </c>
      <c r="K5611" s="87" t="str">
        <f t="shared" si="239"/>
        <v>812</v>
      </c>
      <c r="L5611" s="111"/>
    </row>
    <row r="5612" spans="7:12" ht="15" customHeight="1" x14ac:dyDescent="0.25">
      <c r="G5612" s="87">
        <f t="shared" si="238"/>
        <v>0</v>
      </c>
      <c r="H5612" s="87">
        <v>5612</v>
      </c>
      <c r="I5612" s="119">
        <v>81214</v>
      </c>
      <c r="J5612" s="122" t="s">
        <v>11665</v>
      </c>
      <c r="K5612" s="87" t="str">
        <f t="shared" si="239"/>
        <v>812</v>
      </c>
      <c r="L5612" s="111"/>
    </row>
    <row r="5613" spans="7:12" ht="15" customHeight="1" x14ac:dyDescent="0.25">
      <c r="G5613" s="87">
        <f t="shared" si="238"/>
        <v>0</v>
      </c>
      <c r="H5613" s="87">
        <v>5613</v>
      </c>
      <c r="I5613" s="119">
        <v>81214</v>
      </c>
      <c r="J5613" s="122" t="s">
        <v>11666</v>
      </c>
      <c r="K5613" s="87" t="str">
        <f t="shared" si="239"/>
        <v>812</v>
      </c>
      <c r="L5613" s="111"/>
    </row>
    <row r="5614" spans="7:12" ht="15" customHeight="1" x14ac:dyDescent="0.25">
      <c r="G5614" s="87">
        <f t="shared" si="238"/>
        <v>0</v>
      </c>
      <c r="H5614" s="87">
        <v>5614</v>
      </c>
      <c r="I5614" s="119">
        <v>81214</v>
      </c>
      <c r="J5614" s="121" t="s">
        <v>11667</v>
      </c>
      <c r="K5614" s="87" t="str">
        <f t="shared" si="239"/>
        <v>812</v>
      </c>
      <c r="L5614" s="111"/>
    </row>
    <row r="5615" spans="7:12" ht="15" customHeight="1" x14ac:dyDescent="0.25">
      <c r="G5615" s="87">
        <f t="shared" si="238"/>
        <v>0</v>
      </c>
      <c r="H5615" s="87">
        <v>5615</v>
      </c>
      <c r="I5615" s="119">
        <v>81215</v>
      </c>
      <c r="J5615" s="122" t="s">
        <v>11668</v>
      </c>
      <c r="K5615" s="87" t="str">
        <f t="shared" si="239"/>
        <v>812</v>
      </c>
      <c r="L5615" s="111"/>
    </row>
    <row r="5616" spans="7:12" ht="15" customHeight="1" x14ac:dyDescent="0.25">
      <c r="G5616" s="87">
        <f t="shared" si="238"/>
        <v>0</v>
      </c>
      <c r="H5616" s="87">
        <v>5616</v>
      </c>
      <c r="I5616" s="119">
        <v>81215</v>
      </c>
      <c r="J5616" s="122" t="s">
        <v>11669</v>
      </c>
      <c r="K5616" s="87" t="str">
        <f t="shared" si="239"/>
        <v>812</v>
      </c>
      <c r="L5616" s="111"/>
    </row>
    <row r="5617" spans="7:12" ht="15" customHeight="1" x14ac:dyDescent="0.25">
      <c r="G5617" s="87">
        <f t="shared" si="238"/>
        <v>0</v>
      </c>
      <c r="H5617" s="87">
        <v>5617</v>
      </c>
      <c r="I5617" s="119">
        <v>81215</v>
      </c>
      <c r="J5617" s="122" t="s">
        <v>11670</v>
      </c>
      <c r="K5617" s="87" t="str">
        <f t="shared" si="239"/>
        <v>812</v>
      </c>
      <c r="L5617" s="111"/>
    </row>
    <row r="5618" spans="7:12" ht="15" customHeight="1" x14ac:dyDescent="0.25">
      <c r="G5618" s="87">
        <f t="shared" si="238"/>
        <v>0</v>
      </c>
      <c r="H5618" s="87">
        <v>5618</v>
      </c>
      <c r="I5618" s="119">
        <v>81215</v>
      </c>
      <c r="J5618" s="122" t="s">
        <v>11671</v>
      </c>
      <c r="K5618" s="87" t="str">
        <f t="shared" si="239"/>
        <v>812</v>
      </c>
      <c r="L5618" s="111"/>
    </row>
    <row r="5619" spans="7:12" ht="15" customHeight="1" x14ac:dyDescent="0.25">
      <c r="G5619" s="87">
        <f t="shared" si="238"/>
        <v>0</v>
      </c>
      <c r="H5619" s="87">
        <v>5619</v>
      </c>
      <c r="I5619" s="119">
        <v>81215</v>
      </c>
      <c r="J5619" s="122" t="s">
        <v>11672</v>
      </c>
      <c r="K5619" s="87" t="str">
        <f t="shared" si="239"/>
        <v>812</v>
      </c>
      <c r="L5619" s="111"/>
    </row>
    <row r="5620" spans="7:12" ht="15" customHeight="1" x14ac:dyDescent="0.25">
      <c r="G5620" s="87">
        <f t="shared" si="238"/>
        <v>0</v>
      </c>
      <c r="H5620" s="87">
        <v>5620</v>
      </c>
      <c r="I5620" s="119">
        <v>81215</v>
      </c>
      <c r="J5620" s="121" t="s">
        <v>11673</v>
      </c>
      <c r="K5620" s="87" t="str">
        <f t="shared" si="239"/>
        <v>812</v>
      </c>
      <c r="L5620" s="111"/>
    </row>
    <row r="5621" spans="7:12" ht="15" customHeight="1" x14ac:dyDescent="0.25">
      <c r="G5621" s="87">
        <f t="shared" si="238"/>
        <v>0</v>
      </c>
      <c r="H5621" s="87">
        <v>5621</v>
      </c>
      <c r="I5621" s="119">
        <v>81893</v>
      </c>
      <c r="J5621" s="122" t="s">
        <v>11674</v>
      </c>
      <c r="K5621" s="87" t="str">
        <f t="shared" si="239"/>
        <v>818</v>
      </c>
      <c r="L5621" s="111"/>
    </row>
    <row r="5622" spans="7:12" ht="15" customHeight="1" x14ac:dyDescent="0.25">
      <c r="G5622" s="87">
        <f t="shared" si="238"/>
        <v>0</v>
      </c>
      <c r="H5622" s="87">
        <v>5622</v>
      </c>
      <c r="I5622" s="119">
        <v>81893</v>
      </c>
      <c r="J5622" s="122" t="s">
        <v>11675</v>
      </c>
      <c r="K5622" s="87" t="str">
        <f t="shared" si="239"/>
        <v>818</v>
      </c>
      <c r="L5622" s="111"/>
    </row>
    <row r="5623" spans="7:12" ht="15" customHeight="1" x14ac:dyDescent="0.25">
      <c r="G5623" s="87">
        <f t="shared" si="238"/>
        <v>0</v>
      </c>
      <c r="H5623" s="87">
        <v>5623</v>
      </c>
      <c r="I5623" s="119">
        <v>81893</v>
      </c>
      <c r="J5623" s="122" t="s">
        <v>11676</v>
      </c>
      <c r="K5623" s="87" t="str">
        <f t="shared" si="239"/>
        <v>818</v>
      </c>
      <c r="L5623" s="111"/>
    </row>
    <row r="5624" spans="7:12" ht="15" customHeight="1" x14ac:dyDescent="0.25">
      <c r="G5624" s="87">
        <f t="shared" si="238"/>
        <v>0</v>
      </c>
      <c r="H5624" s="87">
        <v>5624</v>
      </c>
      <c r="I5624" s="119">
        <v>81893</v>
      </c>
      <c r="J5624" s="122" t="s">
        <v>11677</v>
      </c>
      <c r="K5624" s="87" t="str">
        <f t="shared" si="239"/>
        <v>818</v>
      </c>
      <c r="L5624" s="111"/>
    </row>
    <row r="5625" spans="7:12" ht="15" customHeight="1" x14ac:dyDescent="0.25">
      <c r="G5625" s="87">
        <f t="shared" si="238"/>
        <v>0</v>
      </c>
      <c r="H5625" s="87">
        <v>5625</v>
      </c>
      <c r="I5625" s="119">
        <v>81893</v>
      </c>
      <c r="J5625" s="122" t="s">
        <v>11678</v>
      </c>
      <c r="K5625" s="87" t="str">
        <f t="shared" si="239"/>
        <v>818</v>
      </c>
      <c r="L5625" s="111"/>
    </row>
    <row r="5626" spans="7:12" ht="15" customHeight="1" x14ac:dyDescent="0.25">
      <c r="G5626" s="87">
        <f t="shared" si="238"/>
        <v>0</v>
      </c>
      <c r="H5626" s="87">
        <v>5626</v>
      </c>
      <c r="I5626" s="119">
        <v>81893</v>
      </c>
      <c r="J5626" s="122" t="s">
        <v>11679</v>
      </c>
      <c r="K5626" s="87" t="str">
        <f t="shared" si="239"/>
        <v>818</v>
      </c>
      <c r="L5626" s="111"/>
    </row>
    <row r="5627" spans="7:12" ht="15" customHeight="1" x14ac:dyDescent="0.25">
      <c r="G5627" s="87">
        <f t="shared" si="238"/>
        <v>0</v>
      </c>
      <c r="H5627" s="87">
        <v>5627</v>
      </c>
      <c r="I5627" s="119">
        <v>81893</v>
      </c>
      <c r="J5627" s="121" t="s">
        <v>11680</v>
      </c>
      <c r="K5627" s="87" t="str">
        <f t="shared" si="239"/>
        <v>818</v>
      </c>
      <c r="L5627" s="111"/>
    </row>
    <row r="5628" spans="7:12" ht="15" customHeight="1" x14ac:dyDescent="0.25">
      <c r="G5628" s="87">
        <f t="shared" si="238"/>
        <v>0</v>
      </c>
      <c r="H5628" s="87">
        <v>5628</v>
      </c>
      <c r="I5628" s="119">
        <v>81811</v>
      </c>
      <c r="J5628" s="122" t="s">
        <v>11681</v>
      </c>
      <c r="K5628" s="87" t="str">
        <f t="shared" si="239"/>
        <v>818</v>
      </c>
      <c r="L5628" s="111"/>
    </row>
    <row r="5629" spans="7:12" ht="15" customHeight="1" x14ac:dyDescent="0.25">
      <c r="G5629" s="87">
        <f t="shared" si="238"/>
        <v>0</v>
      </c>
      <c r="H5629" s="87">
        <v>5629</v>
      </c>
      <c r="I5629" s="119">
        <v>81811</v>
      </c>
      <c r="J5629" s="122" t="s">
        <v>11682</v>
      </c>
      <c r="K5629" s="87" t="str">
        <f t="shared" si="239"/>
        <v>818</v>
      </c>
      <c r="L5629" s="111"/>
    </row>
    <row r="5630" spans="7:12" ht="15" customHeight="1" x14ac:dyDescent="0.25">
      <c r="G5630" s="87">
        <f t="shared" si="238"/>
        <v>0</v>
      </c>
      <c r="H5630" s="87">
        <v>5630</v>
      </c>
      <c r="I5630" s="119">
        <v>81811</v>
      </c>
      <c r="J5630" s="121" t="s">
        <v>11683</v>
      </c>
      <c r="K5630" s="87" t="str">
        <f t="shared" si="239"/>
        <v>818</v>
      </c>
      <c r="L5630" s="111"/>
    </row>
    <row r="5631" spans="7:12" ht="15" customHeight="1" x14ac:dyDescent="0.25">
      <c r="G5631" s="87">
        <f t="shared" si="238"/>
        <v>0</v>
      </c>
      <c r="H5631" s="87">
        <v>5631</v>
      </c>
      <c r="I5631" s="119">
        <v>81812</v>
      </c>
      <c r="J5631" s="121" t="s">
        <v>11683</v>
      </c>
      <c r="K5631" s="87" t="str">
        <f t="shared" si="239"/>
        <v>818</v>
      </c>
      <c r="L5631" s="111"/>
    </row>
    <row r="5632" spans="7:12" ht="15" customHeight="1" x14ac:dyDescent="0.25">
      <c r="G5632" s="87">
        <f t="shared" si="238"/>
        <v>0</v>
      </c>
      <c r="H5632" s="87">
        <v>5632</v>
      </c>
      <c r="I5632" s="119">
        <v>81811</v>
      </c>
      <c r="J5632" s="122" t="s">
        <v>11684</v>
      </c>
      <c r="K5632" s="87" t="str">
        <f t="shared" si="239"/>
        <v>818</v>
      </c>
      <c r="L5632" s="111"/>
    </row>
    <row r="5633" spans="7:12" ht="15" customHeight="1" x14ac:dyDescent="0.25">
      <c r="G5633" s="87">
        <f t="shared" si="238"/>
        <v>0</v>
      </c>
      <c r="H5633" s="87">
        <v>5633</v>
      </c>
      <c r="I5633" s="119">
        <v>81811</v>
      </c>
      <c r="J5633" s="122" t="s">
        <v>11685</v>
      </c>
      <c r="K5633" s="87" t="str">
        <f t="shared" si="239"/>
        <v>818</v>
      </c>
      <c r="L5633" s="111"/>
    </row>
    <row r="5634" spans="7:12" ht="15" customHeight="1" x14ac:dyDescent="0.25">
      <c r="G5634" s="87">
        <f t="shared" ref="G5634:G5697" si="240">IF(ISERR(SEARCH($G$1,J5634)),0,1)</f>
        <v>0</v>
      </c>
      <c r="H5634" s="87">
        <v>5634</v>
      </c>
      <c r="I5634" s="119">
        <v>81812</v>
      </c>
      <c r="J5634" s="122" t="s">
        <v>11686</v>
      </c>
      <c r="K5634" s="87" t="str">
        <f t="shared" si="239"/>
        <v>818</v>
      </c>
      <c r="L5634" s="111"/>
    </row>
    <row r="5635" spans="7:12" ht="15" customHeight="1" x14ac:dyDescent="0.25">
      <c r="G5635" s="87">
        <f t="shared" si="240"/>
        <v>0</v>
      </c>
      <c r="H5635" s="87">
        <v>5635</v>
      </c>
      <c r="I5635" s="119">
        <v>81812</v>
      </c>
      <c r="J5635" s="122" t="s">
        <v>11687</v>
      </c>
      <c r="K5635" s="87" t="str">
        <f t="shared" ref="K5635:K5698" si="241">IF(LEN(LEFT(I5635,3))&lt;3,"Prosím, zvolte podrobnější úroveň.",LEFT(I5635,3))</f>
        <v>818</v>
      </c>
      <c r="L5635" s="111"/>
    </row>
    <row r="5636" spans="7:12" ht="15" customHeight="1" x14ac:dyDescent="0.25">
      <c r="G5636" s="87">
        <f t="shared" si="240"/>
        <v>0</v>
      </c>
      <c r="H5636" s="87">
        <v>5636</v>
      </c>
      <c r="I5636" s="119">
        <v>81813</v>
      </c>
      <c r="J5636" s="122" t="s">
        <v>11687</v>
      </c>
      <c r="K5636" s="87" t="str">
        <f t="shared" si="241"/>
        <v>818</v>
      </c>
      <c r="L5636" s="111"/>
    </row>
    <row r="5637" spans="7:12" ht="15" customHeight="1" x14ac:dyDescent="0.25">
      <c r="G5637" s="87">
        <f t="shared" si="240"/>
        <v>0</v>
      </c>
      <c r="H5637" s="87">
        <v>5637</v>
      </c>
      <c r="I5637" s="119">
        <v>81813</v>
      </c>
      <c r="J5637" s="122" t="s">
        <v>11688</v>
      </c>
      <c r="K5637" s="87" t="str">
        <f t="shared" si="241"/>
        <v>818</v>
      </c>
      <c r="L5637" s="111"/>
    </row>
    <row r="5638" spans="7:12" ht="15" customHeight="1" x14ac:dyDescent="0.25">
      <c r="G5638" s="87">
        <f t="shared" si="240"/>
        <v>0</v>
      </c>
      <c r="H5638" s="87">
        <v>5638</v>
      </c>
      <c r="I5638" s="119">
        <v>81811</v>
      </c>
      <c r="J5638" s="121" t="s">
        <v>11689</v>
      </c>
      <c r="K5638" s="87" t="str">
        <f t="shared" si="241"/>
        <v>818</v>
      </c>
      <c r="L5638" s="111"/>
    </row>
    <row r="5639" spans="7:12" ht="15" customHeight="1" x14ac:dyDescent="0.25">
      <c r="G5639" s="87">
        <f t="shared" si="240"/>
        <v>0</v>
      </c>
      <c r="H5639" s="87">
        <v>5639</v>
      </c>
      <c r="I5639" s="119">
        <v>81812</v>
      </c>
      <c r="J5639" s="121" t="s">
        <v>11689</v>
      </c>
      <c r="K5639" s="87" t="str">
        <f t="shared" si="241"/>
        <v>818</v>
      </c>
      <c r="L5639" s="111"/>
    </row>
    <row r="5640" spans="7:12" ht="15" customHeight="1" x14ac:dyDescent="0.25">
      <c r="G5640" s="87">
        <f t="shared" si="240"/>
        <v>0</v>
      </c>
      <c r="H5640" s="87">
        <v>5640</v>
      </c>
      <c r="I5640" s="119">
        <v>81813</v>
      </c>
      <c r="J5640" s="122" t="s">
        <v>11689</v>
      </c>
      <c r="K5640" s="87" t="str">
        <f t="shared" si="241"/>
        <v>818</v>
      </c>
      <c r="L5640" s="111"/>
    </row>
    <row r="5641" spans="7:12" ht="15" customHeight="1" x14ac:dyDescent="0.25">
      <c r="G5641" s="87">
        <f t="shared" si="240"/>
        <v>0</v>
      </c>
      <c r="H5641" s="87">
        <v>5641</v>
      </c>
      <c r="I5641" s="119">
        <v>81814</v>
      </c>
      <c r="J5641" s="122" t="s">
        <v>11689</v>
      </c>
      <c r="K5641" s="87" t="str">
        <f t="shared" si="241"/>
        <v>818</v>
      </c>
      <c r="L5641" s="111"/>
    </row>
    <row r="5642" spans="7:12" ht="15" customHeight="1" x14ac:dyDescent="0.25">
      <c r="G5642" s="87">
        <f t="shared" si="240"/>
        <v>0</v>
      </c>
      <c r="H5642" s="87">
        <v>5642</v>
      </c>
      <c r="I5642" s="119">
        <v>81811</v>
      </c>
      <c r="J5642" s="121" t="s">
        <v>11690</v>
      </c>
      <c r="K5642" s="87" t="str">
        <f t="shared" si="241"/>
        <v>818</v>
      </c>
      <c r="L5642" s="111"/>
    </row>
    <row r="5643" spans="7:12" ht="15" customHeight="1" x14ac:dyDescent="0.25">
      <c r="G5643" s="87">
        <f t="shared" si="240"/>
        <v>0</v>
      </c>
      <c r="H5643" s="87">
        <v>5643</v>
      </c>
      <c r="I5643" s="119">
        <v>81812</v>
      </c>
      <c r="J5643" s="121" t="s">
        <v>11690</v>
      </c>
      <c r="K5643" s="87" t="str">
        <f t="shared" si="241"/>
        <v>818</v>
      </c>
      <c r="L5643" s="111"/>
    </row>
    <row r="5644" spans="7:12" ht="15" customHeight="1" x14ac:dyDescent="0.25">
      <c r="G5644" s="87">
        <f t="shared" si="240"/>
        <v>0</v>
      </c>
      <c r="H5644" s="87">
        <v>5644</v>
      </c>
      <c r="I5644" s="119">
        <v>81812</v>
      </c>
      <c r="J5644" s="122" t="s">
        <v>11691</v>
      </c>
      <c r="K5644" s="87" t="str">
        <f t="shared" si="241"/>
        <v>818</v>
      </c>
      <c r="L5644" s="111"/>
    </row>
    <row r="5645" spans="7:12" ht="15" customHeight="1" x14ac:dyDescent="0.25">
      <c r="G5645" s="87">
        <f t="shared" si="240"/>
        <v>0</v>
      </c>
      <c r="H5645" s="87">
        <v>5645</v>
      </c>
      <c r="I5645" s="119">
        <v>81812</v>
      </c>
      <c r="J5645" s="122" t="s">
        <v>11692</v>
      </c>
      <c r="K5645" s="87" t="str">
        <f t="shared" si="241"/>
        <v>818</v>
      </c>
      <c r="L5645" s="111"/>
    </row>
    <row r="5646" spans="7:12" ht="15" customHeight="1" x14ac:dyDescent="0.25">
      <c r="G5646" s="87">
        <f t="shared" si="240"/>
        <v>0</v>
      </c>
      <c r="H5646" s="87">
        <v>5646</v>
      </c>
      <c r="I5646" s="119">
        <v>81813</v>
      </c>
      <c r="J5646" s="122" t="s">
        <v>11692</v>
      </c>
      <c r="K5646" s="87" t="str">
        <f t="shared" si="241"/>
        <v>818</v>
      </c>
      <c r="L5646" s="111"/>
    </row>
    <row r="5647" spans="7:12" ht="15" customHeight="1" x14ac:dyDescent="0.25">
      <c r="G5647" s="87">
        <f t="shared" si="240"/>
        <v>0</v>
      </c>
      <c r="H5647" s="87">
        <v>5647</v>
      </c>
      <c r="I5647" s="119">
        <v>81811</v>
      </c>
      <c r="J5647" s="122" t="s">
        <v>11693</v>
      </c>
      <c r="K5647" s="87" t="str">
        <f t="shared" si="241"/>
        <v>818</v>
      </c>
      <c r="L5647" s="111"/>
    </row>
    <row r="5648" spans="7:12" ht="15" customHeight="1" x14ac:dyDescent="0.25">
      <c r="G5648" s="87">
        <f t="shared" si="240"/>
        <v>0</v>
      </c>
      <c r="H5648" s="87">
        <v>5648</v>
      </c>
      <c r="I5648" s="119">
        <v>81811</v>
      </c>
      <c r="J5648" s="122" t="s">
        <v>11694</v>
      </c>
      <c r="K5648" s="87" t="str">
        <f t="shared" si="241"/>
        <v>818</v>
      </c>
      <c r="L5648" s="111"/>
    </row>
    <row r="5649" spans="7:12" ht="15" customHeight="1" x14ac:dyDescent="0.25">
      <c r="G5649" s="87">
        <f t="shared" si="240"/>
        <v>0</v>
      </c>
      <c r="H5649" s="87">
        <v>5649</v>
      </c>
      <c r="I5649" s="119">
        <v>81813</v>
      </c>
      <c r="J5649" s="122" t="s">
        <v>11695</v>
      </c>
      <c r="K5649" s="87" t="str">
        <f t="shared" si="241"/>
        <v>818</v>
      </c>
      <c r="L5649" s="111"/>
    </row>
    <row r="5650" spans="7:12" ht="15" customHeight="1" x14ac:dyDescent="0.25">
      <c r="G5650" s="87">
        <f t="shared" si="240"/>
        <v>0</v>
      </c>
      <c r="H5650" s="87">
        <v>5650</v>
      </c>
      <c r="I5650" s="119">
        <v>81812</v>
      </c>
      <c r="J5650" s="122" t="s">
        <v>11696</v>
      </c>
      <c r="K5650" s="87" t="str">
        <f t="shared" si="241"/>
        <v>818</v>
      </c>
      <c r="L5650" s="111"/>
    </row>
    <row r="5651" spans="7:12" ht="15" customHeight="1" x14ac:dyDescent="0.25">
      <c r="G5651" s="87">
        <f t="shared" si="240"/>
        <v>0</v>
      </c>
      <c r="H5651" s="87">
        <v>5651</v>
      </c>
      <c r="I5651" s="119">
        <v>81812</v>
      </c>
      <c r="J5651" s="121" t="s">
        <v>11697</v>
      </c>
      <c r="K5651" s="87" t="str">
        <f t="shared" si="241"/>
        <v>818</v>
      </c>
      <c r="L5651" s="111"/>
    </row>
    <row r="5652" spans="7:12" ht="15" customHeight="1" x14ac:dyDescent="0.25">
      <c r="G5652" s="87">
        <f t="shared" si="240"/>
        <v>0</v>
      </c>
      <c r="H5652" s="87">
        <v>5652</v>
      </c>
      <c r="I5652" s="119">
        <v>81813</v>
      </c>
      <c r="J5652" s="121" t="s">
        <v>11697</v>
      </c>
      <c r="K5652" s="87" t="str">
        <f t="shared" si="241"/>
        <v>818</v>
      </c>
      <c r="L5652" s="111"/>
    </row>
    <row r="5653" spans="7:12" ht="15" customHeight="1" x14ac:dyDescent="0.25">
      <c r="G5653" s="87">
        <f t="shared" si="240"/>
        <v>0</v>
      </c>
      <c r="H5653" s="87">
        <v>5653</v>
      </c>
      <c r="I5653" s="119">
        <v>81811</v>
      </c>
      <c r="J5653" s="121" t="s">
        <v>11697</v>
      </c>
      <c r="K5653" s="87" t="str">
        <f t="shared" si="241"/>
        <v>818</v>
      </c>
      <c r="L5653" s="111"/>
    </row>
    <row r="5654" spans="7:12" ht="15" customHeight="1" x14ac:dyDescent="0.25">
      <c r="G5654" s="87">
        <f t="shared" si="240"/>
        <v>0</v>
      </c>
      <c r="H5654" s="87">
        <v>5654</v>
      </c>
      <c r="I5654" s="119">
        <v>81811</v>
      </c>
      <c r="J5654" s="121" t="s">
        <v>11698</v>
      </c>
      <c r="K5654" s="87" t="str">
        <f t="shared" si="241"/>
        <v>818</v>
      </c>
      <c r="L5654" s="111"/>
    </row>
    <row r="5655" spans="7:12" ht="15" customHeight="1" x14ac:dyDescent="0.25">
      <c r="G5655" s="87">
        <f t="shared" si="240"/>
        <v>0</v>
      </c>
      <c r="H5655" s="87">
        <v>5655</v>
      </c>
      <c r="I5655" s="119">
        <v>81812</v>
      </c>
      <c r="J5655" s="121" t="s">
        <v>11698</v>
      </c>
      <c r="K5655" s="87" t="str">
        <f t="shared" si="241"/>
        <v>818</v>
      </c>
      <c r="L5655" s="111"/>
    </row>
    <row r="5656" spans="7:12" ht="15" customHeight="1" x14ac:dyDescent="0.25">
      <c r="G5656" s="87">
        <f t="shared" si="240"/>
        <v>0</v>
      </c>
      <c r="H5656" s="87">
        <v>5656</v>
      </c>
      <c r="I5656" s="119">
        <v>81720</v>
      </c>
      <c r="J5656" s="122" t="s">
        <v>11699</v>
      </c>
      <c r="K5656" s="87" t="str">
        <f t="shared" si="241"/>
        <v>817</v>
      </c>
      <c r="L5656" s="111"/>
    </row>
    <row r="5657" spans="7:12" ht="15" customHeight="1" x14ac:dyDescent="0.25">
      <c r="G5657" s="87">
        <f t="shared" si="240"/>
        <v>0</v>
      </c>
      <c r="H5657" s="87">
        <v>5657</v>
      </c>
      <c r="I5657" s="119">
        <v>81720</v>
      </c>
      <c r="J5657" s="122" t="s">
        <v>11700</v>
      </c>
      <c r="K5657" s="87" t="str">
        <f t="shared" si="241"/>
        <v>817</v>
      </c>
      <c r="L5657" s="111"/>
    </row>
    <row r="5658" spans="7:12" ht="15" customHeight="1" x14ac:dyDescent="0.25">
      <c r="G5658" s="87">
        <f t="shared" si="240"/>
        <v>0</v>
      </c>
      <c r="H5658" s="87">
        <v>5658</v>
      </c>
      <c r="I5658" s="119">
        <v>81720</v>
      </c>
      <c r="J5658" s="122" t="s">
        <v>11701</v>
      </c>
      <c r="K5658" s="87" t="str">
        <f t="shared" si="241"/>
        <v>817</v>
      </c>
      <c r="L5658" s="111"/>
    </row>
    <row r="5659" spans="7:12" ht="15" customHeight="1" x14ac:dyDescent="0.25">
      <c r="G5659" s="87">
        <f t="shared" si="240"/>
        <v>0</v>
      </c>
      <c r="H5659" s="87">
        <v>5659</v>
      </c>
      <c r="I5659" s="119">
        <v>81720</v>
      </c>
      <c r="J5659" s="122" t="s">
        <v>11702</v>
      </c>
      <c r="K5659" s="87" t="str">
        <f t="shared" si="241"/>
        <v>817</v>
      </c>
      <c r="L5659" s="111"/>
    </row>
    <row r="5660" spans="7:12" ht="15" customHeight="1" x14ac:dyDescent="0.25">
      <c r="G5660" s="87">
        <f t="shared" si="240"/>
        <v>0</v>
      </c>
      <c r="H5660" s="87">
        <v>5660</v>
      </c>
      <c r="I5660" s="119">
        <v>81720</v>
      </c>
      <c r="J5660" s="122" t="s">
        <v>11703</v>
      </c>
      <c r="K5660" s="87" t="str">
        <f t="shared" si="241"/>
        <v>817</v>
      </c>
      <c r="L5660" s="111"/>
    </row>
    <row r="5661" spans="7:12" ht="15" customHeight="1" x14ac:dyDescent="0.25">
      <c r="G5661" s="87">
        <f t="shared" si="240"/>
        <v>0</v>
      </c>
      <c r="H5661" s="87">
        <v>5661</v>
      </c>
      <c r="I5661" s="119">
        <v>81720</v>
      </c>
      <c r="J5661" s="122" t="s">
        <v>11704</v>
      </c>
      <c r="K5661" s="87" t="str">
        <f t="shared" si="241"/>
        <v>817</v>
      </c>
      <c r="L5661" s="111"/>
    </row>
    <row r="5662" spans="7:12" ht="15" customHeight="1" x14ac:dyDescent="0.25">
      <c r="G5662" s="87">
        <f t="shared" si="240"/>
        <v>0</v>
      </c>
      <c r="H5662" s="87">
        <v>5662</v>
      </c>
      <c r="I5662" s="119">
        <v>81720</v>
      </c>
      <c r="J5662" s="122" t="s">
        <v>11705</v>
      </c>
      <c r="K5662" s="87" t="str">
        <f t="shared" si="241"/>
        <v>817</v>
      </c>
      <c r="L5662" s="111"/>
    </row>
    <row r="5663" spans="7:12" ht="15" customHeight="1" x14ac:dyDescent="0.25">
      <c r="G5663" s="87">
        <f t="shared" si="240"/>
        <v>0</v>
      </c>
      <c r="H5663" s="87">
        <v>5663</v>
      </c>
      <c r="I5663" s="119">
        <v>81720</v>
      </c>
      <c r="J5663" s="122" t="s">
        <v>11706</v>
      </c>
      <c r="K5663" s="87" t="str">
        <f t="shared" si="241"/>
        <v>817</v>
      </c>
      <c r="L5663" s="111"/>
    </row>
    <row r="5664" spans="7:12" ht="15" customHeight="1" x14ac:dyDescent="0.25">
      <c r="G5664" s="87">
        <f t="shared" si="240"/>
        <v>0</v>
      </c>
      <c r="H5664" s="87">
        <v>5664</v>
      </c>
      <c r="I5664" s="119">
        <v>81720</v>
      </c>
      <c r="J5664" s="122" t="s">
        <v>11707</v>
      </c>
      <c r="K5664" s="87" t="str">
        <f t="shared" si="241"/>
        <v>817</v>
      </c>
      <c r="L5664" s="111"/>
    </row>
    <row r="5665" spans="7:12" ht="15" customHeight="1" x14ac:dyDescent="0.25">
      <c r="G5665" s="87">
        <f t="shared" si="240"/>
        <v>0</v>
      </c>
      <c r="H5665" s="87">
        <v>5665</v>
      </c>
      <c r="I5665" s="119">
        <v>81710</v>
      </c>
      <c r="J5665" s="122" t="s">
        <v>11708</v>
      </c>
      <c r="K5665" s="87" t="str">
        <f t="shared" si="241"/>
        <v>817</v>
      </c>
      <c r="L5665" s="111"/>
    </row>
    <row r="5666" spans="7:12" ht="15" customHeight="1" x14ac:dyDescent="0.25">
      <c r="G5666" s="87">
        <f t="shared" si="240"/>
        <v>0</v>
      </c>
      <c r="H5666" s="87">
        <v>5666</v>
      </c>
      <c r="I5666" s="119">
        <v>81710</v>
      </c>
      <c r="J5666" s="122" t="s">
        <v>11709</v>
      </c>
      <c r="K5666" s="87" t="str">
        <f t="shared" si="241"/>
        <v>817</v>
      </c>
      <c r="L5666" s="111"/>
    </row>
    <row r="5667" spans="7:12" ht="15" customHeight="1" x14ac:dyDescent="0.25">
      <c r="G5667" s="87">
        <f t="shared" si="240"/>
        <v>0</v>
      </c>
      <c r="H5667" s="87">
        <v>5667</v>
      </c>
      <c r="I5667" s="119">
        <v>81710</v>
      </c>
      <c r="J5667" s="122" t="s">
        <v>11710</v>
      </c>
      <c r="K5667" s="87" t="str">
        <f t="shared" si="241"/>
        <v>817</v>
      </c>
      <c r="L5667" s="111"/>
    </row>
    <row r="5668" spans="7:12" ht="15" customHeight="1" x14ac:dyDescent="0.25">
      <c r="G5668" s="87">
        <f t="shared" si="240"/>
        <v>0</v>
      </c>
      <c r="H5668" s="87">
        <v>5668</v>
      </c>
      <c r="I5668" s="119">
        <v>81710</v>
      </c>
      <c r="J5668" s="122" t="s">
        <v>11711</v>
      </c>
      <c r="K5668" s="87" t="str">
        <f t="shared" si="241"/>
        <v>817</v>
      </c>
      <c r="L5668" s="111"/>
    </row>
    <row r="5669" spans="7:12" ht="15" customHeight="1" x14ac:dyDescent="0.25">
      <c r="G5669" s="87">
        <f t="shared" si="240"/>
        <v>0</v>
      </c>
      <c r="H5669" s="87">
        <v>5669</v>
      </c>
      <c r="I5669" s="119">
        <v>81710</v>
      </c>
      <c r="J5669" s="122" t="s">
        <v>11712</v>
      </c>
      <c r="K5669" s="87" t="str">
        <f t="shared" si="241"/>
        <v>817</v>
      </c>
      <c r="L5669" s="111"/>
    </row>
    <row r="5670" spans="7:12" ht="15" customHeight="1" x14ac:dyDescent="0.25">
      <c r="G5670" s="87">
        <f t="shared" si="240"/>
        <v>0</v>
      </c>
      <c r="H5670" s="87">
        <v>5670</v>
      </c>
      <c r="I5670" s="119">
        <v>81710</v>
      </c>
      <c r="J5670" s="122" t="s">
        <v>11713</v>
      </c>
      <c r="K5670" s="87" t="str">
        <f t="shared" si="241"/>
        <v>817</v>
      </c>
      <c r="L5670" s="111"/>
    </row>
    <row r="5671" spans="7:12" ht="15" customHeight="1" x14ac:dyDescent="0.25">
      <c r="G5671" s="87">
        <f t="shared" si="240"/>
        <v>0</v>
      </c>
      <c r="H5671" s="87">
        <v>5671</v>
      </c>
      <c r="I5671" s="119">
        <v>81710</v>
      </c>
      <c r="J5671" s="122" t="s">
        <v>11714</v>
      </c>
      <c r="K5671" s="87" t="str">
        <f t="shared" si="241"/>
        <v>817</v>
      </c>
      <c r="L5671" s="111"/>
    </row>
    <row r="5672" spans="7:12" ht="15" customHeight="1" x14ac:dyDescent="0.25">
      <c r="G5672" s="87">
        <f t="shared" si="240"/>
        <v>0</v>
      </c>
      <c r="H5672" s="87">
        <v>5672</v>
      </c>
      <c r="I5672" s="119">
        <v>81710</v>
      </c>
      <c r="J5672" s="121" t="s">
        <v>11715</v>
      </c>
      <c r="K5672" s="87" t="str">
        <f t="shared" si="241"/>
        <v>817</v>
      </c>
      <c r="L5672" s="111"/>
    </row>
    <row r="5673" spans="7:12" ht="15" customHeight="1" x14ac:dyDescent="0.25">
      <c r="G5673" s="87">
        <f t="shared" si="240"/>
        <v>0</v>
      </c>
      <c r="H5673" s="87">
        <v>5673</v>
      </c>
      <c r="I5673" s="119">
        <v>81710</v>
      </c>
      <c r="J5673" s="122" t="s">
        <v>11716</v>
      </c>
      <c r="K5673" s="87" t="str">
        <f t="shared" si="241"/>
        <v>817</v>
      </c>
      <c r="L5673" s="111"/>
    </row>
    <row r="5674" spans="7:12" ht="15" customHeight="1" x14ac:dyDescent="0.25">
      <c r="G5674" s="87">
        <f t="shared" si="240"/>
        <v>0</v>
      </c>
      <c r="H5674" s="87">
        <v>5674</v>
      </c>
      <c r="I5674" s="119">
        <v>81710</v>
      </c>
      <c r="J5674" s="122" t="s">
        <v>11717</v>
      </c>
      <c r="K5674" s="87" t="str">
        <f t="shared" si="241"/>
        <v>817</v>
      </c>
      <c r="L5674" s="111"/>
    </row>
    <row r="5675" spans="7:12" ht="15" customHeight="1" x14ac:dyDescent="0.25">
      <c r="G5675" s="87">
        <f t="shared" si="240"/>
        <v>0</v>
      </c>
      <c r="H5675" s="87">
        <v>5675</v>
      </c>
      <c r="I5675" s="119">
        <v>81710</v>
      </c>
      <c r="J5675" s="122" t="s">
        <v>11718</v>
      </c>
      <c r="K5675" s="87" t="str">
        <f t="shared" si="241"/>
        <v>817</v>
      </c>
      <c r="L5675" s="111"/>
    </row>
    <row r="5676" spans="7:12" ht="15" customHeight="1" x14ac:dyDescent="0.25">
      <c r="G5676" s="87">
        <f t="shared" si="240"/>
        <v>0</v>
      </c>
      <c r="H5676" s="87">
        <v>5676</v>
      </c>
      <c r="I5676" s="119">
        <v>81710</v>
      </c>
      <c r="J5676" s="122" t="s">
        <v>11719</v>
      </c>
      <c r="K5676" s="87" t="str">
        <f t="shared" si="241"/>
        <v>817</v>
      </c>
      <c r="L5676" s="111"/>
    </row>
    <row r="5677" spans="7:12" ht="15" customHeight="1" x14ac:dyDescent="0.25">
      <c r="G5677" s="87">
        <f t="shared" si="240"/>
        <v>0</v>
      </c>
      <c r="H5677" s="87">
        <v>5677</v>
      </c>
      <c r="I5677" s="119">
        <v>81710</v>
      </c>
      <c r="J5677" s="122" t="s">
        <v>11720</v>
      </c>
      <c r="K5677" s="87" t="str">
        <f t="shared" si="241"/>
        <v>817</v>
      </c>
      <c r="L5677" s="111"/>
    </row>
    <row r="5678" spans="7:12" ht="15" customHeight="1" x14ac:dyDescent="0.25">
      <c r="G5678" s="87">
        <f t="shared" si="240"/>
        <v>0</v>
      </c>
      <c r="H5678" s="87">
        <v>5678</v>
      </c>
      <c r="I5678" s="119">
        <v>81710</v>
      </c>
      <c r="J5678" s="122" t="s">
        <v>11721</v>
      </c>
      <c r="K5678" s="87" t="str">
        <f t="shared" si="241"/>
        <v>817</v>
      </c>
      <c r="L5678" s="111"/>
    </row>
    <row r="5679" spans="7:12" ht="15" customHeight="1" x14ac:dyDescent="0.25">
      <c r="G5679" s="87">
        <f t="shared" si="240"/>
        <v>0</v>
      </c>
      <c r="H5679" s="87">
        <v>5679</v>
      </c>
      <c r="I5679" s="119">
        <v>81710</v>
      </c>
      <c r="J5679" s="122" t="s">
        <v>11722</v>
      </c>
      <c r="K5679" s="87" t="str">
        <f t="shared" si="241"/>
        <v>817</v>
      </c>
      <c r="L5679" s="111"/>
    </row>
    <row r="5680" spans="7:12" ht="15" customHeight="1" x14ac:dyDescent="0.25">
      <c r="G5680" s="87">
        <f t="shared" si="240"/>
        <v>0</v>
      </c>
      <c r="H5680" s="87">
        <v>5680</v>
      </c>
      <c r="I5680" s="119">
        <v>81710</v>
      </c>
      <c r="J5680" s="121" t="s">
        <v>11723</v>
      </c>
      <c r="K5680" s="87" t="str">
        <f t="shared" si="241"/>
        <v>817</v>
      </c>
      <c r="L5680" s="111"/>
    </row>
    <row r="5681" spans="7:12" ht="15" customHeight="1" x14ac:dyDescent="0.25">
      <c r="G5681" s="87">
        <f t="shared" si="240"/>
        <v>0</v>
      </c>
      <c r="H5681" s="87">
        <v>5681</v>
      </c>
      <c r="I5681" s="119">
        <v>75231</v>
      </c>
      <c r="J5681" s="122" t="s">
        <v>11724</v>
      </c>
      <c r="K5681" s="87" t="str">
        <f t="shared" si="241"/>
        <v>752</v>
      </c>
      <c r="L5681" s="111"/>
    </row>
    <row r="5682" spans="7:12" ht="15" customHeight="1" x14ac:dyDescent="0.25">
      <c r="G5682" s="87">
        <f t="shared" si="240"/>
        <v>0</v>
      </c>
      <c r="H5682" s="87">
        <v>5682</v>
      </c>
      <c r="I5682" s="119">
        <v>75231</v>
      </c>
      <c r="J5682" s="122" t="s">
        <v>11725</v>
      </c>
      <c r="K5682" s="87" t="str">
        <f t="shared" si="241"/>
        <v>752</v>
      </c>
      <c r="L5682" s="111"/>
    </row>
    <row r="5683" spans="7:12" ht="15" customHeight="1" x14ac:dyDescent="0.25">
      <c r="G5683" s="87">
        <f t="shared" si="240"/>
        <v>0</v>
      </c>
      <c r="H5683" s="87">
        <v>5683</v>
      </c>
      <c r="I5683" s="119">
        <v>75231</v>
      </c>
      <c r="J5683" s="122" t="s">
        <v>11726</v>
      </c>
      <c r="K5683" s="87" t="str">
        <f t="shared" si="241"/>
        <v>752</v>
      </c>
      <c r="L5683" s="111"/>
    </row>
    <row r="5684" spans="7:12" ht="15" customHeight="1" x14ac:dyDescent="0.25">
      <c r="G5684" s="87">
        <f t="shared" si="240"/>
        <v>0</v>
      </c>
      <c r="H5684" s="87">
        <v>5684</v>
      </c>
      <c r="I5684" s="119">
        <v>75231</v>
      </c>
      <c r="J5684" s="122" t="s">
        <v>11727</v>
      </c>
      <c r="K5684" s="87" t="str">
        <f t="shared" si="241"/>
        <v>752</v>
      </c>
      <c r="L5684" s="111"/>
    </row>
    <row r="5685" spans="7:12" ht="15" customHeight="1" x14ac:dyDescent="0.25">
      <c r="G5685" s="87">
        <f t="shared" si="240"/>
        <v>0</v>
      </c>
      <c r="H5685" s="87">
        <v>5685</v>
      </c>
      <c r="I5685" s="119">
        <v>75231</v>
      </c>
      <c r="J5685" s="122" t="s">
        <v>11728</v>
      </c>
      <c r="K5685" s="87" t="str">
        <f t="shared" si="241"/>
        <v>752</v>
      </c>
      <c r="L5685" s="111"/>
    </row>
    <row r="5686" spans="7:12" ht="15" customHeight="1" x14ac:dyDescent="0.25">
      <c r="G5686" s="87">
        <f t="shared" si="240"/>
        <v>0</v>
      </c>
      <c r="H5686" s="87">
        <v>5686</v>
      </c>
      <c r="I5686" s="119">
        <v>81311</v>
      </c>
      <c r="J5686" s="122" t="s">
        <v>11729</v>
      </c>
      <c r="K5686" s="87" t="str">
        <f t="shared" si="241"/>
        <v>813</v>
      </c>
      <c r="L5686" s="111"/>
    </row>
    <row r="5687" spans="7:12" ht="15" customHeight="1" x14ac:dyDescent="0.25">
      <c r="G5687" s="87">
        <f t="shared" si="240"/>
        <v>0</v>
      </c>
      <c r="H5687" s="87">
        <v>5687</v>
      </c>
      <c r="I5687" s="119">
        <v>81311</v>
      </c>
      <c r="J5687" s="122" t="s">
        <v>11730</v>
      </c>
      <c r="K5687" s="87" t="str">
        <f t="shared" si="241"/>
        <v>813</v>
      </c>
      <c r="L5687" s="111"/>
    </row>
    <row r="5688" spans="7:12" ht="15" customHeight="1" x14ac:dyDescent="0.25">
      <c r="G5688" s="87">
        <f t="shared" si="240"/>
        <v>0</v>
      </c>
      <c r="H5688" s="87">
        <v>5688</v>
      </c>
      <c r="I5688" s="119">
        <v>81311</v>
      </c>
      <c r="J5688" s="122" t="s">
        <v>11731</v>
      </c>
      <c r="K5688" s="87" t="str">
        <f t="shared" si="241"/>
        <v>813</v>
      </c>
      <c r="L5688" s="111"/>
    </row>
    <row r="5689" spans="7:12" ht="15" customHeight="1" x14ac:dyDescent="0.25">
      <c r="G5689" s="87">
        <f t="shared" si="240"/>
        <v>0</v>
      </c>
      <c r="H5689" s="87">
        <v>5689</v>
      </c>
      <c r="I5689" s="119">
        <v>81311</v>
      </c>
      <c r="J5689" s="122" t="s">
        <v>11732</v>
      </c>
      <c r="K5689" s="87" t="str">
        <f t="shared" si="241"/>
        <v>813</v>
      </c>
      <c r="L5689" s="111"/>
    </row>
    <row r="5690" spans="7:12" ht="15" customHeight="1" x14ac:dyDescent="0.25">
      <c r="G5690" s="87">
        <f t="shared" si="240"/>
        <v>0</v>
      </c>
      <c r="H5690" s="87">
        <v>5690</v>
      </c>
      <c r="I5690" s="119">
        <v>81311</v>
      </c>
      <c r="J5690" s="122" t="s">
        <v>11733</v>
      </c>
      <c r="K5690" s="87" t="str">
        <f t="shared" si="241"/>
        <v>813</v>
      </c>
      <c r="L5690" s="111"/>
    </row>
    <row r="5691" spans="7:12" ht="15" customHeight="1" x14ac:dyDescent="0.25">
      <c r="G5691" s="87">
        <f t="shared" si="240"/>
        <v>0</v>
      </c>
      <c r="H5691" s="87">
        <v>5691</v>
      </c>
      <c r="I5691" s="119">
        <v>81311</v>
      </c>
      <c r="J5691" s="122" t="s">
        <v>11734</v>
      </c>
      <c r="K5691" s="87" t="str">
        <f t="shared" si="241"/>
        <v>813</v>
      </c>
      <c r="L5691" s="111"/>
    </row>
    <row r="5692" spans="7:12" ht="15" customHeight="1" x14ac:dyDescent="0.25">
      <c r="G5692" s="87">
        <f t="shared" si="240"/>
        <v>0</v>
      </c>
      <c r="H5692" s="87">
        <v>5692</v>
      </c>
      <c r="I5692" s="119">
        <v>81311</v>
      </c>
      <c r="J5692" s="122" t="s">
        <v>11735</v>
      </c>
      <c r="K5692" s="87" t="str">
        <f t="shared" si="241"/>
        <v>813</v>
      </c>
      <c r="L5692" s="111"/>
    </row>
    <row r="5693" spans="7:12" ht="15" customHeight="1" x14ac:dyDescent="0.25">
      <c r="G5693" s="87">
        <f t="shared" si="240"/>
        <v>0</v>
      </c>
      <c r="H5693" s="87">
        <v>5693</v>
      </c>
      <c r="I5693" s="119">
        <v>81311</v>
      </c>
      <c r="J5693" s="122" t="s">
        <v>11736</v>
      </c>
      <c r="K5693" s="87" t="str">
        <f t="shared" si="241"/>
        <v>813</v>
      </c>
      <c r="L5693" s="111"/>
    </row>
    <row r="5694" spans="7:12" ht="15" customHeight="1" x14ac:dyDescent="0.25">
      <c r="G5694" s="87">
        <f t="shared" si="240"/>
        <v>0</v>
      </c>
      <c r="H5694" s="87">
        <v>5694</v>
      </c>
      <c r="I5694" s="119">
        <v>81311</v>
      </c>
      <c r="J5694" s="122" t="s">
        <v>11737</v>
      </c>
      <c r="K5694" s="87" t="str">
        <f t="shared" si="241"/>
        <v>813</v>
      </c>
      <c r="L5694" s="111"/>
    </row>
    <row r="5695" spans="7:12" ht="15" customHeight="1" x14ac:dyDescent="0.25">
      <c r="G5695" s="87">
        <f t="shared" si="240"/>
        <v>0</v>
      </c>
      <c r="H5695" s="87">
        <v>5695</v>
      </c>
      <c r="I5695" s="119">
        <v>81311</v>
      </c>
      <c r="J5695" s="121" t="s">
        <v>11738</v>
      </c>
      <c r="K5695" s="87" t="str">
        <f t="shared" si="241"/>
        <v>813</v>
      </c>
      <c r="L5695" s="111"/>
    </row>
    <row r="5696" spans="7:12" ht="15" customHeight="1" x14ac:dyDescent="0.25">
      <c r="G5696" s="87">
        <f t="shared" si="240"/>
        <v>0</v>
      </c>
      <c r="H5696" s="87">
        <v>5696</v>
      </c>
      <c r="I5696" s="119">
        <v>81311</v>
      </c>
      <c r="J5696" s="122" t="s">
        <v>11739</v>
      </c>
      <c r="K5696" s="87" t="str">
        <f t="shared" si="241"/>
        <v>813</v>
      </c>
      <c r="L5696" s="111"/>
    </row>
    <row r="5697" spans="7:12" ht="15" customHeight="1" x14ac:dyDescent="0.25">
      <c r="G5697" s="87">
        <f t="shared" si="240"/>
        <v>0</v>
      </c>
      <c r="H5697" s="87">
        <v>5697</v>
      </c>
      <c r="I5697" s="119">
        <v>81311</v>
      </c>
      <c r="J5697" s="122" t="s">
        <v>11740</v>
      </c>
      <c r="K5697" s="87" t="str">
        <f t="shared" si="241"/>
        <v>813</v>
      </c>
      <c r="L5697" s="111"/>
    </row>
    <row r="5698" spans="7:12" ht="15" customHeight="1" x14ac:dyDescent="0.25">
      <c r="G5698" s="87">
        <f t="shared" ref="G5698:G5761" si="242">IF(ISERR(SEARCH($G$1,J5698)),0,1)</f>
        <v>0</v>
      </c>
      <c r="H5698" s="87">
        <v>5698</v>
      </c>
      <c r="I5698" s="119">
        <v>81311</v>
      </c>
      <c r="J5698" s="122" t="s">
        <v>11741</v>
      </c>
      <c r="K5698" s="87" t="str">
        <f t="shared" si="241"/>
        <v>813</v>
      </c>
      <c r="L5698" s="111"/>
    </row>
    <row r="5699" spans="7:12" ht="15" customHeight="1" x14ac:dyDescent="0.25">
      <c r="G5699" s="87">
        <f t="shared" si="242"/>
        <v>0</v>
      </c>
      <c r="H5699" s="87">
        <v>5699</v>
      </c>
      <c r="I5699" s="119">
        <v>81311</v>
      </c>
      <c r="J5699" s="122" t="s">
        <v>11742</v>
      </c>
      <c r="K5699" s="87" t="str">
        <f t="shared" ref="K5699:K5762" si="243">IF(LEN(LEFT(I5699,3))&lt;3,"Prosím, zvolte podrobnější úroveň.",LEFT(I5699,3))</f>
        <v>813</v>
      </c>
      <c r="L5699" s="111"/>
    </row>
    <row r="5700" spans="7:12" ht="15" customHeight="1" x14ac:dyDescent="0.25">
      <c r="G5700" s="87">
        <f t="shared" si="242"/>
        <v>0</v>
      </c>
      <c r="H5700" s="87">
        <v>5700</v>
      </c>
      <c r="I5700" s="119">
        <v>81311</v>
      </c>
      <c r="J5700" s="122" t="s">
        <v>11743</v>
      </c>
      <c r="K5700" s="87" t="str">
        <f t="shared" si="243"/>
        <v>813</v>
      </c>
      <c r="L5700" s="111"/>
    </row>
    <row r="5701" spans="7:12" ht="15" customHeight="1" x14ac:dyDescent="0.25">
      <c r="G5701" s="87">
        <f t="shared" si="242"/>
        <v>0</v>
      </c>
      <c r="H5701" s="87">
        <v>5701</v>
      </c>
      <c r="I5701" s="119">
        <v>81311</v>
      </c>
      <c r="J5701" s="122" t="s">
        <v>11744</v>
      </c>
      <c r="K5701" s="87" t="str">
        <f t="shared" si="243"/>
        <v>813</v>
      </c>
      <c r="L5701" s="111"/>
    </row>
    <row r="5702" spans="7:12" ht="15" customHeight="1" x14ac:dyDescent="0.25">
      <c r="G5702" s="87">
        <f t="shared" si="242"/>
        <v>0</v>
      </c>
      <c r="H5702" s="87">
        <v>5702</v>
      </c>
      <c r="I5702" s="119">
        <v>81311</v>
      </c>
      <c r="J5702" s="121" t="s">
        <v>11745</v>
      </c>
      <c r="K5702" s="87" t="str">
        <f t="shared" si="243"/>
        <v>813</v>
      </c>
      <c r="L5702" s="111"/>
    </row>
    <row r="5703" spans="7:12" ht="15" customHeight="1" x14ac:dyDescent="0.25">
      <c r="G5703" s="87">
        <f t="shared" si="242"/>
        <v>0</v>
      </c>
      <c r="H5703" s="87">
        <v>5703</v>
      </c>
      <c r="I5703" s="119">
        <v>81311</v>
      </c>
      <c r="J5703" s="122" t="s">
        <v>11746</v>
      </c>
      <c r="K5703" s="87" t="str">
        <f t="shared" si="243"/>
        <v>813</v>
      </c>
      <c r="L5703" s="111"/>
    </row>
    <row r="5704" spans="7:12" ht="15" customHeight="1" x14ac:dyDescent="0.25">
      <c r="G5704" s="87">
        <f t="shared" si="242"/>
        <v>0</v>
      </c>
      <c r="H5704" s="87">
        <v>5704</v>
      </c>
      <c r="I5704" s="119">
        <v>81311</v>
      </c>
      <c r="J5704" s="122" t="s">
        <v>11747</v>
      </c>
      <c r="K5704" s="87" t="str">
        <f t="shared" si="243"/>
        <v>813</v>
      </c>
      <c r="L5704" s="111"/>
    </row>
    <row r="5705" spans="7:12" ht="15" customHeight="1" x14ac:dyDescent="0.25">
      <c r="G5705" s="87">
        <f t="shared" si="242"/>
        <v>0</v>
      </c>
      <c r="H5705" s="87">
        <v>5705</v>
      </c>
      <c r="I5705" s="119">
        <v>81311</v>
      </c>
      <c r="J5705" s="122" t="s">
        <v>11748</v>
      </c>
      <c r="K5705" s="87" t="str">
        <f t="shared" si="243"/>
        <v>813</v>
      </c>
      <c r="L5705" s="111"/>
    </row>
    <row r="5706" spans="7:12" ht="15" customHeight="1" x14ac:dyDescent="0.25">
      <c r="G5706" s="87">
        <f t="shared" si="242"/>
        <v>0</v>
      </c>
      <c r="H5706" s="87">
        <v>5706</v>
      </c>
      <c r="I5706" s="119">
        <v>81311</v>
      </c>
      <c r="J5706" s="122" t="s">
        <v>11749</v>
      </c>
      <c r="K5706" s="87" t="str">
        <f t="shared" si="243"/>
        <v>813</v>
      </c>
      <c r="L5706" s="111"/>
    </row>
    <row r="5707" spans="7:12" ht="15" customHeight="1" x14ac:dyDescent="0.25">
      <c r="G5707" s="87">
        <f t="shared" si="242"/>
        <v>0</v>
      </c>
      <c r="H5707" s="87">
        <v>5707</v>
      </c>
      <c r="I5707" s="119">
        <v>81311</v>
      </c>
      <c r="J5707" s="122" t="s">
        <v>11750</v>
      </c>
      <c r="K5707" s="87" t="str">
        <f t="shared" si="243"/>
        <v>813</v>
      </c>
      <c r="L5707" s="111"/>
    </row>
    <row r="5708" spans="7:12" ht="15" customHeight="1" x14ac:dyDescent="0.25">
      <c r="G5708" s="87">
        <f t="shared" si="242"/>
        <v>0</v>
      </c>
      <c r="H5708" s="87">
        <v>5708</v>
      </c>
      <c r="I5708" s="119">
        <v>31330</v>
      </c>
      <c r="J5708" s="122" t="s">
        <v>11751</v>
      </c>
      <c r="K5708" s="87" t="str">
        <f t="shared" si="243"/>
        <v>313</v>
      </c>
      <c r="L5708" s="111"/>
    </row>
    <row r="5709" spans="7:12" ht="15" customHeight="1" x14ac:dyDescent="0.25">
      <c r="G5709" s="87">
        <f t="shared" si="242"/>
        <v>0</v>
      </c>
      <c r="H5709" s="87">
        <v>5709</v>
      </c>
      <c r="I5709" s="119">
        <v>75430</v>
      </c>
      <c r="J5709" s="122" t="s">
        <v>11752</v>
      </c>
      <c r="K5709" s="87" t="str">
        <f t="shared" si="243"/>
        <v>754</v>
      </c>
      <c r="L5709" s="111"/>
    </row>
    <row r="5710" spans="7:12" ht="15" customHeight="1" x14ac:dyDescent="0.25">
      <c r="G5710" s="87">
        <f t="shared" si="242"/>
        <v>0</v>
      </c>
      <c r="H5710" s="87">
        <v>5710</v>
      </c>
      <c r="I5710" s="119">
        <v>81311</v>
      </c>
      <c r="J5710" s="122" t="s">
        <v>11753</v>
      </c>
      <c r="K5710" s="87" t="str">
        <f t="shared" si="243"/>
        <v>813</v>
      </c>
      <c r="L5710" s="111"/>
    </row>
    <row r="5711" spans="7:12" ht="15" customHeight="1" x14ac:dyDescent="0.25">
      <c r="G5711" s="87">
        <f t="shared" si="242"/>
        <v>0</v>
      </c>
      <c r="H5711" s="87">
        <v>5711</v>
      </c>
      <c r="I5711" s="119">
        <v>31340</v>
      </c>
      <c r="J5711" s="122" t="s">
        <v>11754</v>
      </c>
      <c r="K5711" s="87" t="str">
        <f t="shared" si="243"/>
        <v>313</v>
      </c>
      <c r="L5711" s="111"/>
    </row>
    <row r="5712" spans="7:12" ht="15" customHeight="1" x14ac:dyDescent="0.25">
      <c r="G5712" s="87">
        <f t="shared" si="242"/>
        <v>0</v>
      </c>
      <c r="H5712" s="87">
        <v>5712</v>
      </c>
      <c r="I5712" s="119">
        <v>81312</v>
      </c>
      <c r="J5712" s="122" t="s">
        <v>11755</v>
      </c>
      <c r="K5712" s="87" t="str">
        <f t="shared" si="243"/>
        <v>813</v>
      </c>
      <c r="L5712" s="111"/>
    </row>
    <row r="5713" spans="7:12" ht="15" customHeight="1" x14ac:dyDescent="0.25">
      <c r="G5713" s="87">
        <f t="shared" si="242"/>
        <v>0</v>
      </c>
      <c r="H5713" s="87">
        <v>5713</v>
      </c>
      <c r="I5713" s="119">
        <v>81312</v>
      </c>
      <c r="J5713" s="122" t="s">
        <v>11756</v>
      </c>
      <c r="K5713" s="87" t="str">
        <f t="shared" si="243"/>
        <v>813</v>
      </c>
      <c r="L5713" s="111"/>
    </row>
    <row r="5714" spans="7:12" ht="15" customHeight="1" x14ac:dyDescent="0.25">
      <c r="G5714" s="87">
        <f t="shared" si="242"/>
        <v>0</v>
      </c>
      <c r="H5714" s="87">
        <v>5714</v>
      </c>
      <c r="I5714" s="119">
        <v>81312</v>
      </c>
      <c r="J5714" s="122" t="s">
        <v>11757</v>
      </c>
      <c r="K5714" s="87" t="str">
        <f t="shared" si="243"/>
        <v>813</v>
      </c>
      <c r="L5714" s="111"/>
    </row>
    <row r="5715" spans="7:12" ht="15" customHeight="1" x14ac:dyDescent="0.25">
      <c r="G5715" s="87">
        <f t="shared" si="242"/>
        <v>0</v>
      </c>
      <c r="H5715" s="87">
        <v>5715</v>
      </c>
      <c r="I5715" s="119">
        <v>81312</v>
      </c>
      <c r="J5715" s="122" t="s">
        <v>11758</v>
      </c>
      <c r="K5715" s="87" t="str">
        <f t="shared" si="243"/>
        <v>813</v>
      </c>
      <c r="L5715" s="111"/>
    </row>
    <row r="5716" spans="7:12" ht="15" customHeight="1" x14ac:dyDescent="0.25">
      <c r="G5716" s="87">
        <f t="shared" si="242"/>
        <v>0</v>
      </c>
      <c r="H5716" s="87">
        <v>5716</v>
      </c>
      <c r="I5716" s="119">
        <v>81312</v>
      </c>
      <c r="J5716" s="122" t="s">
        <v>11759</v>
      </c>
      <c r="K5716" s="87" t="str">
        <f t="shared" si="243"/>
        <v>813</v>
      </c>
      <c r="L5716" s="111"/>
    </row>
    <row r="5717" spans="7:12" ht="15" customHeight="1" x14ac:dyDescent="0.25">
      <c r="G5717" s="87">
        <f t="shared" si="242"/>
        <v>0</v>
      </c>
      <c r="H5717" s="87">
        <v>5717</v>
      </c>
      <c r="I5717" s="119">
        <v>75430</v>
      </c>
      <c r="J5717" s="122" t="s">
        <v>11760</v>
      </c>
      <c r="K5717" s="87" t="str">
        <f t="shared" si="243"/>
        <v>754</v>
      </c>
      <c r="L5717" s="111"/>
    </row>
    <row r="5718" spans="7:12" ht="15" customHeight="1" x14ac:dyDescent="0.25">
      <c r="G5718" s="87">
        <f t="shared" si="242"/>
        <v>0</v>
      </c>
      <c r="H5718" s="87">
        <v>5718</v>
      </c>
      <c r="I5718" s="119">
        <v>81312</v>
      </c>
      <c r="J5718" s="122" t="s">
        <v>11761</v>
      </c>
      <c r="K5718" s="87" t="str">
        <f t="shared" si="243"/>
        <v>813</v>
      </c>
      <c r="L5718" s="111"/>
    </row>
    <row r="5719" spans="7:12" ht="15" customHeight="1" x14ac:dyDescent="0.25">
      <c r="G5719" s="87">
        <f t="shared" si="242"/>
        <v>0</v>
      </c>
      <c r="H5719" s="87">
        <v>5719</v>
      </c>
      <c r="I5719" s="119">
        <v>81312</v>
      </c>
      <c r="J5719" s="122" t="s">
        <v>11762</v>
      </c>
      <c r="K5719" s="87" t="str">
        <f t="shared" si="243"/>
        <v>813</v>
      </c>
      <c r="L5719" s="111"/>
    </row>
    <row r="5720" spans="7:12" ht="15" customHeight="1" x14ac:dyDescent="0.25">
      <c r="G5720" s="87">
        <f t="shared" si="242"/>
        <v>0</v>
      </c>
      <c r="H5720" s="87">
        <v>5720</v>
      </c>
      <c r="I5720" s="119">
        <v>81315</v>
      </c>
      <c r="J5720" s="122" t="s">
        <v>11763</v>
      </c>
      <c r="K5720" s="87" t="str">
        <f t="shared" si="243"/>
        <v>813</v>
      </c>
      <c r="L5720" s="111"/>
    </row>
    <row r="5721" spans="7:12" ht="15" customHeight="1" x14ac:dyDescent="0.25">
      <c r="G5721" s="87">
        <f t="shared" si="242"/>
        <v>0</v>
      </c>
      <c r="H5721" s="87">
        <v>5721</v>
      </c>
      <c r="I5721" s="119">
        <v>81315</v>
      </c>
      <c r="J5721" s="122" t="s">
        <v>11764</v>
      </c>
      <c r="K5721" s="87" t="str">
        <f t="shared" si="243"/>
        <v>813</v>
      </c>
      <c r="L5721" s="111"/>
    </row>
    <row r="5722" spans="7:12" ht="15" customHeight="1" x14ac:dyDescent="0.25">
      <c r="G5722" s="87">
        <f t="shared" si="242"/>
        <v>0</v>
      </c>
      <c r="H5722" s="87">
        <v>5722</v>
      </c>
      <c r="I5722" s="119">
        <v>81315</v>
      </c>
      <c r="J5722" s="122" t="s">
        <v>11765</v>
      </c>
      <c r="K5722" s="87" t="str">
        <f t="shared" si="243"/>
        <v>813</v>
      </c>
      <c r="L5722" s="111"/>
    </row>
    <row r="5723" spans="7:12" ht="15" customHeight="1" x14ac:dyDescent="0.25">
      <c r="G5723" s="87">
        <f t="shared" si="242"/>
        <v>0</v>
      </c>
      <c r="H5723" s="87">
        <v>5723</v>
      </c>
      <c r="I5723" s="119">
        <v>81315</v>
      </c>
      <c r="J5723" s="122" t="s">
        <v>11766</v>
      </c>
      <c r="K5723" s="87" t="str">
        <f t="shared" si="243"/>
        <v>813</v>
      </c>
      <c r="L5723" s="111"/>
    </row>
    <row r="5724" spans="7:12" ht="15" customHeight="1" x14ac:dyDescent="0.25">
      <c r="G5724" s="87">
        <f t="shared" si="242"/>
        <v>0</v>
      </c>
      <c r="H5724" s="87">
        <v>5724</v>
      </c>
      <c r="I5724" s="119">
        <v>81315</v>
      </c>
      <c r="J5724" s="122" t="s">
        <v>11767</v>
      </c>
      <c r="K5724" s="87" t="str">
        <f t="shared" si="243"/>
        <v>813</v>
      </c>
      <c r="L5724" s="111"/>
    </row>
    <row r="5725" spans="7:12" ht="15" customHeight="1" x14ac:dyDescent="0.25">
      <c r="G5725" s="87">
        <f t="shared" si="242"/>
        <v>0</v>
      </c>
      <c r="H5725" s="87">
        <v>5725</v>
      </c>
      <c r="I5725" s="119">
        <v>75430</v>
      </c>
      <c r="J5725" s="122" t="s">
        <v>11768</v>
      </c>
      <c r="K5725" s="87" t="str">
        <f t="shared" si="243"/>
        <v>754</v>
      </c>
      <c r="L5725" s="111"/>
    </row>
    <row r="5726" spans="7:12" ht="15" customHeight="1" x14ac:dyDescent="0.25">
      <c r="G5726" s="87">
        <f t="shared" si="242"/>
        <v>0</v>
      </c>
      <c r="H5726" s="87">
        <v>5726</v>
      </c>
      <c r="I5726" s="119">
        <v>81315</v>
      </c>
      <c r="J5726" s="122" t="s">
        <v>11769</v>
      </c>
      <c r="K5726" s="87" t="str">
        <f t="shared" si="243"/>
        <v>813</v>
      </c>
      <c r="L5726" s="111"/>
    </row>
    <row r="5727" spans="7:12" ht="15" customHeight="1" x14ac:dyDescent="0.25">
      <c r="G5727" s="87">
        <f t="shared" si="242"/>
        <v>0</v>
      </c>
      <c r="H5727" s="87">
        <v>5727</v>
      </c>
      <c r="I5727" s="119">
        <v>81315</v>
      </c>
      <c r="J5727" s="121" t="s">
        <v>11770</v>
      </c>
      <c r="K5727" s="87" t="str">
        <f t="shared" si="243"/>
        <v>813</v>
      </c>
      <c r="L5727" s="111"/>
    </row>
    <row r="5728" spans="7:12" ht="15" customHeight="1" x14ac:dyDescent="0.25">
      <c r="G5728" s="87">
        <f t="shared" si="242"/>
        <v>0</v>
      </c>
      <c r="H5728" s="87">
        <v>5728</v>
      </c>
      <c r="I5728" s="119">
        <v>81319</v>
      </c>
      <c r="J5728" s="122" t="s">
        <v>11771</v>
      </c>
      <c r="K5728" s="87" t="str">
        <f t="shared" si="243"/>
        <v>813</v>
      </c>
      <c r="L5728" s="111"/>
    </row>
    <row r="5729" spans="7:12" ht="15" customHeight="1" x14ac:dyDescent="0.25">
      <c r="G5729" s="87">
        <f t="shared" si="242"/>
        <v>0</v>
      </c>
      <c r="H5729" s="87">
        <v>5729</v>
      </c>
      <c r="I5729" s="119">
        <v>81314</v>
      </c>
      <c r="J5729" s="122" t="s">
        <v>11771</v>
      </c>
      <c r="K5729" s="87" t="str">
        <f t="shared" si="243"/>
        <v>813</v>
      </c>
      <c r="L5729" s="111"/>
    </row>
    <row r="5730" spans="7:12" ht="15" customHeight="1" x14ac:dyDescent="0.25">
      <c r="G5730" s="87">
        <f t="shared" si="242"/>
        <v>0</v>
      </c>
      <c r="H5730" s="87">
        <v>5730</v>
      </c>
      <c r="I5730" s="119">
        <v>81319</v>
      </c>
      <c r="J5730" s="122" t="s">
        <v>11772</v>
      </c>
      <c r="K5730" s="87" t="str">
        <f t="shared" si="243"/>
        <v>813</v>
      </c>
      <c r="L5730" s="111"/>
    </row>
    <row r="5731" spans="7:12" ht="15" customHeight="1" x14ac:dyDescent="0.25">
      <c r="G5731" s="87">
        <f t="shared" si="242"/>
        <v>0</v>
      </c>
      <c r="H5731" s="87">
        <v>5731</v>
      </c>
      <c r="I5731" s="119">
        <v>81316</v>
      </c>
      <c r="J5731" s="122" t="s">
        <v>11773</v>
      </c>
      <c r="K5731" s="87" t="str">
        <f t="shared" si="243"/>
        <v>813</v>
      </c>
      <c r="L5731" s="111"/>
    </row>
    <row r="5732" spans="7:12" ht="15" customHeight="1" x14ac:dyDescent="0.25">
      <c r="G5732" s="87">
        <f t="shared" si="242"/>
        <v>0</v>
      </c>
      <c r="H5732" s="87">
        <v>5732</v>
      </c>
      <c r="I5732" s="119">
        <v>81316</v>
      </c>
      <c r="J5732" s="122" t="s">
        <v>11774</v>
      </c>
      <c r="K5732" s="87" t="str">
        <f t="shared" si="243"/>
        <v>813</v>
      </c>
      <c r="L5732" s="111"/>
    </row>
    <row r="5733" spans="7:12" ht="15" customHeight="1" x14ac:dyDescent="0.25">
      <c r="G5733" s="87">
        <f t="shared" si="242"/>
        <v>0</v>
      </c>
      <c r="H5733" s="87">
        <v>5733</v>
      </c>
      <c r="I5733" s="119">
        <v>81319</v>
      </c>
      <c r="J5733" s="122" t="s">
        <v>11775</v>
      </c>
      <c r="K5733" s="87" t="str">
        <f t="shared" si="243"/>
        <v>813</v>
      </c>
      <c r="L5733" s="111"/>
    </row>
    <row r="5734" spans="7:12" ht="15" customHeight="1" x14ac:dyDescent="0.25">
      <c r="G5734" s="87">
        <f t="shared" si="242"/>
        <v>0</v>
      </c>
      <c r="H5734" s="87">
        <v>5734</v>
      </c>
      <c r="I5734" s="119">
        <v>75430</v>
      </c>
      <c r="J5734" s="122" t="s">
        <v>11776</v>
      </c>
      <c r="K5734" s="87" t="str">
        <f t="shared" si="243"/>
        <v>754</v>
      </c>
      <c r="L5734" s="111"/>
    </row>
    <row r="5735" spans="7:12" ht="15" customHeight="1" x14ac:dyDescent="0.25">
      <c r="G5735" s="87">
        <f t="shared" si="242"/>
        <v>0</v>
      </c>
      <c r="H5735" s="87">
        <v>5735</v>
      </c>
      <c r="I5735" s="119">
        <v>81319</v>
      </c>
      <c r="J5735" s="121" t="s">
        <v>11777</v>
      </c>
      <c r="K5735" s="87" t="str">
        <f t="shared" si="243"/>
        <v>813</v>
      </c>
      <c r="L5735" s="111"/>
    </row>
    <row r="5736" spans="7:12" ht="15" customHeight="1" x14ac:dyDescent="0.25">
      <c r="G5736" s="87">
        <f t="shared" si="242"/>
        <v>0</v>
      </c>
      <c r="H5736" s="87">
        <v>5736</v>
      </c>
      <c r="I5736" s="119">
        <v>81896</v>
      </c>
      <c r="J5736" s="122" t="s">
        <v>11778</v>
      </c>
      <c r="K5736" s="87" t="str">
        <f t="shared" si="243"/>
        <v>818</v>
      </c>
      <c r="L5736" s="111"/>
    </row>
    <row r="5737" spans="7:12" ht="15" customHeight="1" x14ac:dyDescent="0.25">
      <c r="G5737" s="87">
        <f t="shared" si="242"/>
        <v>0</v>
      </c>
      <c r="H5737" s="87">
        <v>5737</v>
      </c>
      <c r="I5737" s="119">
        <v>81896</v>
      </c>
      <c r="J5737" s="122" t="s">
        <v>11779</v>
      </c>
      <c r="K5737" s="87" t="str">
        <f t="shared" si="243"/>
        <v>818</v>
      </c>
      <c r="L5737" s="111"/>
    </row>
    <row r="5738" spans="7:12" ht="15" customHeight="1" x14ac:dyDescent="0.25">
      <c r="G5738" s="87">
        <f t="shared" si="242"/>
        <v>0</v>
      </c>
      <c r="H5738" s="87">
        <v>5738</v>
      </c>
      <c r="I5738" s="119">
        <v>81896</v>
      </c>
      <c r="J5738" s="122" t="s">
        <v>11780</v>
      </c>
      <c r="K5738" s="87" t="str">
        <f t="shared" si="243"/>
        <v>818</v>
      </c>
      <c r="L5738" s="111"/>
    </row>
    <row r="5739" spans="7:12" ht="15" customHeight="1" x14ac:dyDescent="0.25">
      <c r="G5739" s="87">
        <f t="shared" si="242"/>
        <v>0</v>
      </c>
      <c r="H5739" s="87">
        <v>5739</v>
      </c>
      <c r="I5739" s="119">
        <v>81896</v>
      </c>
      <c r="J5739" s="122" t="s">
        <v>11781</v>
      </c>
      <c r="K5739" s="87" t="str">
        <f t="shared" si="243"/>
        <v>818</v>
      </c>
      <c r="L5739" s="111"/>
    </row>
    <row r="5740" spans="7:12" ht="15" customHeight="1" x14ac:dyDescent="0.25">
      <c r="G5740" s="87">
        <f t="shared" si="242"/>
        <v>0</v>
      </c>
      <c r="H5740" s="87">
        <v>5740</v>
      </c>
      <c r="I5740" s="119">
        <v>81896</v>
      </c>
      <c r="J5740" s="122" t="s">
        <v>11782</v>
      </c>
      <c r="K5740" s="87" t="str">
        <f t="shared" si="243"/>
        <v>818</v>
      </c>
      <c r="L5740" s="111"/>
    </row>
    <row r="5741" spans="7:12" ht="15" customHeight="1" x14ac:dyDescent="0.25">
      <c r="G5741" s="87">
        <f t="shared" si="242"/>
        <v>0</v>
      </c>
      <c r="H5741" s="87">
        <v>5741</v>
      </c>
      <c r="I5741" s="119">
        <v>75430</v>
      </c>
      <c r="J5741" s="122" t="s">
        <v>11783</v>
      </c>
      <c r="K5741" s="87" t="str">
        <f t="shared" si="243"/>
        <v>754</v>
      </c>
      <c r="L5741" s="111"/>
    </row>
    <row r="5742" spans="7:12" ht="15" customHeight="1" x14ac:dyDescent="0.25">
      <c r="G5742" s="87">
        <f t="shared" si="242"/>
        <v>0</v>
      </c>
      <c r="H5742" s="87">
        <v>5742</v>
      </c>
      <c r="I5742" s="119">
        <v>81896</v>
      </c>
      <c r="J5742" s="122" t="s">
        <v>11784</v>
      </c>
      <c r="K5742" s="87" t="str">
        <f t="shared" si="243"/>
        <v>818</v>
      </c>
      <c r="L5742" s="111"/>
    </row>
    <row r="5743" spans="7:12" ht="15" customHeight="1" x14ac:dyDescent="0.25">
      <c r="G5743" s="87">
        <f t="shared" si="242"/>
        <v>0</v>
      </c>
      <c r="H5743" s="87">
        <v>5743</v>
      </c>
      <c r="I5743" s="119">
        <v>81896</v>
      </c>
      <c r="J5743" s="122" t="s">
        <v>11785</v>
      </c>
      <c r="K5743" s="87" t="str">
        <f t="shared" si="243"/>
        <v>818</v>
      </c>
      <c r="L5743" s="111"/>
    </row>
    <row r="5744" spans="7:12" ht="15" customHeight="1" x14ac:dyDescent="0.25">
      <c r="G5744" s="87">
        <f t="shared" si="242"/>
        <v>0</v>
      </c>
      <c r="H5744" s="87">
        <v>5744</v>
      </c>
      <c r="I5744" s="119">
        <v>81822</v>
      </c>
      <c r="J5744" s="122" t="s">
        <v>11786</v>
      </c>
      <c r="K5744" s="87" t="str">
        <f t="shared" si="243"/>
        <v>818</v>
      </c>
      <c r="L5744" s="111"/>
    </row>
    <row r="5745" spans="7:12" ht="15" customHeight="1" x14ac:dyDescent="0.25">
      <c r="G5745" s="87">
        <f t="shared" si="242"/>
        <v>0</v>
      </c>
      <c r="H5745" s="87">
        <v>5745</v>
      </c>
      <c r="I5745" s="119">
        <v>81821</v>
      </c>
      <c r="J5745" s="122" t="s">
        <v>11787</v>
      </c>
      <c r="K5745" s="87" t="str">
        <f t="shared" si="243"/>
        <v>818</v>
      </c>
      <c r="L5745" s="111"/>
    </row>
    <row r="5746" spans="7:12" ht="15" customHeight="1" x14ac:dyDescent="0.25">
      <c r="G5746" s="87">
        <f t="shared" si="242"/>
        <v>0</v>
      </c>
      <c r="H5746" s="87">
        <v>5746</v>
      </c>
      <c r="I5746" s="119">
        <v>81829</v>
      </c>
      <c r="J5746" s="122" t="s">
        <v>11788</v>
      </c>
      <c r="K5746" s="87" t="str">
        <f t="shared" si="243"/>
        <v>818</v>
      </c>
      <c r="L5746" s="111"/>
    </row>
    <row r="5747" spans="7:12" ht="15" customHeight="1" x14ac:dyDescent="0.25">
      <c r="G5747" s="87">
        <f t="shared" si="242"/>
        <v>0</v>
      </c>
      <c r="H5747" s="87">
        <v>5747</v>
      </c>
      <c r="I5747" s="119">
        <v>81829</v>
      </c>
      <c r="J5747" s="122" t="s">
        <v>11789</v>
      </c>
      <c r="K5747" s="87" t="str">
        <f t="shared" si="243"/>
        <v>818</v>
      </c>
      <c r="L5747" s="111"/>
    </row>
    <row r="5748" spans="7:12" ht="15" customHeight="1" x14ac:dyDescent="0.25">
      <c r="G5748" s="87">
        <f t="shared" si="242"/>
        <v>0</v>
      </c>
      <c r="H5748" s="87">
        <v>5748</v>
      </c>
      <c r="I5748" s="119">
        <v>81825</v>
      </c>
      <c r="J5748" s="122" t="s">
        <v>11790</v>
      </c>
      <c r="K5748" s="87" t="str">
        <f t="shared" si="243"/>
        <v>818</v>
      </c>
      <c r="L5748" s="111"/>
    </row>
    <row r="5749" spans="7:12" ht="15" customHeight="1" x14ac:dyDescent="0.25">
      <c r="G5749" s="87">
        <f t="shared" si="242"/>
        <v>0</v>
      </c>
      <c r="H5749" s="87">
        <v>5749</v>
      </c>
      <c r="I5749" s="119">
        <v>81824</v>
      </c>
      <c r="J5749" s="122" t="s">
        <v>11791</v>
      </c>
      <c r="K5749" s="87" t="str">
        <f t="shared" si="243"/>
        <v>818</v>
      </c>
      <c r="L5749" s="111"/>
    </row>
    <row r="5750" spans="7:12" ht="15" customHeight="1" x14ac:dyDescent="0.25">
      <c r="G5750" s="87">
        <f t="shared" si="242"/>
        <v>0</v>
      </c>
      <c r="H5750" s="87">
        <v>5750</v>
      </c>
      <c r="I5750" s="119">
        <v>81823</v>
      </c>
      <c r="J5750" s="122" t="s">
        <v>11792</v>
      </c>
      <c r="K5750" s="87" t="str">
        <f t="shared" si="243"/>
        <v>818</v>
      </c>
      <c r="L5750" s="111"/>
    </row>
    <row r="5751" spans="7:12" ht="15" customHeight="1" x14ac:dyDescent="0.25">
      <c r="G5751" s="87">
        <f t="shared" si="242"/>
        <v>0</v>
      </c>
      <c r="H5751" s="87">
        <v>5751</v>
      </c>
      <c r="I5751" s="119">
        <v>81829</v>
      </c>
      <c r="J5751" s="122" t="s">
        <v>11793</v>
      </c>
      <c r="K5751" s="87" t="str">
        <f t="shared" si="243"/>
        <v>818</v>
      </c>
      <c r="L5751" s="111"/>
    </row>
    <row r="5752" spans="7:12" ht="15" customHeight="1" x14ac:dyDescent="0.25">
      <c r="G5752" s="87">
        <f t="shared" si="242"/>
        <v>0</v>
      </c>
      <c r="H5752" s="87">
        <v>5752</v>
      </c>
      <c r="I5752" s="119">
        <v>81822</v>
      </c>
      <c r="J5752" s="122" t="s">
        <v>11793</v>
      </c>
      <c r="K5752" s="87" t="str">
        <f t="shared" si="243"/>
        <v>818</v>
      </c>
      <c r="L5752" s="111"/>
    </row>
    <row r="5753" spans="7:12" ht="15" customHeight="1" x14ac:dyDescent="0.25">
      <c r="G5753" s="87">
        <f t="shared" si="242"/>
        <v>0</v>
      </c>
      <c r="H5753" s="87">
        <v>5753</v>
      </c>
      <c r="I5753" s="119">
        <v>81824</v>
      </c>
      <c r="J5753" s="122" t="s">
        <v>11793</v>
      </c>
      <c r="K5753" s="87" t="str">
        <f t="shared" si="243"/>
        <v>818</v>
      </c>
      <c r="L5753" s="111"/>
    </row>
    <row r="5754" spans="7:12" ht="15" customHeight="1" x14ac:dyDescent="0.25">
      <c r="G5754" s="87">
        <f t="shared" si="242"/>
        <v>0</v>
      </c>
      <c r="H5754" s="87">
        <v>5754</v>
      </c>
      <c r="I5754" s="119">
        <v>81825</v>
      </c>
      <c r="J5754" s="122" t="s">
        <v>11793</v>
      </c>
      <c r="K5754" s="87" t="str">
        <f t="shared" si="243"/>
        <v>818</v>
      </c>
      <c r="L5754" s="111"/>
    </row>
    <row r="5755" spans="7:12" ht="15" customHeight="1" x14ac:dyDescent="0.25">
      <c r="G5755" s="87">
        <f t="shared" si="242"/>
        <v>0</v>
      </c>
      <c r="H5755" s="87">
        <v>5755</v>
      </c>
      <c r="I5755" s="119">
        <v>81891</v>
      </c>
      <c r="J5755" s="122" t="s">
        <v>11794</v>
      </c>
      <c r="K5755" s="87" t="str">
        <f t="shared" si="243"/>
        <v>818</v>
      </c>
      <c r="L5755" s="111"/>
    </row>
    <row r="5756" spans="7:12" ht="15" customHeight="1" x14ac:dyDescent="0.25">
      <c r="G5756" s="87">
        <f t="shared" si="242"/>
        <v>0</v>
      </c>
      <c r="H5756" s="87">
        <v>5756</v>
      </c>
      <c r="I5756" s="119">
        <v>81891</v>
      </c>
      <c r="J5756" s="122" t="s">
        <v>11795</v>
      </c>
      <c r="K5756" s="87" t="str">
        <f t="shared" si="243"/>
        <v>818</v>
      </c>
      <c r="L5756" s="111"/>
    </row>
    <row r="5757" spans="7:12" ht="15" customHeight="1" x14ac:dyDescent="0.25">
      <c r="G5757" s="87">
        <f t="shared" si="242"/>
        <v>0</v>
      </c>
      <c r="H5757" s="87">
        <v>5757</v>
      </c>
      <c r="I5757" s="119">
        <v>81891</v>
      </c>
      <c r="J5757" s="122" t="s">
        <v>11796</v>
      </c>
      <c r="K5757" s="87" t="str">
        <f t="shared" si="243"/>
        <v>818</v>
      </c>
      <c r="L5757" s="111"/>
    </row>
    <row r="5758" spans="7:12" ht="15" customHeight="1" x14ac:dyDescent="0.25">
      <c r="G5758" s="87">
        <f t="shared" si="242"/>
        <v>0</v>
      </c>
      <c r="H5758" s="87">
        <v>5758</v>
      </c>
      <c r="I5758" s="119">
        <v>81891</v>
      </c>
      <c r="J5758" s="122" t="s">
        <v>11797</v>
      </c>
      <c r="K5758" s="87" t="str">
        <f t="shared" si="243"/>
        <v>818</v>
      </c>
      <c r="L5758" s="111"/>
    </row>
    <row r="5759" spans="7:12" ht="15" customHeight="1" x14ac:dyDescent="0.25">
      <c r="G5759" s="87">
        <f t="shared" si="242"/>
        <v>0</v>
      </c>
      <c r="H5759" s="87">
        <v>5759</v>
      </c>
      <c r="I5759" s="119">
        <v>81891</v>
      </c>
      <c r="J5759" s="122" t="s">
        <v>11798</v>
      </c>
      <c r="K5759" s="87" t="str">
        <f t="shared" si="243"/>
        <v>818</v>
      </c>
      <c r="L5759" s="111"/>
    </row>
    <row r="5760" spans="7:12" ht="15" customHeight="1" x14ac:dyDescent="0.25">
      <c r="G5760" s="87">
        <f t="shared" si="242"/>
        <v>0</v>
      </c>
      <c r="H5760" s="87">
        <v>5760</v>
      </c>
      <c r="I5760" s="119">
        <v>81891</v>
      </c>
      <c r="J5760" s="122" t="s">
        <v>11799</v>
      </c>
      <c r="K5760" s="87" t="str">
        <f t="shared" si="243"/>
        <v>818</v>
      </c>
      <c r="L5760" s="111"/>
    </row>
    <row r="5761" spans="7:12" ht="15" customHeight="1" x14ac:dyDescent="0.25">
      <c r="G5761" s="87">
        <f t="shared" si="242"/>
        <v>0</v>
      </c>
      <c r="H5761" s="87">
        <v>5761</v>
      </c>
      <c r="I5761" s="119">
        <v>81891</v>
      </c>
      <c r="J5761" s="122" t="s">
        <v>11800</v>
      </c>
      <c r="K5761" s="87" t="str">
        <f t="shared" si="243"/>
        <v>818</v>
      </c>
      <c r="L5761" s="111"/>
    </row>
    <row r="5762" spans="7:12" ht="15" customHeight="1" x14ac:dyDescent="0.25">
      <c r="G5762" s="87">
        <f t="shared" ref="G5762:G5825" si="244">IF(ISERR(SEARCH($G$1,J5762)),0,1)</f>
        <v>0</v>
      </c>
      <c r="H5762" s="87">
        <v>5762</v>
      </c>
      <c r="I5762" s="119">
        <v>81891</v>
      </c>
      <c r="J5762" s="122" t="s">
        <v>11801</v>
      </c>
      <c r="K5762" s="87" t="str">
        <f t="shared" si="243"/>
        <v>818</v>
      </c>
      <c r="L5762" s="111"/>
    </row>
    <row r="5763" spans="7:12" ht="15" customHeight="1" x14ac:dyDescent="0.25">
      <c r="G5763" s="87">
        <f t="shared" si="244"/>
        <v>0</v>
      </c>
      <c r="H5763" s="87">
        <v>5763</v>
      </c>
      <c r="I5763" s="119">
        <v>96132</v>
      </c>
      <c r="J5763" s="122" t="s">
        <v>11801</v>
      </c>
      <c r="K5763" s="87" t="str">
        <f t="shared" ref="K5763:K5826" si="245">IF(LEN(LEFT(I5763,3))&lt;3,"Prosím, zvolte podrobnější úroveň.",LEFT(I5763,3))</f>
        <v>961</v>
      </c>
      <c r="L5763" s="111"/>
    </row>
    <row r="5764" spans="7:12" ht="15" customHeight="1" x14ac:dyDescent="0.25">
      <c r="G5764" s="87">
        <f t="shared" si="244"/>
        <v>0</v>
      </c>
      <c r="H5764" s="87">
        <v>5764</v>
      </c>
      <c r="I5764" s="119">
        <v>96139</v>
      </c>
      <c r="J5764" s="122" t="s">
        <v>11801</v>
      </c>
      <c r="K5764" s="87" t="str">
        <f t="shared" si="245"/>
        <v>961</v>
      </c>
      <c r="L5764" s="111"/>
    </row>
    <row r="5765" spans="7:12" ht="15" customHeight="1" x14ac:dyDescent="0.25">
      <c r="G5765" s="87">
        <f t="shared" si="244"/>
        <v>0</v>
      </c>
      <c r="H5765" s="87">
        <v>5765</v>
      </c>
      <c r="I5765" s="119">
        <v>81825</v>
      </c>
      <c r="J5765" s="122" t="s">
        <v>11802</v>
      </c>
      <c r="K5765" s="87" t="str">
        <f t="shared" si="245"/>
        <v>818</v>
      </c>
      <c r="L5765" s="111"/>
    </row>
    <row r="5766" spans="7:12" ht="15" customHeight="1" x14ac:dyDescent="0.25">
      <c r="G5766" s="87">
        <f t="shared" si="244"/>
        <v>0</v>
      </c>
      <c r="H5766" s="87">
        <v>5766</v>
      </c>
      <c r="I5766" s="119">
        <v>81825</v>
      </c>
      <c r="J5766" s="122" t="s">
        <v>11803</v>
      </c>
      <c r="K5766" s="87" t="str">
        <f t="shared" si="245"/>
        <v>818</v>
      </c>
      <c r="L5766" s="111"/>
    </row>
    <row r="5767" spans="7:12" ht="15" customHeight="1" x14ac:dyDescent="0.25">
      <c r="G5767" s="87">
        <f t="shared" si="244"/>
        <v>0</v>
      </c>
      <c r="H5767" s="87">
        <v>5767</v>
      </c>
      <c r="I5767" s="119">
        <v>81825</v>
      </c>
      <c r="J5767" s="122" t="s">
        <v>11804</v>
      </c>
      <c r="K5767" s="87" t="str">
        <f t="shared" si="245"/>
        <v>818</v>
      </c>
      <c r="L5767" s="111"/>
    </row>
    <row r="5768" spans="7:12" ht="15" customHeight="1" x14ac:dyDescent="0.25">
      <c r="G5768" s="87">
        <f t="shared" si="244"/>
        <v>0</v>
      </c>
      <c r="H5768" s="87">
        <v>5768</v>
      </c>
      <c r="I5768" s="119">
        <v>82110</v>
      </c>
      <c r="J5768" s="121" t="s">
        <v>11805</v>
      </c>
      <c r="K5768" s="87" t="str">
        <f t="shared" si="245"/>
        <v>821</v>
      </c>
      <c r="L5768" s="111"/>
    </row>
    <row r="5769" spans="7:12" ht="15" customHeight="1" x14ac:dyDescent="0.25">
      <c r="G5769" s="87">
        <f t="shared" si="244"/>
        <v>0</v>
      </c>
      <c r="H5769" s="87">
        <v>5769</v>
      </c>
      <c r="I5769" s="124">
        <v>81319</v>
      </c>
      <c r="J5769" s="121" t="s">
        <v>11806</v>
      </c>
      <c r="K5769" s="87" t="str">
        <f t="shared" si="245"/>
        <v>813</v>
      </c>
      <c r="L5769" s="111"/>
    </row>
    <row r="5770" spans="7:12" ht="15" customHeight="1" x14ac:dyDescent="0.25">
      <c r="G5770" s="87">
        <f t="shared" si="244"/>
        <v>0</v>
      </c>
      <c r="H5770" s="87">
        <v>5770</v>
      </c>
      <c r="I5770" s="119">
        <v>82196</v>
      </c>
      <c r="J5770" s="121" t="s">
        <v>11807</v>
      </c>
      <c r="K5770" s="87" t="str">
        <f t="shared" si="245"/>
        <v>821</v>
      </c>
      <c r="L5770" s="111"/>
    </row>
    <row r="5771" spans="7:12" ht="15" customHeight="1" x14ac:dyDescent="0.25">
      <c r="G5771" s="87">
        <f t="shared" si="244"/>
        <v>0</v>
      </c>
      <c r="H5771" s="87">
        <v>5771</v>
      </c>
      <c r="I5771" s="119">
        <v>82121</v>
      </c>
      <c r="J5771" s="121" t="s">
        <v>11808</v>
      </c>
      <c r="K5771" s="87" t="str">
        <f t="shared" si="245"/>
        <v>821</v>
      </c>
      <c r="L5771" s="111"/>
    </row>
    <row r="5772" spans="7:12" ht="15" customHeight="1" x14ac:dyDescent="0.25">
      <c r="G5772" s="87">
        <f t="shared" si="244"/>
        <v>0</v>
      </c>
      <c r="H5772" s="87">
        <v>5772</v>
      </c>
      <c r="I5772" s="119">
        <v>82122</v>
      </c>
      <c r="J5772" s="121" t="s">
        <v>11808</v>
      </c>
      <c r="K5772" s="87" t="str">
        <f t="shared" si="245"/>
        <v>821</v>
      </c>
      <c r="L5772" s="111"/>
    </row>
    <row r="5773" spans="7:12" ht="15" customHeight="1" x14ac:dyDescent="0.25">
      <c r="G5773" s="87">
        <f t="shared" si="244"/>
        <v>0</v>
      </c>
      <c r="H5773" s="87">
        <v>5773</v>
      </c>
      <c r="I5773" s="119">
        <v>82193</v>
      </c>
      <c r="J5773" s="121" t="s">
        <v>11809</v>
      </c>
      <c r="K5773" s="87" t="str">
        <f t="shared" si="245"/>
        <v>821</v>
      </c>
      <c r="L5773" s="111"/>
    </row>
    <row r="5774" spans="7:12" ht="15" customHeight="1" x14ac:dyDescent="0.25">
      <c r="G5774" s="87">
        <f t="shared" si="244"/>
        <v>0</v>
      </c>
      <c r="H5774" s="87">
        <v>5774</v>
      </c>
      <c r="I5774" s="124">
        <v>81830</v>
      </c>
      <c r="J5774" s="121" t="s">
        <v>11810</v>
      </c>
      <c r="K5774" s="87" t="str">
        <f t="shared" si="245"/>
        <v>818</v>
      </c>
      <c r="L5774" s="111"/>
    </row>
    <row r="5775" spans="7:12" ht="15" customHeight="1" x14ac:dyDescent="0.25">
      <c r="G5775" s="87">
        <f t="shared" si="244"/>
        <v>0</v>
      </c>
      <c r="H5775" s="87">
        <v>5775</v>
      </c>
      <c r="I5775" s="119">
        <v>82191</v>
      </c>
      <c r="J5775" s="121" t="s">
        <v>11811</v>
      </c>
      <c r="K5775" s="87" t="str">
        <f t="shared" si="245"/>
        <v>821</v>
      </c>
      <c r="L5775" s="111"/>
    </row>
    <row r="5776" spans="7:12" ht="15" customHeight="1" x14ac:dyDescent="0.25">
      <c r="G5776" s="87">
        <f t="shared" si="244"/>
        <v>0</v>
      </c>
      <c r="H5776" s="87">
        <v>5776</v>
      </c>
      <c r="I5776" s="119">
        <v>82192</v>
      </c>
      <c r="J5776" s="121" t="s">
        <v>11811</v>
      </c>
      <c r="K5776" s="87" t="str">
        <f t="shared" si="245"/>
        <v>821</v>
      </c>
      <c r="L5776" s="111"/>
    </row>
    <row r="5777" spans="7:12" ht="15" customHeight="1" x14ac:dyDescent="0.25">
      <c r="G5777" s="87">
        <f t="shared" si="244"/>
        <v>0</v>
      </c>
      <c r="H5777" s="87">
        <v>5777</v>
      </c>
      <c r="I5777" s="119">
        <v>82193</v>
      </c>
      <c r="J5777" s="121" t="s">
        <v>11811</v>
      </c>
      <c r="K5777" s="87" t="str">
        <f t="shared" si="245"/>
        <v>821</v>
      </c>
      <c r="L5777" s="111"/>
    </row>
    <row r="5778" spans="7:12" ht="15" customHeight="1" x14ac:dyDescent="0.25">
      <c r="G5778" s="87">
        <f t="shared" si="244"/>
        <v>0</v>
      </c>
      <c r="H5778" s="87">
        <v>5778</v>
      </c>
      <c r="I5778" s="119">
        <v>82194</v>
      </c>
      <c r="J5778" s="121" t="s">
        <v>11811</v>
      </c>
      <c r="K5778" s="87" t="str">
        <f t="shared" si="245"/>
        <v>821</v>
      </c>
      <c r="L5778" s="111"/>
    </row>
    <row r="5779" spans="7:12" ht="15" customHeight="1" x14ac:dyDescent="0.25">
      <c r="G5779" s="87">
        <f t="shared" si="244"/>
        <v>0</v>
      </c>
      <c r="H5779" s="87">
        <v>5779</v>
      </c>
      <c r="I5779" s="119">
        <v>82195</v>
      </c>
      <c r="J5779" s="121" t="s">
        <v>11811</v>
      </c>
      <c r="K5779" s="87" t="str">
        <f t="shared" si="245"/>
        <v>821</v>
      </c>
      <c r="L5779" s="111"/>
    </row>
    <row r="5780" spans="7:12" ht="15" customHeight="1" x14ac:dyDescent="0.25">
      <c r="G5780" s="87">
        <f t="shared" si="244"/>
        <v>0</v>
      </c>
      <c r="H5780" s="87">
        <v>5780</v>
      </c>
      <c r="I5780" s="119">
        <v>82196</v>
      </c>
      <c r="J5780" s="121" t="s">
        <v>11811</v>
      </c>
      <c r="K5780" s="87" t="str">
        <f t="shared" si="245"/>
        <v>821</v>
      </c>
      <c r="L5780" s="111"/>
    </row>
    <row r="5781" spans="7:12" ht="15" customHeight="1" x14ac:dyDescent="0.25">
      <c r="G5781" s="87">
        <f t="shared" si="244"/>
        <v>0</v>
      </c>
      <c r="H5781" s="87">
        <v>5781</v>
      </c>
      <c r="I5781" s="119">
        <v>82197</v>
      </c>
      <c r="J5781" s="121" t="s">
        <v>11811</v>
      </c>
      <c r="K5781" s="87" t="str">
        <f t="shared" si="245"/>
        <v>821</v>
      </c>
      <c r="L5781" s="111"/>
    </row>
    <row r="5782" spans="7:12" ht="15" customHeight="1" x14ac:dyDescent="0.25">
      <c r="G5782" s="87">
        <f t="shared" si="244"/>
        <v>0</v>
      </c>
      <c r="H5782" s="87">
        <v>5782</v>
      </c>
      <c r="I5782" s="119">
        <v>82199</v>
      </c>
      <c r="J5782" s="121" t="s">
        <v>11811</v>
      </c>
      <c r="K5782" s="87" t="str">
        <f t="shared" si="245"/>
        <v>821</v>
      </c>
      <c r="L5782" s="111"/>
    </row>
    <row r="5783" spans="7:12" ht="15" customHeight="1" x14ac:dyDescent="0.25">
      <c r="G5783" s="87">
        <f t="shared" si="244"/>
        <v>0</v>
      </c>
      <c r="H5783" s="87">
        <v>5783</v>
      </c>
      <c r="I5783" s="119">
        <v>81897</v>
      </c>
      <c r="J5783" s="121" t="s">
        <v>11812</v>
      </c>
      <c r="K5783" s="87" t="str">
        <f t="shared" si="245"/>
        <v>818</v>
      </c>
      <c r="L5783" s="111"/>
    </row>
    <row r="5784" spans="7:12" ht="15" customHeight="1" x14ac:dyDescent="0.25">
      <c r="G5784" s="87">
        <f t="shared" si="244"/>
        <v>0</v>
      </c>
      <c r="H5784" s="87">
        <v>5784</v>
      </c>
      <c r="I5784" s="119">
        <v>81897</v>
      </c>
      <c r="J5784" s="121" t="s">
        <v>11813</v>
      </c>
      <c r="K5784" s="87" t="str">
        <f t="shared" si="245"/>
        <v>818</v>
      </c>
      <c r="L5784" s="111"/>
    </row>
    <row r="5785" spans="7:12" ht="15" customHeight="1" x14ac:dyDescent="0.25">
      <c r="G5785" s="87">
        <f t="shared" si="244"/>
        <v>0</v>
      </c>
      <c r="H5785" s="87">
        <v>5785</v>
      </c>
      <c r="I5785" s="119">
        <v>81897</v>
      </c>
      <c r="J5785" s="121" t="s">
        <v>11814</v>
      </c>
      <c r="K5785" s="87" t="str">
        <f t="shared" si="245"/>
        <v>818</v>
      </c>
      <c r="L5785" s="111"/>
    </row>
    <row r="5786" spans="7:12" ht="15" customHeight="1" x14ac:dyDescent="0.25">
      <c r="G5786" s="87">
        <f t="shared" si="244"/>
        <v>0</v>
      </c>
      <c r="H5786" s="87">
        <v>5786</v>
      </c>
      <c r="I5786" s="119">
        <v>81897</v>
      </c>
      <c r="J5786" s="121" t="s">
        <v>11815</v>
      </c>
      <c r="K5786" s="87" t="str">
        <f t="shared" si="245"/>
        <v>818</v>
      </c>
      <c r="L5786" s="111"/>
    </row>
    <row r="5787" spans="7:12" ht="15" customHeight="1" x14ac:dyDescent="0.25">
      <c r="G5787" s="87">
        <f t="shared" si="244"/>
        <v>0</v>
      </c>
      <c r="H5787" s="87">
        <v>5787</v>
      </c>
      <c r="I5787" s="119">
        <v>81897</v>
      </c>
      <c r="J5787" s="121" t="s">
        <v>11816</v>
      </c>
      <c r="K5787" s="87" t="str">
        <f t="shared" si="245"/>
        <v>818</v>
      </c>
      <c r="L5787" s="111"/>
    </row>
    <row r="5788" spans="7:12" ht="15" customHeight="1" x14ac:dyDescent="0.25">
      <c r="G5788" s="87">
        <f t="shared" si="244"/>
        <v>0</v>
      </c>
      <c r="H5788" s="87">
        <v>5788</v>
      </c>
      <c r="I5788" s="119">
        <v>81897</v>
      </c>
      <c r="J5788" s="121" t="s">
        <v>11817</v>
      </c>
      <c r="K5788" s="87" t="str">
        <f t="shared" si="245"/>
        <v>818</v>
      </c>
      <c r="L5788" s="111"/>
    </row>
    <row r="5789" spans="7:12" ht="15" customHeight="1" x14ac:dyDescent="0.25">
      <c r="G5789" s="87">
        <f t="shared" si="244"/>
        <v>0</v>
      </c>
      <c r="H5789" s="87">
        <v>5789</v>
      </c>
      <c r="I5789" s="119">
        <v>81897</v>
      </c>
      <c r="J5789" s="121" t="s">
        <v>11818</v>
      </c>
      <c r="K5789" s="87" t="str">
        <f t="shared" si="245"/>
        <v>818</v>
      </c>
      <c r="L5789" s="111"/>
    </row>
    <row r="5790" spans="7:12" ht="15" customHeight="1" x14ac:dyDescent="0.25">
      <c r="G5790" s="87">
        <f t="shared" si="244"/>
        <v>0</v>
      </c>
      <c r="H5790" s="87">
        <v>5790</v>
      </c>
      <c r="I5790" s="119">
        <v>81897</v>
      </c>
      <c r="J5790" s="121" t="s">
        <v>11819</v>
      </c>
      <c r="K5790" s="87" t="str">
        <f t="shared" si="245"/>
        <v>818</v>
      </c>
      <c r="L5790" s="111"/>
    </row>
    <row r="5791" spans="7:12" ht="15" customHeight="1" x14ac:dyDescent="0.25">
      <c r="G5791" s="87">
        <f t="shared" si="244"/>
        <v>0</v>
      </c>
      <c r="H5791" s="87">
        <v>5791</v>
      </c>
      <c r="I5791" s="119">
        <v>81897</v>
      </c>
      <c r="J5791" s="121" t="s">
        <v>11820</v>
      </c>
      <c r="K5791" s="87" t="str">
        <f t="shared" si="245"/>
        <v>818</v>
      </c>
      <c r="L5791" s="111"/>
    </row>
    <row r="5792" spans="7:12" ht="15" customHeight="1" x14ac:dyDescent="0.25">
      <c r="G5792" s="87">
        <f t="shared" si="244"/>
        <v>0</v>
      </c>
      <c r="H5792" s="87">
        <v>5792</v>
      </c>
      <c r="I5792" s="119">
        <v>83421</v>
      </c>
      <c r="J5792" s="122" t="s">
        <v>11821</v>
      </c>
      <c r="K5792" s="87" t="str">
        <f t="shared" si="245"/>
        <v>834</v>
      </c>
      <c r="L5792" s="111"/>
    </row>
    <row r="5793" spans="7:12" ht="15" customHeight="1" x14ac:dyDescent="0.25">
      <c r="G5793" s="87">
        <f t="shared" si="244"/>
        <v>0</v>
      </c>
      <c r="H5793" s="87">
        <v>5793</v>
      </c>
      <c r="I5793" s="119">
        <v>83421</v>
      </c>
      <c r="J5793" s="122" t="s">
        <v>11822</v>
      </c>
      <c r="K5793" s="87" t="str">
        <f t="shared" si="245"/>
        <v>834</v>
      </c>
      <c r="L5793" s="111"/>
    </row>
    <row r="5794" spans="7:12" ht="15" customHeight="1" x14ac:dyDescent="0.25">
      <c r="G5794" s="87">
        <f t="shared" si="244"/>
        <v>0</v>
      </c>
      <c r="H5794" s="87">
        <v>5794</v>
      </c>
      <c r="I5794" s="119">
        <v>83421</v>
      </c>
      <c r="J5794" s="122" t="s">
        <v>11823</v>
      </c>
      <c r="K5794" s="87" t="str">
        <f t="shared" si="245"/>
        <v>834</v>
      </c>
      <c r="L5794" s="111"/>
    </row>
    <row r="5795" spans="7:12" ht="15" customHeight="1" x14ac:dyDescent="0.25">
      <c r="G5795" s="87">
        <f t="shared" si="244"/>
        <v>0</v>
      </c>
      <c r="H5795" s="87">
        <v>5795</v>
      </c>
      <c r="I5795" s="119">
        <v>83421</v>
      </c>
      <c r="J5795" s="122" t="s">
        <v>11824</v>
      </c>
      <c r="K5795" s="87" t="str">
        <f t="shared" si="245"/>
        <v>834</v>
      </c>
      <c r="L5795" s="111"/>
    </row>
    <row r="5796" spans="7:12" ht="15" customHeight="1" x14ac:dyDescent="0.25">
      <c r="G5796" s="87">
        <f t="shared" si="244"/>
        <v>0</v>
      </c>
      <c r="H5796" s="87">
        <v>5796</v>
      </c>
      <c r="I5796" s="119">
        <v>83421</v>
      </c>
      <c r="J5796" s="122" t="s">
        <v>11825</v>
      </c>
      <c r="K5796" s="87" t="str">
        <f t="shared" si="245"/>
        <v>834</v>
      </c>
      <c r="L5796" s="111"/>
    </row>
    <row r="5797" spans="7:12" ht="15" customHeight="1" x14ac:dyDescent="0.25">
      <c r="G5797" s="87">
        <f t="shared" si="244"/>
        <v>0</v>
      </c>
      <c r="H5797" s="87">
        <v>5797</v>
      </c>
      <c r="I5797" s="119">
        <v>83421</v>
      </c>
      <c r="J5797" s="122" t="s">
        <v>11826</v>
      </c>
      <c r="K5797" s="87" t="str">
        <f t="shared" si="245"/>
        <v>834</v>
      </c>
      <c r="L5797" s="111"/>
    </row>
    <row r="5798" spans="7:12" ht="15" customHeight="1" x14ac:dyDescent="0.25">
      <c r="G5798" s="87">
        <f t="shared" si="244"/>
        <v>0</v>
      </c>
      <c r="H5798" s="87">
        <v>5798</v>
      </c>
      <c r="I5798" s="119">
        <v>83421</v>
      </c>
      <c r="J5798" s="122" t="s">
        <v>11827</v>
      </c>
      <c r="K5798" s="87" t="str">
        <f t="shared" si="245"/>
        <v>834</v>
      </c>
      <c r="L5798" s="111"/>
    </row>
    <row r="5799" spans="7:12" ht="15" customHeight="1" x14ac:dyDescent="0.25">
      <c r="G5799" s="87">
        <f t="shared" si="244"/>
        <v>0</v>
      </c>
      <c r="H5799" s="87">
        <v>5799</v>
      </c>
      <c r="I5799" s="119">
        <v>72231</v>
      </c>
      <c r="J5799" s="122" t="s">
        <v>11828</v>
      </c>
      <c r="K5799" s="87" t="str">
        <f t="shared" si="245"/>
        <v>722</v>
      </c>
      <c r="L5799" s="111"/>
    </row>
    <row r="5800" spans="7:12" ht="15" customHeight="1" x14ac:dyDescent="0.25">
      <c r="G5800" s="87">
        <f t="shared" si="244"/>
        <v>0</v>
      </c>
      <c r="H5800" s="87">
        <v>5800</v>
      </c>
      <c r="I5800" s="119">
        <v>72232</v>
      </c>
      <c r="J5800" s="122" t="s">
        <v>11829</v>
      </c>
      <c r="K5800" s="87" t="str">
        <f t="shared" si="245"/>
        <v>722</v>
      </c>
      <c r="L5800" s="111"/>
    </row>
    <row r="5801" spans="7:12" ht="15" customHeight="1" x14ac:dyDescent="0.25">
      <c r="G5801" s="87">
        <f t="shared" si="244"/>
        <v>0</v>
      </c>
      <c r="H5801" s="87">
        <v>5801</v>
      </c>
      <c r="I5801" s="119">
        <v>72234</v>
      </c>
      <c r="J5801" s="122" t="s">
        <v>11830</v>
      </c>
      <c r="K5801" s="87" t="str">
        <f t="shared" si="245"/>
        <v>722</v>
      </c>
      <c r="L5801" s="111"/>
    </row>
    <row r="5802" spans="7:12" ht="15" customHeight="1" x14ac:dyDescent="0.25">
      <c r="G5802" s="87">
        <f t="shared" si="244"/>
        <v>0</v>
      </c>
      <c r="H5802" s="87">
        <v>5802</v>
      </c>
      <c r="I5802" s="119">
        <v>72233</v>
      </c>
      <c r="J5802" s="122" t="s">
        <v>11831</v>
      </c>
      <c r="K5802" s="87" t="str">
        <f t="shared" si="245"/>
        <v>722</v>
      </c>
      <c r="L5802" s="111"/>
    </row>
    <row r="5803" spans="7:12" ht="15" customHeight="1" x14ac:dyDescent="0.25">
      <c r="G5803" s="87">
        <f t="shared" si="244"/>
        <v>0</v>
      </c>
      <c r="H5803" s="87">
        <v>5803</v>
      </c>
      <c r="I5803" s="119">
        <v>72239</v>
      </c>
      <c r="J5803" s="122" t="s">
        <v>11832</v>
      </c>
      <c r="K5803" s="87" t="str">
        <f t="shared" si="245"/>
        <v>722</v>
      </c>
      <c r="L5803" s="111"/>
    </row>
    <row r="5804" spans="7:12" ht="15" customHeight="1" x14ac:dyDescent="0.25">
      <c r="G5804" s="87">
        <f t="shared" si="244"/>
        <v>0</v>
      </c>
      <c r="H5804" s="87">
        <v>5804</v>
      </c>
      <c r="I5804" s="119">
        <v>72121</v>
      </c>
      <c r="J5804" s="122" t="s">
        <v>11833</v>
      </c>
      <c r="K5804" s="87" t="str">
        <f t="shared" si="245"/>
        <v>721</v>
      </c>
      <c r="L5804" s="111"/>
    </row>
    <row r="5805" spans="7:12" ht="15" customHeight="1" x14ac:dyDescent="0.25">
      <c r="G5805" s="87">
        <f t="shared" si="244"/>
        <v>0</v>
      </c>
      <c r="H5805" s="87">
        <v>5805</v>
      </c>
      <c r="I5805" s="119">
        <v>72239</v>
      </c>
      <c r="J5805" s="122" t="s">
        <v>11834</v>
      </c>
      <c r="K5805" s="87" t="str">
        <f t="shared" si="245"/>
        <v>722</v>
      </c>
      <c r="L5805" s="111"/>
    </row>
    <row r="5806" spans="7:12" ht="15" customHeight="1" x14ac:dyDescent="0.25">
      <c r="G5806" s="87">
        <f t="shared" si="244"/>
        <v>0</v>
      </c>
      <c r="H5806" s="87">
        <v>5806</v>
      </c>
      <c r="I5806" s="126">
        <v>72231</v>
      </c>
      <c r="J5806" s="121" t="s">
        <v>11835</v>
      </c>
      <c r="K5806" s="87" t="str">
        <f t="shared" si="245"/>
        <v>722</v>
      </c>
      <c r="L5806" s="111"/>
    </row>
    <row r="5807" spans="7:12" ht="15" customHeight="1" x14ac:dyDescent="0.25">
      <c r="G5807" s="87">
        <f t="shared" si="244"/>
        <v>0</v>
      </c>
      <c r="H5807" s="87">
        <v>5807</v>
      </c>
      <c r="I5807" s="119">
        <v>72232</v>
      </c>
      <c r="J5807" s="121" t="s">
        <v>11835</v>
      </c>
      <c r="K5807" s="87" t="str">
        <f t="shared" si="245"/>
        <v>722</v>
      </c>
      <c r="L5807" s="111"/>
    </row>
    <row r="5808" spans="7:12" ht="15" customHeight="1" x14ac:dyDescent="0.25">
      <c r="G5808" s="87">
        <f t="shared" si="244"/>
        <v>0</v>
      </c>
      <c r="H5808" s="87">
        <v>5808</v>
      </c>
      <c r="I5808" s="119">
        <v>72233</v>
      </c>
      <c r="J5808" s="121" t="s">
        <v>11835</v>
      </c>
      <c r="K5808" s="87" t="str">
        <f t="shared" si="245"/>
        <v>722</v>
      </c>
      <c r="L5808" s="111"/>
    </row>
    <row r="5809" spans="7:12" ht="15" customHeight="1" x14ac:dyDescent="0.25">
      <c r="G5809" s="87">
        <f t="shared" si="244"/>
        <v>0</v>
      </c>
      <c r="H5809" s="87">
        <v>5809</v>
      </c>
      <c r="I5809" s="119">
        <v>72234</v>
      </c>
      <c r="J5809" s="121" t="s">
        <v>11835</v>
      </c>
      <c r="K5809" s="87" t="str">
        <f t="shared" si="245"/>
        <v>722</v>
      </c>
      <c r="L5809" s="111"/>
    </row>
    <row r="5810" spans="7:12" ht="15" customHeight="1" x14ac:dyDescent="0.25">
      <c r="G5810" s="87">
        <f t="shared" si="244"/>
        <v>0</v>
      </c>
      <c r="H5810" s="87">
        <v>5810</v>
      </c>
      <c r="I5810" s="119">
        <v>72235</v>
      </c>
      <c r="J5810" s="121" t="s">
        <v>11835</v>
      </c>
      <c r="K5810" s="87" t="str">
        <f t="shared" si="245"/>
        <v>722</v>
      </c>
      <c r="L5810" s="111"/>
    </row>
    <row r="5811" spans="7:12" ht="15" customHeight="1" x14ac:dyDescent="0.25">
      <c r="G5811" s="87">
        <f t="shared" si="244"/>
        <v>0</v>
      </c>
      <c r="H5811" s="87">
        <v>5811</v>
      </c>
      <c r="I5811" s="119">
        <v>72236</v>
      </c>
      <c r="J5811" s="121" t="s">
        <v>11835</v>
      </c>
      <c r="K5811" s="87" t="str">
        <f t="shared" si="245"/>
        <v>722</v>
      </c>
      <c r="L5811" s="111"/>
    </row>
    <row r="5812" spans="7:12" ht="15" customHeight="1" x14ac:dyDescent="0.25">
      <c r="G5812" s="87">
        <f t="shared" si="244"/>
        <v>0</v>
      </c>
      <c r="H5812" s="87">
        <v>5812</v>
      </c>
      <c r="I5812" s="119">
        <v>72237</v>
      </c>
      <c r="J5812" s="121" t="s">
        <v>11835</v>
      </c>
      <c r="K5812" s="87" t="str">
        <f t="shared" si="245"/>
        <v>722</v>
      </c>
      <c r="L5812" s="111"/>
    </row>
    <row r="5813" spans="7:12" ht="15" customHeight="1" x14ac:dyDescent="0.25">
      <c r="G5813" s="87">
        <f t="shared" si="244"/>
        <v>0</v>
      </c>
      <c r="H5813" s="87">
        <v>5813</v>
      </c>
      <c r="I5813" s="119">
        <v>72239</v>
      </c>
      <c r="J5813" s="121" t="s">
        <v>11835</v>
      </c>
      <c r="K5813" s="87" t="str">
        <f t="shared" si="245"/>
        <v>722</v>
      </c>
      <c r="L5813" s="111"/>
    </row>
    <row r="5814" spans="7:12" ht="15" customHeight="1" x14ac:dyDescent="0.25">
      <c r="G5814" s="87">
        <f t="shared" si="244"/>
        <v>0</v>
      </c>
      <c r="H5814" s="87">
        <v>5814</v>
      </c>
      <c r="I5814" s="119">
        <v>81141</v>
      </c>
      <c r="J5814" s="122" t="s">
        <v>11836</v>
      </c>
      <c r="K5814" s="87" t="str">
        <f t="shared" si="245"/>
        <v>811</v>
      </c>
      <c r="L5814" s="111"/>
    </row>
    <row r="5815" spans="7:12" ht="15" customHeight="1" x14ac:dyDescent="0.25">
      <c r="G5815" s="87">
        <f t="shared" si="244"/>
        <v>0</v>
      </c>
      <c r="H5815" s="87">
        <v>5815</v>
      </c>
      <c r="I5815" s="119">
        <v>81141</v>
      </c>
      <c r="J5815" s="122" t="s">
        <v>11837</v>
      </c>
      <c r="K5815" s="87" t="str">
        <f t="shared" si="245"/>
        <v>811</v>
      </c>
      <c r="L5815" s="111"/>
    </row>
    <row r="5816" spans="7:12" ht="15" customHeight="1" x14ac:dyDescent="0.25">
      <c r="G5816" s="87">
        <f t="shared" si="244"/>
        <v>0</v>
      </c>
      <c r="H5816" s="87">
        <v>5816</v>
      </c>
      <c r="I5816" s="119">
        <v>81141</v>
      </c>
      <c r="J5816" s="122" t="s">
        <v>11838</v>
      </c>
      <c r="K5816" s="87" t="str">
        <f t="shared" si="245"/>
        <v>811</v>
      </c>
      <c r="L5816" s="111"/>
    </row>
    <row r="5817" spans="7:12" ht="15" customHeight="1" x14ac:dyDescent="0.25">
      <c r="G5817" s="87">
        <f t="shared" si="244"/>
        <v>0</v>
      </c>
      <c r="H5817" s="87">
        <v>5817</v>
      </c>
      <c r="I5817" s="119">
        <v>81814</v>
      </c>
      <c r="J5817" s="122" t="s">
        <v>11839</v>
      </c>
      <c r="K5817" s="87" t="str">
        <f t="shared" si="245"/>
        <v>818</v>
      </c>
      <c r="L5817" s="111"/>
    </row>
    <row r="5818" spans="7:12" ht="15" customHeight="1" x14ac:dyDescent="0.25">
      <c r="G5818" s="87">
        <f t="shared" si="244"/>
        <v>0</v>
      </c>
      <c r="H5818" s="87">
        <v>5818</v>
      </c>
      <c r="I5818" s="119">
        <v>81814</v>
      </c>
      <c r="J5818" s="122" t="s">
        <v>11840</v>
      </c>
      <c r="K5818" s="87" t="str">
        <f t="shared" si="245"/>
        <v>818</v>
      </c>
      <c r="L5818" s="111"/>
    </row>
    <row r="5819" spans="7:12" ht="15" customHeight="1" x14ac:dyDescent="0.25">
      <c r="G5819" s="87">
        <f t="shared" si="244"/>
        <v>0</v>
      </c>
      <c r="H5819" s="87">
        <v>5819</v>
      </c>
      <c r="I5819" s="119">
        <v>81141</v>
      </c>
      <c r="J5819" s="122" t="s">
        <v>11841</v>
      </c>
      <c r="K5819" s="87" t="str">
        <f t="shared" si="245"/>
        <v>811</v>
      </c>
      <c r="L5819" s="111"/>
    </row>
    <row r="5820" spans="7:12" ht="15" customHeight="1" x14ac:dyDescent="0.25">
      <c r="G5820" s="87">
        <f t="shared" si="244"/>
        <v>0</v>
      </c>
      <c r="H5820" s="87">
        <v>5820</v>
      </c>
      <c r="I5820" s="119">
        <v>81141</v>
      </c>
      <c r="J5820" s="122" t="s">
        <v>11842</v>
      </c>
      <c r="K5820" s="87" t="str">
        <f t="shared" si="245"/>
        <v>811</v>
      </c>
      <c r="L5820" s="111"/>
    </row>
    <row r="5821" spans="7:12" ht="15" customHeight="1" x14ac:dyDescent="0.25">
      <c r="G5821" s="87">
        <f t="shared" si="244"/>
        <v>0</v>
      </c>
      <c r="H5821" s="87">
        <v>5821</v>
      </c>
      <c r="I5821" s="119">
        <v>81141</v>
      </c>
      <c r="J5821" s="121" t="s">
        <v>11843</v>
      </c>
      <c r="K5821" s="87" t="str">
        <f t="shared" si="245"/>
        <v>811</v>
      </c>
      <c r="L5821" s="111"/>
    </row>
    <row r="5822" spans="7:12" ht="15" customHeight="1" x14ac:dyDescent="0.25">
      <c r="G5822" s="87">
        <f t="shared" si="244"/>
        <v>0</v>
      </c>
      <c r="H5822" s="87">
        <v>5822</v>
      </c>
      <c r="I5822" s="119">
        <v>81142</v>
      </c>
      <c r="J5822" s="122" t="s">
        <v>11844</v>
      </c>
      <c r="K5822" s="87" t="str">
        <f t="shared" si="245"/>
        <v>811</v>
      </c>
      <c r="L5822" s="111"/>
    </row>
    <row r="5823" spans="7:12" ht="15" customHeight="1" x14ac:dyDescent="0.25">
      <c r="G5823" s="87">
        <f t="shared" si="244"/>
        <v>0</v>
      </c>
      <c r="H5823" s="87">
        <v>5823</v>
      </c>
      <c r="I5823" s="119">
        <v>81122</v>
      </c>
      <c r="J5823" s="122" t="s">
        <v>11845</v>
      </c>
      <c r="K5823" s="87" t="str">
        <f t="shared" si="245"/>
        <v>811</v>
      </c>
      <c r="L5823" s="111"/>
    </row>
    <row r="5824" spans="7:12" ht="15" customHeight="1" x14ac:dyDescent="0.25">
      <c r="G5824" s="87">
        <f t="shared" si="244"/>
        <v>0</v>
      </c>
      <c r="H5824" s="87">
        <v>5824</v>
      </c>
      <c r="I5824" s="119">
        <v>81142</v>
      </c>
      <c r="J5824" s="122" t="s">
        <v>11846</v>
      </c>
      <c r="K5824" s="87" t="str">
        <f t="shared" si="245"/>
        <v>811</v>
      </c>
      <c r="L5824" s="111"/>
    </row>
    <row r="5825" spans="7:12" ht="15" customHeight="1" x14ac:dyDescent="0.25">
      <c r="G5825" s="87">
        <f t="shared" si="244"/>
        <v>0</v>
      </c>
      <c r="H5825" s="87">
        <v>5825</v>
      </c>
      <c r="I5825" s="119">
        <v>81142</v>
      </c>
      <c r="J5825" s="122" t="s">
        <v>11847</v>
      </c>
      <c r="K5825" s="87" t="str">
        <f t="shared" si="245"/>
        <v>811</v>
      </c>
      <c r="L5825" s="111"/>
    </row>
    <row r="5826" spans="7:12" ht="15" customHeight="1" x14ac:dyDescent="0.25">
      <c r="G5826" s="87">
        <f t="shared" ref="G5826:G5889" si="246">IF(ISERR(SEARCH($G$1,J5826)),0,1)</f>
        <v>0</v>
      </c>
      <c r="H5826" s="87">
        <v>5826</v>
      </c>
      <c r="I5826" s="119">
        <v>81142</v>
      </c>
      <c r="J5826" s="122" t="s">
        <v>11848</v>
      </c>
      <c r="K5826" s="87" t="str">
        <f t="shared" si="245"/>
        <v>811</v>
      </c>
      <c r="L5826" s="111"/>
    </row>
    <row r="5827" spans="7:12" ht="15" customHeight="1" x14ac:dyDescent="0.25">
      <c r="G5827" s="87">
        <f t="shared" si="246"/>
        <v>0</v>
      </c>
      <c r="H5827" s="87">
        <v>5827</v>
      </c>
      <c r="I5827" s="119">
        <v>81149</v>
      </c>
      <c r="J5827" s="122" t="s">
        <v>11849</v>
      </c>
      <c r="K5827" s="87" t="str">
        <f t="shared" ref="K5827:K5890" si="247">IF(LEN(LEFT(I5827,3))&lt;3,"Prosím, zvolte podrobnější úroveň.",LEFT(I5827,3))</f>
        <v>811</v>
      </c>
      <c r="L5827" s="111"/>
    </row>
    <row r="5828" spans="7:12" ht="15" customHeight="1" x14ac:dyDescent="0.25">
      <c r="G5828" s="87">
        <f t="shared" si="246"/>
        <v>0</v>
      </c>
      <c r="H5828" s="87">
        <v>5828</v>
      </c>
      <c r="I5828" s="119">
        <v>81149</v>
      </c>
      <c r="J5828" s="122" t="s">
        <v>11850</v>
      </c>
      <c r="K5828" s="87" t="str">
        <f t="shared" si="247"/>
        <v>811</v>
      </c>
      <c r="L5828" s="111"/>
    </row>
    <row r="5829" spans="7:12" ht="15" customHeight="1" x14ac:dyDescent="0.25">
      <c r="G5829" s="87">
        <f t="shared" si="246"/>
        <v>0</v>
      </c>
      <c r="H5829" s="87">
        <v>5829</v>
      </c>
      <c r="I5829" s="119">
        <v>81142</v>
      </c>
      <c r="J5829" s="121" t="s">
        <v>11851</v>
      </c>
      <c r="K5829" s="87" t="str">
        <f t="shared" si="247"/>
        <v>811</v>
      </c>
      <c r="L5829" s="111"/>
    </row>
    <row r="5830" spans="7:12" ht="15" customHeight="1" x14ac:dyDescent="0.25">
      <c r="G5830" s="87">
        <f t="shared" si="246"/>
        <v>0</v>
      </c>
      <c r="H5830" s="87">
        <v>5830</v>
      </c>
      <c r="I5830" s="119">
        <v>81313</v>
      </c>
      <c r="J5830" s="122" t="s">
        <v>11852</v>
      </c>
      <c r="K5830" s="87" t="str">
        <f t="shared" si="247"/>
        <v>813</v>
      </c>
      <c r="L5830" s="111"/>
    </row>
    <row r="5831" spans="7:12" ht="15" customHeight="1" x14ac:dyDescent="0.25">
      <c r="G5831" s="87">
        <f t="shared" si="246"/>
        <v>0</v>
      </c>
      <c r="H5831" s="87">
        <v>5831</v>
      </c>
      <c r="I5831" s="119">
        <v>81313</v>
      </c>
      <c r="J5831" s="122" t="s">
        <v>11853</v>
      </c>
      <c r="K5831" s="87" t="str">
        <f t="shared" si="247"/>
        <v>813</v>
      </c>
      <c r="L5831" s="111"/>
    </row>
    <row r="5832" spans="7:12" ht="15" customHeight="1" x14ac:dyDescent="0.25">
      <c r="G5832" s="87">
        <f t="shared" si="246"/>
        <v>0</v>
      </c>
      <c r="H5832" s="87">
        <v>5832</v>
      </c>
      <c r="I5832" s="119">
        <v>81313</v>
      </c>
      <c r="J5832" s="122" t="s">
        <v>11854</v>
      </c>
      <c r="K5832" s="87" t="str">
        <f t="shared" si="247"/>
        <v>813</v>
      </c>
      <c r="L5832" s="111"/>
    </row>
    <row r="5833" spans="7:12" ht="15" customHeight="1" x14ac:dyDescent="0.25">
      <c r="G5833" s="87">
        <f t="shared" si="246"/>
        <v>0</v>
      </c>
      <c r="H5833" s="87">
        <v>5833</v>
      </c>
      <c r="I5833" s="119">
        <v>75430</v>
      </c>
      <c r="J5833" s="122" t="s">
        <v>11855</v>
      </c>
      <c r="K5833" s="87" t="str">
        <f t="shared" si="247"/>
        <v>754</v>
      </c>
      <c r="L5833" s="111"/>
    </row>
    <row r="5834" spans="7:12" ht="15" customHeight="1" x14ac:dyDescent="0.25">
      <c r="G5834" s="87">
        <f t="shared" si="246"/>
        <v>0</v>
      </c>
      <c r="H5834" s="87">
        <v>5834</v>
      </c>
      <c r="I5834" s="119">
        <v>81313</v>
      </c>
      <c r="J5834" s="121" t="s">
        <v>11856</v>
      </c>
      <c r="K5834" s="87" t="str">
        <f t="shared" si="247"/>
        <v>813</v>
      </c>
      <c r="L5834" s="111"/>
    </row>
    <row r="5835" spans="7:12" ht="15" customHeight="1" x14ac:dyDescent="0.25">
      <c r="G5835" s="87">
        <f t="shared" si="246"/>
        <v>0</v>
      </c>
      <c r="H5835" s="87">
        <v>5835</v>
      </c>
      <c r="I5835" s="124">
        <v>81317</v>
      </c>
      <c r="J5835" s="122" t="s">
        <v>11857</v>
      </c>
      <c r="K5835" s="87" t="str">
        <f t="shared" si="247"/>
        <v>813</v>
      </c>
      <c r="L5835" s="111"/>
    </row>
    <row r="5836" spans="7:12" ht="15" customHeight="1" x14ac:dyDescent="0.25">
      <c r="G5836" s="87">
        <f t="shared" si="246"/>
        <v>0</v>
      </c>
      <c r="H5836" s="87">
        <v>5836</v>
      </c>
      <c r="I5836" s="124">
        <v>81317</v>
      </c>
      <c r="J5836" s="122" t="s">
        <v>11858</v>
      </c>
      <c r="K5836" s="87" t="str">
        <f t="shared" si="247"/>
        <v>813</v>
      </c>
      <c r="L5836" s="111"/>
    </row>
    <row r="5837" spans="7:12" ht="15" customHeight="1" x14ac:dyDescent="0.25">
      <c r="G5837" s="87">
        <f t="shared" si="246"/>
        <v>0</v>
      </c>
      <c r="H5837" s="87">
        <v>5837</v>
      </c>
      <c r="I5837" s="124">
        <v>81317</v>
      </c>
      <c r="J5837" s="122" t="s">
        <v>11859</v>
      </c>
      <c r="K5837" s="87" t="str">
        <f t="shared" si="247"/>
        <v>813</v>
      </c>
      <c r="L5837" s="111"/>
    </row>
    <row r="5838" spans="7:12" ht="15" customHeight="1" x14ac:dyDescent="0.25">
      <c r="G5838" s="87">
        <f t="shared" si="246"/>
        <v>0</v>
      </c>
      <c r="H5838" s="87">
        <v>5838</v>
      </c>
      <c r="I5838" s="124">
        <v>81317</v>
      </c>
      <c r="J5838" s="122" t="s">
        <v>11860</v>
      </c>
      <c r="K5838" s="87" t="str">
        <f t="shared" si="247"/>
        <v>813</v>
      </c>
      <c r="L5838" s="111"/>
    </row>
    <row r="5839" spans="7:12" ht="15" customHeight="1" x14ac:dyDescent="0.25">
      <c r="G5839" s="87">
        <f t="shared" si="246"/>
        <v>0</v>
      </c>
      <c r="H5839" s="87">
        <v>5839</v>
      </c>
      <c r="I5839" s="124">
        <v>81317</v>
      </c>
      <c r="J5839" s="122" t="s">
        <v>11861</v>
      </c>
      <c r="K5839" s="87" t="str">
        <f t="shared" si="247"/>
        <v>813</v>
      </c>
      <c r="L5839" s="111"/>
    </row>
    <row r="5840" spans="7:12" ht="15" customHeight="1" x14ac:dyDescent="0.25">
      <c r="G5840" s="87">
        <f t="shared" si="246"/>
        <v>0</v>
      </c>
      <c r="H5840" s="87">
        <v>5840</v>
      </c>
      <c r="I5840" s="124">
        <v>81317</v>
      </c>
      <c r="J5840" s="121" t="s">
        <v>11862</v>
      </c>
      <c r="K5840" s="87" t="str">
        <f t="shared" si="247"/>
        <v>813</v>
      </c>
      <c r="L5840" s="111"/>
    </row>
    <row r="5841" spans="7:12" ht="15" customHeight="1" x14ac:dyDescent="0.25">
      <c r="G5841" s="87">
        <f t="shared" si="246"/>
        <v>0</v>
      </c>
      <c r="H5841" s="87">
        <v>5841</v>
      </c>
      <c r="I5841" s="119">
        <v>81222</v>
      </c>
      <c r="J5841" s="122" t="s">
        <v>11863</v>
      </c>
      <c r="K5841" s="87" t="str">
        <f t="shared" si="247"/>
        <v>812</v>
      </c>
      <c r="L5841" s="111"/>
    </row>
    <row r="5842" spans="7:12" ht="15" customHeight="1" x14ac:dyDescent="0.25">
      <c r="G5842" s="87">
        <f t="shared" si="246"/>
        <v>0</v>
      </c>
      <c r="H5842" s="87">
        <v>5842</v>
      </c>
      <c r="I5842" s="119">
        <v>81222</v>
      </c>
      <c r="J5842" s="122" t="s">
        <v>11864</v>
      </c>
      <c r="K5842" s="87" t="str">
        <f t="shared" si="247"/>
        <v>812</v>
      </c>
      <c r="L5842" s="111"/>
    </row>
    <row r="5843" spans="7:12" ht="15" customHeight="1" x14ac:dyDescent="0.25">
      <c r="G5843" s="87">
        <f t="shared" si="246"/>
        <v>0</v>
      </c>
      <c r="H5843" s="87">
        <v>5843</v>
      </c>
      <c r="I5843" s="119">
        <v>81222</v>
      </c>
      <c r="J5843" s="122" t="s">
        <v>11865</v>
      </c>
      <c r="K5843" s="87" t="str">
        <f t="shared" si="247"/>
        <v>812</v>
      </c>
      <c r="L5843" s="111"/>
    </row>
    <row r="5844" spans="7:12" ht="15" customHeight="1" x14ac:dyDescent="0.25">
      <c r="G5844" s="87">
        <f t="shared" si="246"/>
        <v>0</v>
      </c>
      <c r="H5844" s="87">
        <v>5844</v>
      </c>
      <c r="I5844" s="119">
        <v>81222</v>
      </c>
      <c r="J5844" s="122" t="s">
        <v>11866</v>
      </c>
      <c r="K5844" s="87" t="str">
        <f t="shared" si="247"/>
        <v>812</v>
      </c>
      <c r="L5844" s="111"/>
    </row>
    <row r="5845" spans="7:12" ht="15" customHeight="1" x14ac:dyDescent="0.25">
      <c r="G5845" s="87">
        <f t="shared" si="246"/>
        <v>0</v>
      </c>
      <c r="H5845" s="87">
        <v>5845</v>
      </c>
      <c r="I5845" s="119">
        <v>81222</v>
      </c>
      <c r="J5845" s="122" t="s">
        <v>11867</v>
      </c>
      <c r="K5845" s="87" t="str">
        <f t="shared" si="247"/>
        <v>812</v>
      </c>
      <c r="L5845" s="111"/>
    </row>
    <row r="5846" spans="7:12" ht="15" customHeight="1" x14ac:dyDescent="0.25">
      <c r="G5846" s="87">
        <f t="shared" si="246"/>
        <v>0</v>
      </c>
      <c r="H5846" s="87">
        <v>5846</v>
      </c>
      <c r="I5846" s="119">
        <v>81222</v>
      </c>
      <c r="J5846" s="122" t="s">
        <v>11868</v>
      </c>
      <c r="K5846" s="87" t="str">
        <f t="shared" si="247"/>
        <v>812</v>
      </c>
      <c r="L5846" s="111"/>
    </row>
    <row r="5847" spans="7:12" ht="15" customHeight="1" x14ac:dyDescent="0.25">
      <c r="G5847" s="87">
        <f t="shared" si="246"/>
        <v>0</v>
      </c>
      <c r="H5847" s="87">
        <v>5847</v>
      </c>
      <c r="I5847" s="119">
        <v>81221</v>
      </c>
      <c r="J5847" s="122" t="s">
        <v>11869</v>
      </c>
      <c r="K5847" s="87" t="str">
        <f t="shared" si="247"/>
        <v>812</v>
      </c>
      <c r="L5847" s="111"/>
    </row>
    <row r="5848" spans="7:12" ht="15" customHeight="1" x14ac:dyDescent="0.25">
      <c r="G5848" s="87">
        <f t="shared" si="246"/>
        <v>0</v>
      </c>
      <c r="H5848" s="87">
        <v>5848</v>
      </c>
      <c r="I5848" s="119">
        <v>81222</v>
      </c>
      <c r="J5848" s="121" t="s">
        <v>11870</v>
      </c>
      <c r="K5848" s="87" t="str">
        <f t="shared" si="247"/>
        <v>812</v>
      </c>
      <c r="L5848" s="111"/>
    </row>
    <row r="5849" spans="7:12" ht="15" customHeight="1" x14ac:dyDescent="0.25">
      <c r="G5849" s="87">
        <f t="shared" si="246"/>
        <v>0</v>
      </c>
      <c r="H5849" s="87">
        <v>5849</v>
      </c>
      <c r="I5849" s="119">
        <v>81321</v>
      </c>
      <c r="J5849" s="122" t="s">
        <v>11871</v>
      </c>
      <c r="K5849" s="87" t="str">
        <f t="shared" si="247"/>
        <v>813</v>
      </c>
      <c r="L5849" s="111"/>
    </row>
    <row r="5850" spans="7:12" ht="15" customHeight="1" x14ac:dyDescent="0.25">
      <c r="G5850" s="87">
        <f t="shared" si="246"/>
        <v>0</v>
      </c>
      <c r="H5850" s="87">
        <v>5850</v>
      </c>
      <c r="I5850" s="119">
        <v>81321</v>
      </c>
      <c r="J5850" s="122" t="s">
        <v>11872</v>
      </c>
      <c r="K5850" s="87" t="str">
        <f t="shared" si="247"/>
        <v>813</v>
      </c>
      <c r="L5850" s="111"/>
    </row>
    <row r="5851" spans="7:12" ht="15" customHeight="1" x14ac:dyDescent="0.25">
      <c r="G5851" s="87">
        <f t="shared" si="246"/>
        <v>0</v>
      </c>
      <c r="H5851" s="87">
        <v>5851</v>
      </c>
      <c r="I5851" s="119">
        <v>81321</v>
      </c>
      <c r="J5851" s="122" t="s">
        <v>11873</v>
      </c>
      <c r="K5851" s="87" t="str">
        <f t="shared" si="247"/>
        <v>813</v>
      </c>
      <c r="L5851" s="111"/>
    </row>
    <row r="5852" spans="7:12" ht="15" customHeight="1" x14ac:dyDescent="0.25">
      <c r="G5852" s="87">
        <f t="shared" si="246"/>
        <v>0</v>
      </c>
      <c r="H5852" s="87">
        <v>5852</v>
      </c>
      <c r="I5852" s="119">
        <v>81322</v>
      </c>
      <c r="J5852" s="122" t="s">
        <v>11874</v>
      </c>
      <c r="K5852" s="87" t="str">
        <f t="shared" si="247"/>
        <v>813</v>
      </c>
      <c r="L5852" s="111"/>
    </row>
    <row r="5853" spans="7:12" ht="15" customHeight="1" x14ac:dyDescent="0.25">
      <c r="G5853" s="87">
        <f t="shared" si="246"/>
        <v>0</v>
      </c>
      <c r="H5853" s="87">
        <v>5853</v>
      </c>
      <c r="I5853" s="119">
        <v>81322</v>
      </c>
      <c r="J5853" s="122" t="s">
        <v>11875</v>
      </c>
      <c r="K5853" s="87" t="str">
        <f t="shared" si="247"/>
        <v>813</v>
      </c>
      <c r="L5853" s="111"/>
    </row>
    <row r="5854" spans="7:12" ht="15" customHeight="1" x14ac:dyDescent="0.25">
      <c r="G5854" s="87">
        <f t="shared" si="246"/>
        <v>0</v>
      </c>
      <c r="H5854" s="87">
        <v>5854</v>
      </c>
      <c r="I5854" s="119">
        <v>81321</v>
      </c>
      <c r="J5854" s="121" t="s">
        <v>11876</v>
      </c>
      <c r="K5854" s="87" t="str">
        <f t="shared" si="247"/>
        <v>813</v>
      </c>
      <c r="L5854" s="111"/>
    </row>
    <row r="5855" spans="7:12" ht="15" customHeight="1" x14ac:dyDescent="0.25">
      <c r="G5855" s="87">
        <f t="shared" si="246"/>
        <v>0</v>
      </c>
      <c r="H5855" s="87">
        <v>5855</v>
      </c>
      <c r="I5855" s="119">
        <v>81314</v>
      </c>
      <c r="J5855" s="122" t="s">
        <v>11877</v>
      </c>
      <c r="K5855" s="87" t="str">
        <f t="shared" si="247"/>
        <v>813</v>
      </c>
      <c r="L5855" s="111"/>
    </row>
    <row r="5856" spans="7:12" ht="15" customHeight="1" x14ac:dyDescent="0.25">
      <c r="G5856" s="87">
        <f t="shared" si="246"/>
        <v>0</v>
      </c>
      <c r="H5856" s="87">
        <v>5856</v>
      </c>
      <c r="I5856" s="119">
        <v>81314</v>
      </c>
      <c r="J5856" s="122" t="s">
        <v>12475</v>
      </c>
      <c r="K5856" s="87" t="str">
        <f t="shared" si="247"/>
        <v>813</v>
      </c>
      <c r="L5856" s="111"/>
    </row>
    <row r="5857" spans="7:12" ht="15" customHeight="1" x14ac:dyDescent="0.25">
      <c r="G5857" s="87">
        <f t="shared" si="246"/>
        <v>0</v>
      </c>
      <c r="H5857" s="87">
        <v>5857</v>
      </c>
      <c r="I5857" s="119">
        <v>81314</v>
      </c>
      <c r="J5857" s="122" t="s">
        <v>11878</v>
      </c>
      <c r="K5857" s="87" t="str">
        <f t="shared" si="247"/>
        <v>813</v>
      </c>
      <c r="L5857" s="111"/>
    </row>
    <row r="5858" spans="7:12" ht="15" customHeight="1" x14ac:dyDescent="0.25">
      <c r="G5858" s="87">
        <f t="shared" si="246"/>
        <v>0</v>
      </c>
      <c r="H5858" s="87">
        <v>5858</v>
      </c>
      <c r="I5858" s="119">
        <v>81314</v>
      </c>
      <c r="J5858" s="122" t="s">
        <v>11879</v>
      </c>
      <c r="K5858" s="87" t="str">
        <f t="shared" si="247"/>
        <v>813</v>
      </c>
      <c r="L5858" s="111"/>
    </row>
    <row r="5859" spans="7:12" ht="15" customHeight="1" x14ac:dyDescent="0.25">
      <c r="G5859" s="87">
        <f t="shared" si="246"/>
        <v>0</v>
      </c>
      <c r="H5859" s="87">
        <v>5859</v>
      </c>
      <c r="I5859" s="119">
        <v>81314</v>
      </c>
      <c r="J5859" s="121" t="s">
        <v>11880</v>
      </c>
      <c r="K5859" s="87" t="str">
        <f t="shared" si="247"/>
        <v>813</v>
      </c>
      <c r="L5859" s="111"/>
    </row>
    <row r="5860" spans="7:12" ht="15" customHeight="1" x14ac:dyDescent="0.25">
      <c r="G5860" s="87">
        <f t="shared" si="246"/>
        <v>0</v>
      </c>
      <c r="H5860" s="87">
        <v>5860</v>
      </c>
      <c r="I5860" s="119">
        <v>81420</v>
      </c>
      <c r="J5860" s="122" t="s">
        <v>11881</v>
      </c>
      <c r="K5860" s="87" t="str">
        <f t="shared" si="247"/>
        <v>814</v>
      </c>
      <c r="L5860" s="111"/>
    </row>
    <row r="5861" spans="7:12" ht="15" customHeight="1" x14ac:dyDescent="0.25">
      <c r="G5861" s="87">
        <f t="shared" si="246"/>
        <v>0</v>
      </c>
      <c r="H5861" s="87">
        <v>5861</v>
      </c>
      <c r="I5861" s="119">
        <v>81420</v>
      </c>
      <c r="J5861" s="122" t="s">
        <v>11882</v>
      </c>
      <c r="K5861" s="87" t="str">
        <f t="shared" si="247"/>
        <v>814</v>
      </c>
      <c r="L5861" s="111"/>
    </row>
    <row r="5862" spans="7:12" ht="15" customHeight="1" x14ac:dyDescent="0.25">
      <c r="G5862" s="87">
        <f t="shared" si="246"/>
        <v>0</v>
      </c>
      <c r="H5862" s="87">
        <v>5862</v>
      </c>
      <c r="I5862" s="119">
        <v>81420</v>
      </c>
      <c r="J5862" s="122" t="s">
        <v>11883</v>
      </c>
      <c r="K5862" s="87" t="str">
        <f t="shared" si="247"/>
        <v>814</v>
      </c>
      <c r="L5862" s="111"/>
    </row>
    <row r="5863" spans="7:12" ht="15" customHeight="1" x14ac:dyDescent="0.25">
      <c r="G5863" s="87">
        <f t="shared" si="246"/>
        <v>0</v>
      </c>
      <c r="H5863" s="87">
        <v>5863</v>
      </c>
      <c r="I5863" s="119">
        <v>81420</v>
      </c>
      <c r="J5863" s="121" t="s">
        <v>11884</v>
      </c>
      <c r="K5863" s="87" t="str">
        <f t="shared" si="247"/>
        <v>814</v>
      </c>
      <c r="L5863" s="111"/>
    </row>
    <row r="5864" spans="7:12" ht="15" customHeight="1" x14ac:dyDescent="0.25">
      <c r="G5864" s="87">
        <f t="shared" si="246"/>
        <v>0</v>
      </c>
      <c r="H5864" s="87">
        <v>5864</v>
      </c>
      <c r="I5864" s="119">
        <v>81314</v>
      </c>
      <c r="J5864" s="122" t="s">
        <v>11885</v>
      </c>
      <c r="K5864" s="87" t="str">
        <f t="shared" si="247"/>
        <v>813</v>
      </c>
      <c r="L5864" s="111"/>
    </row>
    <row r="5865" spans="7:12" ht="15" customHeight="1" x14ac:dyDescent="0.25">
      <c r="G5865" s="87">
        <f t="shared" si="246"/>
        <v>0</v>
      </c>
      <c r="H5865" s="87">
        <v>5865</v>
      </c>
      <c r="I5865" s="119">
        <v>81319</v>
      </c>
      <c r="J5865" s="122" t="s">
        <v>11886</v>
      </c>
      <c r="K5865" s="87" t="str">
        <f t="shared" si="247"/>
        <v>813</v>
      </c>
      <c r="L5865" s="111"/>
    </row>
    <row r="5866" spans="7:12" ht="15" customHeight="1" x14ac:dyDescent="0.25">
      <c r="G5866" s="87">
        <f t="shared" si="246"/>
        <v>0</v>
      </c>
      <c r="H5866" s="87">
        <v>5866</v>
      </c>
      <c r="I5866" s="119">
        <v>81319</v>
      </c>
      <c r="J5866" s="122" t="s">
        <v>11887</v>
      </c>
      <c r="K5866" s="87" t="str">
        <f t="shared" si="247"/>
        <v>813</v>
      </c>
      <c r="L5866" s="111"/>
    </row>
    <row r="5867" spans="7:12" ht="15" customHeight="1" x14ac:dyDescent="0.25">
      <c r="G5867" s="87">
        <f t="shared" si="246"/>
        <v>0</v>
      </c>
      <c r="H5867" s="87">
        <v>5867</v>
      </c>
      <c r="I5867" s="119">
        <v>81319</v>
      </c>
      <c r="J5867" s="122" t="s">
        <v>11888</v>
      </c>
      <c r="K5867" s="87" t="str">
        <f t="shared" si="247"/>
        <v>813</v>
      </c>
      <c r="L5867" s="111"/>
    </row>
    <row r="5868" spans="7:12" ht="15" customHeight="1" x14ac:dyDescent="0.25">
      <c r="G5868" s="87">
        <f t="shared" si="246"/>
        <v>0</v>
      </c>
      <c r="H5868" s="87">
        <v>5868</v>
      </c>
      <c r="I5868" s="119">
        <v>81319</v>
      </c>
      <c r="J5868" s="122" t="s">
        <v>11889</v>
      </c>
      <c r="K5868" s="87" t="str">
        <f t="shared" si="247"/>
        <v>813</v>
      </c>
      <c r="L5868" s="111"/>
    </row>
    <row r="5869" spans="7:12" ht="15" customHeight="1" x14ac:dyDescent="0.25">
      <c r="G5869" s="87">
        <f t="shared" si="246"/>
        <v>0</v>
      </c>
      <c r="H5869" s="87">
        <v>5869</v>
      </c>
      <c r="I5869" s="119">
        <v>81319</v>
      </c>
      <c r="J5869" s="121" t="s">
        <v>11890</v>
      </c>
      <c r="K5869" s="87" t="str">
        <f t="shared" si="247"/>
        <v>813</v>
      </c>
      <c r="L5869" s="111"/>
    </row>
    <row r="5870" spans="7:12" ht="15" customHeight="1" x14ac:dyDescent="0.25">
      <c r="G5870" s="87">
        <f t="shared" si="246"/>
        <v>0</v>
      </c>
      <c r="H5870" s="87">
        <v>5870</v>
      </c>
      <c r="I5870" s="119">
        <v>81410</v>
      </c>
      <c r="J5870" s="122" t="s">
        <v>11891</v>
      </c>
      <c r="K5870" s="87" t="str">
        <f t="shared" si="247"/>
        <v>814</v>
      </c>
      <c r="L5870" s="111"/>
    </row>
    <row r="5871" spans="7:12" ht="15" customHeight="1" x14ac:dyDescent="0.25">
      <c r="G5871" s="87">
        <f t="shared" si="246"/>
        <v>0</v>
      </c>
      <c r="H5871" s="87">
        <v>5871</v>
      </c>
      <c r="I5871" s="119">
        <v>81410</v>
      </c>
      <c r="J5871" s="122" t="s">
        <v>11892</v>
      </c>
      <c r="K5871" s="87" t="str">
        <f t="shared" si="247"/>
        <v>814</v>
      </c>
      <c r="L5871" s="111"/>
    </row>
    <row r="5872" spans="7:12" ht="15" customHeight="1" x14ac:dyDescent="0.25">
      <c r="G5872" s="87">
        <f t="shared" si="246"/>
        <v>0</v>
      </c>
      <c r="H5872" s="87">
        <v>5872</v>
      </c>
      <c r="I5872" s="119">
        <v>81410</v>
      </c>
      <c r="J5872" s="122" t="s">
        <v>11893</v>
      </c>
      <c r="K5872" s="87" t="str">
        <f t="shared" si="247"/>
        <v>814</v>
      </c>
      <c r="L5872" s="111"/>
    </row>
    <row r="5873" spans="7:12" ht="15" customHeight="1" x14ac:dyDescent="0.25">
      <c r="G5873" s="87">
        <f t="shared" si="246"/>
        <v>0</v>
      </c>
      <c r="H5873" s="87">
        <v>5873</v>
      </c>
      <c r="I5873" s="119">
        <v>81410</v>
      </c>
      <c r="J5873" s="122" t="s">
        <v>11894</v>
      </c>
      <c r="K5873" s="87" t="str">
        <f t="shared" si="247"/>
        <v>814</v>
      </c>
      <c r="L5873" s="111"/>
    </row>
    <row r="5874" spans="7:12" ht="15" customHeight="1" x14ac:dyDescent="0.25">
      <c r="G5874" s="87">
        <f t="shared" si="246"/>
        <v>0</v>
      </c>
      <c r="H5874" s="87">
        <v>5874</v>
      </c>
      <c r="I5874" s="119">
        <v>81410</v>
      </c>
      <c r="J5874" s="122" t="s">
        <v>11895</v>
      </c>
      <c r="K5874" s="87" t="str">
        <f t="shared" si="247"/>
        <v>814</v>
      </c>
      <c r="L5874" s="111"/>
    </row>
    <row r="5875" spans="7:12" ht="15" customHeight="1" x14ac:dyDescent="0.25">
      <c r="G5875" s="87">
        <f t="shared" si="246"/>
        <v>0</v>
      </c>
      <c r="H5875" s="87">
        <v>5875</v>
      </c>
      <c r="I5875" s="119">
        <v>81410</v>
      </c>
      <c r="J5875" s="122" t="s">
        <v>11896</v>
      </c>
      <c r="K5875" s="87" t="str">
        <f t="shared" si="247"/>
        <v>814</v>
      </c>
      <c r="L5875" s="111"/>
    </row>
    <row r="5876" spans="7:12" ht="15" customHeight="1" x14ac:dyDescent="0.25">
      <c r="G5876" s="87">
        <f t="shared" si="246"/>
        <v>0</v>
      </c>
      <c r="H5876" s="87">
        <v>5876</v>
      </c>
      <c r="I5876" s="119">
        <v>81410</v>
      </c>
      <c r="J5876" s="122" t="s">
        <v>11897</v>
      </c>
      <c r="K5876" s="87" t="str">
        <f t="shared" si="247"/>
        <v>814</v>
      </c>
      <c r="L5876" s="111"/>
    </row>
    <row r="5877" spans="7:12" ht="15" customHeight="1" x14ac:dyDescent="0.25">
      <c r="G5877" s="87">
        <f t="shared" si="246"/>
        <v>0</v>
      </c>
      <c r="H5877" s="87">
        <v>5877</v>
      </c>
      <c r="I5877" s="119">
        <v>81410</v>
      </c>
      <c r="J5877" s="121" t="s">
        <v>11898</v>
      </c>
      <c r="K5877" s="87" t="str">
        <f t="shared" si="247"/>
        <v>814</v>
      </c>
      <c r="L5877" s="111"/>
    </row>
    <row r="5878" spans="7:12" ht="15" customHeight="1" x14ac:dyDescent="0.25">
      <c r="G5878" s="87">
        <f t="shared" si="246"/>
        <v>0</v>
      </c>
      <c r="H5878" s="87">
        <v>5878</v>
      </c>
      <c r="I5878" s="119">
        <v>81420</v>
      </c>
      <c r="J5878" s="122" t="s">
        <v>11899</v>
      </c>
      <c r="K5878" s="87" t="str">
        <f t="shared" si="247"/>
        <v>814</v>
      </c>
      <c r="L5878" s="111"/>
    </row>
    <row r="5879" spans="7:12" ht="15" customHeight="1" x14ac:dyDescent="0.25">
      <c r="G5879" s="87">
        <f t="shared" si="246"/>
        <v>0</v>
      </c>
      <c r="H5879" s="87">
        <v>5879</v>
      </c>
      <c r="I5879" s="119">
        <v>81420</v>
      </c>
      <c r="J5879" s="122" t="s">
        <v>11900</v>
      </c>
      <c r="K5879" s="87" t="str">
        <f t="shared" si="247"/>
        <v>814</v>
      </c>
      <c r="L5879" s="111"/>
    </row>
    <row r="5880" spans="7:12" ht="15" customHeight="1" x14ac:dyDescent="0.25">
      <c r="G5880" s="87">
        <f t="shared" si="246"/>
        <v>0</v>
      </c>
      <c r="H5880" s="87">
        <v>5880</v>
      </c>
      <c r="I5880" s="119">
        <v>81420</v>
      </c>
      <c r="J5880" s="122" t="s">
        <v>11901</v>
      </c>
      <c r="K5880" s="87" t="str">
        <f t="shared" si="247"/>
        <v>814</v>
      </c>
      <c r="L5880" s="111"/>
    </row>
    <row r="5881" spans="7:12" ht="15" customHeight="1" x14ac:dyDescent="0.25">
      <c r="G5881" s="87">
        <f t="shared" si="246"/>
        <v>0</v>
      </c>
      <c r="H5881" s="87">
        <v>5881</v>
      </c>
      <c r="I5881" s="119">
        <v>81420</v>
      </c>
      <c r="J5881" s="122" t="s">
        <v>11902</v>
      </c>
      <c r="K5881" s="87" t="str">
        <f t="shared" si="247"/>
        <v>814</v>
      </c>
      <c r="L5881" s="111"/>
    </row>
    <row r="5882" spans="7:12" ht="15" customHeight="1" x14ac:dyDescent="0.25">
      <c r="G5882" s="87">
        <f t="shared" si="246"/>
        <v>0</v>
      </c>
      <c r="H5882" s="87">
        <v>5882</v>
      </c>
      <c r="I5882" s="119">
        <v>81420</v>
      </c>
      <c r="J5882" s="122" t="s">
        <v>11903</v>
      </c>
      <c r="K5882" s="87" t="str">
        <f t="shared" si="247"/>
        <v>814</v>
      </c>
      <c r="L5882" s="111"/>
    </row>
    <row r="5883" spans="7:12" ht="15" customHeight="1" x14ac:dyDescent="0.25">
      <c r="G5883" s="87">
        <f t="shared" si="246"/>
        <v>0</v>
      </c>
      <c r="H5883" s="87">
        <v>5883</v>
      </c>
      <c r="I5883" s="119">
        <v>81420</v>
      </c>
      <c r="J5883" s="122" t="s">
        <v>11904</v>
      </c>
      <c r="K5883" s="87" t="str">
        <f t="shared" si="247"/>
        <v>814</v>
      </c>
      <c r="L5883" s="111"/>
    </row>
    <row r="5884" spans="7:12" ht="15" customHeight="1" x14ac:dyDescent="0.25">
      <c r="G5884" s="87">
        <f t="shared" si="246"/>
        <v>0</v>
      </c>
      <c r="H5884" s="87">
        <v>5884</v>
      </c>
      <c r="I5884" s="119">
        <v>81420</v>
      </c>
      <c r="J5884" s="122" t="s">
        <v>11905</v>
      </c>
      <c r="K5884" s="87" t="str">
        <f t="shared" si="247"/>
        <v>814</v>
      </c>
      <c r="L5884" s="111"/>
    </row>
    <row r="5885" spans="7:12" ht="15" customHeight="1" x14ac:dyDescent="0.25">
      <c r="G5885" s="87">
        <f t="shared" si="246"/>
        <v>0</v>
      </c>
      <c r="H5885" s="87">
        <v>5885</v>
      </c>
      <c r="I5885" s="119">
        <v>81420</v>
      </c>
      <c r="J5885" s="121" t="s">
        <v>11906</v>
      </c>
      <c r="K5885" s="87" t="str">
        <f t="shared" si="247"/>
        <v>814</v>
      </c>
      <c r="L5885" s="111"/>
    </row>
    <row r="5886" spans="7:12" ht="15" customHeight="1" x14ac:dyDescent="0.25">
      <c r="G5886" s="87">
        <f t="shared" si="246"/>
        <v>0</v>
      </c>
      <c r="H5886" s="87">
        <v>5886</v>
      </c>
      <c r="I5886" s="119">
        <v>75232</v>
      </c>
      <c r="J5886" s="122" t="s">
        <v>11907</v>
      </c>
      <c r="K5886" s="87" t="str">
        <f t="shared" si="247"/>
        <v>752</v>
      </c>
      <c r="L5886" s="111"/>
    </row>
    <row r="5887" spans="7:12" ht="15" customHeight="1" x14ac:dyDescent="0.25">
      <c r="G5887" s="87">
        <f t="shared" si="246"/>
        <v>0</v>
      </c>
      <c r="H5887" s="87">
        <v>5887</v>
      </c>
      <c r="I5887" s="119">
        <v>75232</v>
      </c>
      <c r="J5887" s="122" t="s">
        <v>11908</v>
      </c>
      <c r="K5887" s="87" t="str">
        <f t="shared" si="247"/>
        <v>752</v>
      </c>
      <c r="L5887" s="111"/>
    </row>
    <row r="5888" spans="7:12" ht="15" customHeight="1" x14ac:dyDescent="0.25">
      <c r="G5888" s="87">
        <f t="shared" si="246"/>
        <v>0</v>
      </c>
      <c r="H5888" s="87">
        <v>5888</v>
      </c>
      <c r="I5888" s="119">
        <v>75232</v>
      </c>
      <c r="J5888" s="122" t="s">
        <v>11909</v>
      </c>
      <c r="K5888" s="87" t="str">
        <f t="shared" si="247"/>
        <v>752</v>
      </c>
      <c r="L5888" s="111"/>
    </row>
    <row r="5889" spans="7:12" ht="15" customHeight="1" x14ac:dyDescent="0.25">
      <c r="G5889" s="87">
        <f t="shared" si="246"/>
        <v>0</v>
      </c>
      <c r="H5889" s="87">
        <v>5889</v>
      </c>
      <c r="I5889" s="119">
        <v>75220</v>
      </c>
      <c r="J5889" s="122" t="s">
        <v>11909</v>
      </c>
      <c r="K5889" s="87" t="str">
        <f t="shared" si="247"/>
        <v>752</v>
      </c>
      <c r="L5889" s="111"/>
    </row>
    <row r="5890" spans="7:12" ht="15" customHeight="1" x14ac:dyDescent="0.25">
      <c r="G5890" s="87">
        <f t="shared" ref="G5890:G5953" si="248">IF(ISERR(SEARCH($G$1,J5890)),0,1)</f>
        <v>0</v>
      </c>
      <c r="H5890" s="87">
        <v>5890</v>
      </c>
      <c r="I5890" s="119">
        <v>75232</v>
      </c>
      <c r="J5890" s="122" t="s">
        <v>11910</v>
      </c>
      <c r="K5890" s="87" t="str">
        <f t="shared" si="247"/>
        <v>752</v>
      </c>
      <c r="L5890" s="111"/>
    </row>
    <row r="5891" spans="7:12" ht="15" customHeight="1" x14ac:dyDescent="0.25">
      <c r="G5891" s="87">
        <f t="shared" si="248"/>
        <v>0</v>
      </c>
      <c r="H5891" s="87">
        <v>5891</v>
      </c>
      <c r="I5891" s="119">
        <v>75232</v>
      </c>
      <c r="J5891" s="122" t="s">
        <v>11911</v>
      </c>
      <c r="K5891" s="87" t="str">
        <f t="shared" ref="K5891:K5954" si="249">IF(LEN(LEFT(I5891,3))&lt;3,"Prosím, zvolte podrobnější úroveň.",LEFT(I5891,3))</f>
        <v>752</v>
      </c>
      <c r="L5891" s="111"/>
    </row>
    <row r="5892" spans="7:12" ht="15" customHeight="1" x14ac:dyDescent="0.25">
      <c r="G5892" s="87">
        <f t="shared" si="248"/>
        <v>0</v>
      </c>
      <c r="H5892" s="87">
        <v>5892</v>
      </c>
      <c r="I5892" s="119">
        <v>75232</v>
      </c>
      <c r="J5892" s="122" t="s">
        <v>11912</v>
      </c>
      <c r="K5892" s="87" t="str">
        <f t="shared" si="249"/>
        <v>752</v>
      </c>
      <c r="L5892" s="111"/>
    </row>
    <row r="5893" spans="7:12" ht="15" customHeight="1" x14ac:dyDescent="0.25">
      <c r="G5893" s="87">
        <f t="shared" si="248"/>
        <v>0</v>
      </c>
      <c r="H5893" s="87">
        <v>5893</v>
      </c>
      <c r="I5893" s="119">
        <v>75232</v>
      </c>
      <c r="J5893" s="122" t="s">
        <v>11913</v>
      </c>
      <c r="K5893" s="87" t="str">
        <f t="shared" si="249"/>
        <v>752</v>
      </c>
      <c r="L5893" s="111"/>
    </row>
    <row r="5894" spans="7:12" ht="15" customHeight="1" x14ac:dyDescent="0.25">
      <c r="G5894" s="87">
        <f t="shared" si="248"/>
        <v>0</v>
      </c>
      <c r="H5894" s="87">
        <v>5894</v>
      </c>
      <c r="I5894" s="119">
        <v>75232</v>
      </c>
      <c r="J5894" s="122" t="s">
        <v>11914</v>
      </c>
      <c r="K5894" s="87" t="str">
        <f t="shared" si="249"/>
        <v>752</v>
      </c>
      <c r="L5894" s="111"/>
    </row>
    <row r="5895" spans="7:12" ht="15" customHeight="1" x14ac:dyDescent="0.25">
      <c r="G5895" s="87">
        <f t="shared" si="248"/>
        <v>0</v>
      </c>
      <c r="H5895" s="87">
        <v>5895</v>
      </c>
      <c r="I5895" s="119">
        <v>75232</v>
      </c>
      <c r="J5895" s="121" t="s">
        <v>11915</v>
      </c>
      <c r="K5895" s="87" t="str">
        <f t="shared" si="249"/>
        <v>752</v>
      </c>
      <c r="L5895" s="111"/>
    </row>
    <row r="5896" spans="7:12" ht="15" customHeight="1" x14ac:dyDescent="0.25">
      <c r="G5896" s="87">
        <f t="shared" si="248"/>
        <v>0</v>
      </c>
      <c r="H5896" s="87">
        <v>5896</v>
      </c>
      <c r="I5896" s="119">
        <v>73210</v>
      </c>
      <c r="J5896" s="122" t="s">
        <v>11916</v>
      </c>
      <c r="K5896" s="87" t="str">
        <f t="shared" si="249"/>
        <v>732</v>
      </c>
      <c r="L5896" s="111"/>
    </row>
    <row r="5897" spans="7:12" ht="15" customHeight="1" x14ac:dyDescent="0.25">
      <c r="G5897" s="87">
        <f t="shared" si="248"/>
        <v>0</v>
      </c>
      <c r="H5897" s="87">
        <v>5897</v>
      </c>
      <c r="I5897" s="119">
        <v>73220</v>
      </c>
      <c r="J5897" s="122" t="s">
        <v>11917</v>
      </c>
      <c r="K5897" s="87" t="str">
        <f t="shared" si="249"/>
        <v>732</v>
      </c>
      <c r="L5897" s="111"/>
    </row>
    <row r="5898" spans="7:12" ht="15" customHeight="1" x14ac:dyDescent="0.25">
      <c r="G5898" s="87">
        <f t="shared" si="248"/>
        <v>0</v>
      </c>
      <c r="H5898" s="87">
        <v>5898</v>
      </c>
      <c r="I5898" s="119">
        <v>73220</v>
      </c>
      <c r="J5898" s="122" t="s">
        <v>11918</v>
      </c>
      <c r="K5898" s="87" t="str">
        <f t="shared" si="249"/>
        <v>732</v>
      </c>
      <c r="L5898" s="111"/>
    </row>
    <row r="5899" spans="7:12" ht="15" customHeight="1" x14ac:dyDescent="0.25">
      <c r="G5899" s="87">
        <f t="shared" si="248"/>
        <v>0</v>
      </c>
      <c r="H5899" s="87">
        <v>5899</v>
      </c>
      <c r="I5899" s="119">
        <v>73220</v>
      </c>
      <c r="J5899" s="122" t="s">
        <v>11919</v>
      </c>
      <c r="K5899" s="87" t="str">
        <f t="shared" si="249"/>
        <v>732</v>
      </c>
      <c r="L5899" s="111"/>
    </row>
    <row r="5900" spans="7:12" ht="15" customHeight="1" x14ac:dyDescent="0.25">
      <c r="G5900" s="87">
        <f t="shared" si="248"/>
        <v>0</v>
      </c>
      <c r="H5900" s="87">
        <v>5900</v>
      </c>
      <c r="I5900" s="119">
        <v>73220</v>
      </c>
      <c r="J5900" s="122" t="s">
        <v>11920</v>
      </c>
      <c r="K5900" s="87" t="str">
        <f t="shared" si="249"/>
        <v>732</v>
      </c>
      <c r="L5900" s="111"/>
    </row>
    <row r="5901" spans="7:12" ht="15" customHeight="1" x14ac:dyDescent="0.25">
      <c r="G5901" s="87">
        <f t="shared" si="248"/>
        <v>0</v>
      </c>
      <c r="H5901" s="87">
        <v>5901</v>
      </c>
      <c r="I5901" s="119">
        <v>73220</v>
      </c>
      <c r="J5901" s="122" t="s">
        <v>11921</v>
      </c>
      <c r="K5901" s="87" t="str">
        <f t="shared" si="249"/>
        <v>732</v>
      </c>
      <c r="L5901" s="111"/>
    </row>
    <row r="5902" spans="7:12" ht="15" customHeight="1" x14ac:dyDescent="0.25">
      <c r="G5902" s="87">
        <f t="shared" si="248"/>
        <v>0</v>
      </c>
      <c r="H5902" s="87">
        <v>5902</v>
      </c>
      <c r="I5902" s="119">
        <v>73220</v>
      </c>
      <c r="J5902" s="122" t="s">
        <v>11922</v>
      </c>
      <c r="K5902" s="87" t="str">
        <f t="shared" si="249"/>
        <v>732</v>
      </c>
      <c r="L5902" s="111"/>
    </row>
    <row r="5903" spans="7:12" ht="15" customHeight="1" x14ac:dyDescent="0.25">
      <c r="G5903" s="87">
        <f t="shared" si="248"/>
        <v>0</v>
      </c>
      <c r="H5903" s="87">
        <v>5903</v>
      </c>
      <c r="I5903" s="119">
        <v>73220</v>
      </c>
      <c r="J5903" s="122" t="s">
        <v>11923</v>
      </c>
      <c r="K5903" s="87" t="str">
        <f t="shared" si="249"/>
        <v>732</v>
      </c>
      <c r="L5903" s="111"/>
    </row>
    <row r="5904" spans="7:12" ht="15" customHeight="1" x14ac:dyDescent="0.25">
      <c r="G5904" s="87">
        <f t="shared" si="248"/>
        <v>0</v>
      </c>
      <c r="H5904" s="87">
        <v>5904</v>
      </c>
      <c r="I5904" s="119">
        <v>73230</v>
      </c>
      <c r="J5904" s="122" t="s">
        <v>11924</v>
      </c>
      <c r="K5904" s="87" t="str">
        <f t="shared" si="249"/>
        <v>732</v>
      </c>
      <c r="L5904" s="111"/>
    </row>
    <row r="5905" spans="7:12" ht="15" customHeight="1" x14ac:dyDescent="0.25">
      <c r="G5905" s="87">
        <f t="shared" si="248"/>
        <v>0</v>
      </c>
      <c r="H5905" s="87">
        <v>5905</v>
      </c>
      <c r="I5905" s="119">
        <v>73230</v>
      </c>
      <c r="J5905" s="122" t="s">
        <v>11925</v>
      </c>
      <c r="K5905" s="87" t="str">
        <f t="shared" si="249"/>
        <v>732</v>
      </c>
      <c r="L5905" s="111"/>
    </row>
    <row r="5906" spans="7:12" ht="15" customHeight="1" x14ac:dyDescent="0.25">
      <c r="G5906" s="87">
        <f t="shared" si="248"/>
        <v>0</v>
      </c>
      <c r="H5906" s="87">
        <v>5906</v>
      </c>
      <c r="I5906" s="119">
        <v>73230</v>
      </c>
      <c r="J5906" s="122" t="s">
        <v>11926</v>
      </c>
      <c r="K5906" s="87" t="str">
        <f t="shared" si="249"/>
        <v>732</v>
      </c>
      <c r="L5906" s="111"/>
    </row>
    <row r="5907" spans="7:12" ht="15" customHeight="1" x14ac:dyDescent="0.25">
      <c r="G5907" s="87">
        <f t="shared" si="248"/>
        <v>0</v>
      </c>
      <c r="H5907" s="87">
        <v>5907</v>
      </c>
      <c r="I5907" s="119">
        <v>73230</v>
      </c>
      <c r="J5907" s="122" t="s">
        <v>11927</v>
      </c>
      <c r="K5907" s="87" t="str">
        <f t="shared" si="249"/>
        <v>732</v>
      </c>
      <c r="L5907" s="111"/>
    </row>
    <row r="5908" spans="7:12" ht="15" customHeight="1" x14ac:dyDescent="0.25">
      <c r="G5908" s="87">
        <f t="shared" si="248"/>
        <v>0</v>
      </c>
      <c r="H5908" s="87">
        <v>5908</v>
      </c>
      <c r="I5908" s="119">
        <v>73230</v>
      </c>
      <c r="J5908" s="122" t="s">
        <v>11928</v>
      </c>
      <c r="K5908" s="87" t="str">
        <f t="shared" si="249"/>
        <v>732</v>
      </c>
      <c r="L5908" s="111"/>
    </row>
    <row r="5909" spans="7:12" ht="15" customHeight="1" x14ac:dyDescent="0.25">
      <c r="G5909" s="87">
        <f t="shared" si="248"/>
        <v>0</v>
      </c>
      <c r="H5909" s="87">
        <v>5909</v>
      </c>
      <c r="I5909" s="119">
        <v>73230</v>
      </c>
      <c r="J5909" s="121" t="s">
        <v>11929</v>
      </c>
      <c r="K5909" s="87" t="str">
        <f t="shared" si="249"/>
        <v>732</v>
      </c>
      <c r="L5909" s="111"/>
    </row>
    <row r="5910" spans="7:12" ht="15" customHeight="1" x14ac:dyDescent="0.25">
      <c r="G5910" s="87">
        <f t="shared" si="248"/>
        <v>0</v>
      </c>
      <c r="H5910" s="87">
        <v>5910</v>
      </c>
      <c r="I5910" s="119">
        <v>81430</v>
      </c>
      <c r="J5910" s="122" t="s">
        <v>11930</v>
      </c>
      <c r="K5910" s="87" t="str">
        <f t="shared" si="249"/>
        <v>814</v>
      </c>
      <c r="L5910" s="111"/>
    </row>
    <row r="5911" spans="7:12" ht="15" customHeight="1" x14ac:dyDescent="0.25">
      <c r="G5911" s="87">
        <f t="shared" si="248"/>
        <v>0</v>
      </c>
      <c r="H5911" s="87">
        <v>5911</v>
      </c>
      <c r="I5911" s="119">
        <v>81430</v>
      </c>
      <c r="J5911" s="122" t="s">
        <v>11931</v>
      </c>
      <c r="K5911" s="87" t="str">
        <f t="shared" si="249"/>
        <v>814</v>
      </c>
      <c r="L5911" s="111"/>
    </row>
    <row r="5912" spans="7:12" ht="15" customHeight="1" x14ac:dyDescent="0.25">
      <c r="G5912" s="87">
        <f t="shared" si="248"/>
        <v>0</v>
      </c>
      <c r="H5912" s="87">
        <v>5912</v>
      </c>
      <c r="I5912" s="119">
        <v>81430</v>
      </c>
      <c r="J5912" s="122" t="s">
        <v>11932</v>
      </c>
      <c r="K5912" s="87" t="str">
        <f t="shared" si="249"/>
        <v>814</v>
      </c>
      <c r="L5912" s="111"/>
    </row>
    <row r="5913" spans="7:12" ht="15" customHeight="1" x14ac:dyDescent="0.25">
      <c r="G5913" s="87">
        <f t="shared" si="248"/>
        <v>0</v>
      </c>
      <c r="H5913" s="87">
        <v>5913</v>
      </c>
      <c r="I5913" s="119">
        <v>81430</v>
      </c>
      <c r="J5913" s="122" t="s">
        <v>11933</v>
      </c>
      <c r="K5913" s="87" t="str">
        <f t="shared" si="249"/>
        <v>814</v>
      </c>
      <c r="L5913" s="111"/>
    </row>
    <row r="5914" spans="7:12" ht="15" customHeight="1" x14ac:dyDescent="0.25">
      <c r="G5914" s="87">
        <f t="shared" si="248"/>
        <v>0</v>
      </c>
      <c r="H5914" s="87">
        <v>5914</v>
      </c>
      <c r="I5914" s="119">
        <v>81430</v>
      </c>
      <c r="J5914" s="122" t="s">
        <v>11934</v>
      </c>
      <c r="K5914" s="87" t="str">
        <f t="shared" si="249"/>
        <v>814</v>
      </c>
      <c r="L5914" s="111"/>
    </row>
    <row r="5915" spans="7:12" ht="15" customHeight="1" x14ac:dyDescent="0.25">
      <c r="G5915" s="87">
        <f t="shared" si="248"/>
        <v>0</v>
      </c>
      <c r="H5915" s="87">
        <v>5915</v>
      </c>
      <c r="I5915" s="119">
        <v>81430</v>
      </c>
      <c r="J5915" s="122" t="s">
        <v>11935</v>
      </c>
      <c r="K5915" s="87" t="str">
        <f t="shared" si="249"/>
        <v>814</v>
      </c>
      <c r="L5915" s="111"/>
    </row>
    <row r="5916" spans="7:12" ht="15" customHeight="1" x14ac:dyDescent="0.25">
      <c r="G5916" s="87">
        <f t="shared" si="248"/>
        <v>0</v>
      </c>
      <c r="H5916" s="87">
        <v>5916</v>
      </c>
      <c r="I5916" s="119">
        <v>81430</v>
      </c>
      <c r="J5916" s="122" t="s">
        <v>11936</v>
      </c>
      <c r="K5916" s="87" t="str">
        <f t="shared" si="249"/>
        <v>814</v>
      </c>
      <c r="L5916" s="111"/>
    </row>
    <row r="5917" spans="7:12" ht="15" customHeight="1" x14ac:dyDescent="0.25">
      <c r="G5917" s="87">
        <f t="shared" si="248"/>
        <v>0</v>
      </c>
      <c r="H5917" s="87">
        <v>5917</v>
      </c>
      <c r="I5917" s="119">
        <v>81430</v>
      </c>
      <c r="J5917" s="121" t="s">
        <v>11937</v>
      </c>
      <c r="K5917" s="87" t="str">
        <f t="shared" si="249"/>
        <v>814</v>
      </c>
      <c r="L5917" s="111"/>
    </row>
    <row r="5918" spans="7:12" ht="15" customHeight="1" x14ac:dyDescent="0.25">
      <c r="G5918" s="87">
        <f t="shared" si="248"/>
        <v>0</v>
      </c>
      <c r="H5918" s="87">
        <v>5918</v>
      </c>
      <c r="I5918" s="119">
        <v>73220</v>
      </c>
      <c r="J5918" s="122" t="s">
        <v>11938</v>
      </c>
      <c r="K5918" s="87" t="str">
        <f t="shared" si="249"/>
        <v>732</v>
      </c>
      <c r="L5918" s="111"/>
    </row>
    <row r="5919" spans="7:12" ht="15" customHeight="1" x14ac:dyDescent="0.25">
      <c r="G5919" s="87">
        <f t="shared" si="248"/>
        <v>0</v>
      </c>
      <c r="H5919" s="87">
        <v>5919</v>
      </c>
      <c r="I5919" s="119">
        <v>73220</v>
      </c>
      <c r="J5919" s="122" t="s">
        <v>11939</v>
      </c>
      <c r="K5919" s="87" t="str">
        <f t="shared" si="249"/>
        <v>732</v>
      </c>
      <c r="L5919" s="111"/>
    </row>
    <row r="5920" spans="7:12" ht="15" customHeight="1" x14ac:dyDescent="0.25">
      <c r="G5920" s="87">
        <f t="shared" si="248"/>
        <v>0</v>
      </c>
      <c r="H5920" s="87">
        <v>5920</v>
      </c>
      <c r="I5920" s="119">
        <v>73220</v>
      </c>
      <c r="J5920" s="122" t="s">
        <v>11940</v>
      </c>
      <c r="K5920" s="87" t="str">
        <f t="shared" si="249"/>
        <v>732</v>
      </c>
      <c r="L5920" s="111"/>
    </row>
    <row r="5921" spans="7:12" ht="15" customHeight="1" x14ac:dyDescent="0.25">
      <c r="G5921" s="87">
        <f t="shared" si="248"/>
        <v>0</v>
      </c>
      <c r="H5921" s="87">
        <v>5921</v>
      </c>
      <c r="I5921" s="119">
        <v>81430</v>
      </c>
      <c r="J5921" s="122" t="s">
        <v>11941</v>
      </c>
      <c r="K5921" s="87" t="str">
        <f t="shared" si="249"/>
        <v>814</v>
      </c>
      <c r="L5921" s="111"/>
    </row>
    <row r="5922" spans="7:12" ht="15" customHeight="1" x14ac:dyDescent="0.25">
      <c r="G5922" s="87">
        <f t="shared" si="248"/>
        <v>0</v>
      </c>
      <c r="H5922" s="87">
        <v>5922</v>
      </c>
      <c r="I5922" s="119">
        <v>81430</v>
      </c>
      <c r="J5922" s="122" t="s">
        <v>11942</v>
      </c>
      <c r="K5922" s="87" t="str">
        <f t="shared" si="249"/>
        <v>814</v>
      </c>
      <c r="L5922" s="111"/>
    </row>
    <row r="5923" spans="7:12" ht="15" customHeight="1" x14ac:dyDescent="0.25">
      <c r="G5923" s="87">
        <f t="shared" si="248"/>
        <v>0</v>
      </c>
      <c r="H5923" s="87">
        <v>5923</v>
      </c>
      <c r="I5923" s="119">
        <v>81430</v>
      </c>
      <c r="J5923" s="122" t="s">
        <v>11943</v>
      </c>
      <c r="K5923" s="87" t="str">
        <f t="shared" si="249"/>
        <v>814</v>
      </c>
      <c r="L5923" s="111"/>
    </row>
    <row r="5924" spans="7:12" ht="15" customHeight="1" x14ac:dyDescent="0.25">
      <c r="G5924" s="87">
        <f t="shared" si="248"/>
        <v>0</v>
      </c>
      <c r="H5924" s="87">
        <v>5924</v>
      </c>
      <c r="I5924" s="119">
        <v>81430</v>
      </c>
      <c r="J5924" s="122" t="s">
        <v>11944</v>
      </c>
      <c r="K5924" s="87" t="str">
        <f t="shared" si="249"/>
        <v>814</v>
      </c>
      <c r="L5924" s="111"/>
    </row>
    <row r="5925" spans="7:12" ht="15" customHeight="1" x14ac:dyDescent="0.25">
      <c r="G5925" s="87">
        <f t="shared" si="248"/>
        <v>0</v>
      </c>
      <c r="H5925" s="87">
        <v>5925</v>
      </c>
      <c r="I5925" s="119">
        <v>81430</v>
      </c>
      <c r="J5925" s="122" t="s">
        <v>11945</v>
      </c>
      <c r="K5925" s="87" t="str">
        <f t="shared" si="249"/>
        <v>814</v>
      </c>
      <c r="L5925" s="111"/>
    </row>
    <row r="5926" spans="7:12" ht="15" customHeight="1" x14ac:dyDescent="0.25">
      <c r="G5926" s="87">
        <f t="shared" si="248"/>
        <v>0</v>
      </c>
      <c r="H5926" s="87">
        <v>5926</v>
      </c>
      <c r="I5926" s="119">
        <v>81430</v>
      </c>
      <c r="J5926" s="121" t="s">
        <v>11946</v>
      </c>
      <c r="K5926" s="87" t="str">
        <f t="shared" si="249"/>
        <v>814</v>
      </c>
      <c r="L5926" s="111"/>
    </row>
    <row r="5927" spans="7:12" ht="15" customHeight="1" x14ac:dyDescent="0.25">
      <c r="G5927" s="87">
        <f t="shared" si="248"/>
        <v>0</v>
      </c>
      <c r="H5927" s="87">
        <v>5927</v>
      </c>
      <c r="I5927" s="119">
        <v>81510</v>
      </c>
      <c r="J5927" s="122" t="s">
        <v>11947</v>
      </c>
      <c r="K5927" s="87" t="str">
        <f t="shared" si="249"/>
        <v>815</v>
      </c>
      <c r="L5927" s="111"/>
    </row>
    <row r="5928" spans="7:12" ht="15" customHeight="1" x14ac:dyDescent="0.25">
      <c r="G5928" s="87">
        <f t="shared" si="248"/>
        <v>0</v>
      </c>
      <c r="H5928" s="87">
        <v>5928</v>
      </c>
      <c r="I5928" s="119">
        <v>81510</v>
      </c>
      <c r="J5928" s="122" t="s">
        <v>11948</v>
      </c>
      <c r="K5928" s="87" t="str">
        <f t="shared" si="249"/>
        <v>815</v>
      </c>
      <c r="L5928" s="111"/>
    </row>
    <row r="5929" spans="7:12" ht="15" customHeight="1" x14ac:dyDescent="0.25">
      <c r="G5929" s="87">
        <f t="shared" si="248"/>
        <v>0</v>
      </c>
      <c r="H5929" s="87">
        <v>5929</v>
      </c>
      <c r="I5929" s="119">
        <v>81510</v>
      </c>
      <c r="J5929" s="122" t="s">
        <v>11949</v>
      </c>
      <c r="K5929" s="87" t="str">
        <f t="shared" si="249"/>
        <v>815</v>
      </c>
      <c r="L5929" s="111"/>
    </row>
    <row r="5930" spans="7:12" ht="15" customHeight="1" x14ac:dyDescent="0.25">
      <c r="G5930" s="87">
        <f t="shared" si="248"/>
        <v>0</v>
      </c>
      <c r="H5930" s="87">
        <v>5930</v>
      </c>
      <c r="I5930" s="119">
        <v>81510</v>
      </c>
      <c r="J5930" s="122" t="s">
        <v>11950</v>
      </c>
      <c r="K5930" s="87" t="str">
        <f t="shared" si="249"/>
        <v>815</v>
      </c>
      <c r="L5930" s="111"/>
    </row>
    <row r="5931" spans="7:12" ht="15" customHeight="1" x14ac:dyDescent="0.25">
      <c r="G5931" s="87">
        <f t="shared" si="248"/>
        <v>0</v>
      </c>
      <c r="H5931" s="87">
        <v>5931</v>
      </c>
      <c r="I5931" s="119">
        <v>81510</v>
      </c>
      <c r="J5931" s="122" t="s">
        <v>11951</v>
      </c>
      <c r="K5931" s="87" t="str">
        <f t="shared" si="249"/>
        <v>815</v>
      </c>
      <c r="L5931" s="111"/>
    </row>
    <row r="5932" spans="7:12" ht="15" customHeight="1" x14ac:dyDescent="0.25">
      <c r="G5932" s="87">
        <f t="shared" si="248"/>
        <v>0</v>
      </c>
      <c r="H5932" s="87">
        <v>5932</v>
      </c>
      <c r="I5932" s="119">
        <v>81510</v>
      </c>
      <c r="J5932" s="122" t="s">
        <v>11952</v>
      </c>
      <c r="K5932" s="87" t="str">
        <f t="shared" si="249"/>
        <v>815</v>
      </c>
      <c r="L5932" s="111"/>
    </row>
    <row r="5933" spans="7:12" ht="15" customHeight="1" x14ac:dyDescent="0.25">
      <c r="G5933" s="87">
        <f t="shared" si="248"/>
        <v>0</v>
      </c>
      <c r="H5933" s="87">
        <v>5933</v>
      </c>
      <c r="I5933" s="119">
        <v>81510</v>
      </c>
      <c r="J5933" s="122" t="s">
        <v>11953</v>
      </c>
      <c r="K5933" s="87" t="str">
        <f t="shared" si="249"/>
        <v>815</v>
      </c>
      <c r="L5933" s="111"/>
    </row>
    <row r="5934" spans="7:12" ht="15" customHeight="1" x14ac:dyDescent="0.25">
      <c r="G5934" s="87">
        <f t="shared" si="248"/>
        <v>0</v>
      </c>
      <c r="H5934" s="87">
        <v>5934</v>
      </c>
      <c r="I5934" s="119">
        <v>81510</v>
      </c>
      <c r="J5934" s="121" t="s">
        <v>11954</v>
      </c>
      <c r="K5934" s="87" t="str">
        <f t="shared" si="249"/>
        <v>815</v>
      </c>
      <c r="L5934" s="111"/>
    </row>
    <row r="5935" spans="7:12" ht="15" customHeight="1" x14ac:dyDescent="0.25">
      <c r="G5935" s="87">
        <f t="shared" si="248"/>
        <v>0</v>
      </c>
      <c r="H5935" s="87">
        <v>5935</v>
      </c>
      <c r="I5935" s="119">
        <v>81521</v>
      </c>
      <c r="J5935" s="122" t="s">
        <v>11955</v>
      </c>
      <c r="K5935" s="87" t="str">
        <f t="shared" si="249"/>
        <v>815</v>
      </c>
      <c r="L5935" s="111"/>
    </row>
    <row r="5936" spans="7:12" ht="15" customHeight="1" x14ac:dyDescent="0.25">
      <c r="G5936" s="87">
        <f t="shared" si="248"/>
        <v>0</v>
      </c>
      <c r="H5936" s="87">
        <v>5936</v>
      </c>
      <c r="I5936" s="119">
        <v>81521</v>
      </c>
      <c r="J5936" s="122" t="s">
        <v>11956</v>
      </c>
      <c r="K5936" s="87" t="str">
        <f t="shared" si="249"/>
        <v>815</v>
      </c>
      <c r="L5936" s="111"/>
    </row>
    <row r="5937" spans="7:12" ht="15" customHeight="1" x14ac:dyDescent="0.25">
      <c r="G5937" s="87">
        <f t="shared" si="248"/>
        <v>0</v>
      </c>
      <c r="H5937" s="87">
        <v>5937</v>
      </c>
      <c r="I5937" s="119">
        <v>81521</v>
      </c>
      <c r="J5937" s="122" t="s">
        <v>11957</v>
      </c>
      <c r="K5937" s="87" t="str">
        <f t="shared" si="249"/>
        <v>815</v>
      </c>
      <c r="L5937" s="111"/>
    </row>
    <row r="5938" spans="7:12" ht="15" customHeight="1" x14ac:dyDescent="0.25">
      <c r="G5938" s="87">
        <f t="shared" si="248"/>
        <v>0</v>
      </c>
      <c r="H5938" s="87">
        <v>5938</v>
      </c>
      <c r="I5938" s="119">
        <v>81521</v>
      </c>
      <c r="J5938" s="122" t="s">
        <v>11958</v>
      </c>
      <c r="K5938" s="87" t="str">
        <f t="shared" si="249"/>
        <v>815</v>
      </c>
      <c r="L5938" s="111"/>
    </row>
    <row r="5939" spans="7:12" ht="15" customHeight="1" x14ac:dyDescent="0.25">
      <c r="G5939" s="87">
        <f t="shared" si="248"/>
        <v>0</v>
      </c>
      <c r="H5939" s="87">
        <v>5939</v>
      </c>
      <c r="I5939" s="119">
        <v>81522</v>
      </c>
      <c r="J5939" s="122" t="s">
        <v>11959</v>
      </c>
      <c r="K5939" s="87" t="str">
        <f t="shared" si="249"/>
        <v>815</v>
      </c>
      <c r="L5939" s="111"/>
    </row>
    <row r="5940" spans="7:12" ht="15" customHeight="1" x14ac:dyDescent="0.25">
      <c r="G5940" s="87">
        <f t="shared" si="248"/>
        <v>0</v>
      </c>
      <c r="H5940" s="87">
        <v>5940</v>
      </c>
      <c r="I5940" s="119">
        <v>81522</v>
      </c>
      <c r="J5940" s="122" t="s">
        <v>11960</v>
      </c>
      <c r="K5940" s="87" t="str">
        <f t="shared" si="249"/>
        <v>815</v>
      </c>
      <c r="L5940" s="111"/>
    </row>
    <row r="5941" spans="7:12" ht="15" customHeight="1" x14ac:dyDescent="0.25">
      <c r="G5941" s="87">
        <f t="shared" si="248"/>
        <v>0</v>
      </c>
      <c r="H5941" s="87">
        <v>5941</v>
      </c>
      <c r="I5941" s="119">
        <v>81521</v>
      </c>
      <c r="J5941" s="122" t="s">
        <v>11960</v>
      </c>
      <c r="K5941" s="87" t="str">
        <f t="shared" si="249"/>
        <v>815</v>
      </c>
      <c r="L5941" s="111"/>
    </row>
    <row r="5942" spans="7:12" ht="15" customHeight="1" x14ac:dyDescent="0.25">
      <c r="G5942" s="87">
        <f t="shared" si="248"/>
        <v>0</v>
      </c>
      <c r="H5942" s="87">
        <v>5942</v>
      </c>
      <c r="I5942" s="119">
        <v>81522</v>
      </c>
      <c r="J5942" s="121" t="s">
        <v>11961</v>
      </c>
      <c r="K5942" s="87" t="str">
        <f t="shared" si="249"/>
        <v>815</v>
      </c>
      <c r="L5942" s="111"/>
    </row>
    <row r="5943" spans="7:12" ht="15" customHeight="1" x14ac:dyDescent="0.25">
      <c r="G5943" s="87">
        <f t="shared" si="248"/>
        <v>0</v>
      </c>
      <c r="H5943" s="87">
        <v>5943</v>
      </c>
      <c r="I5943" s="119">
        <v>81521</v>
      </c>
      <c r="J5943" s="121" t="s">
        <v>11961</v>
      </c>
      <c r="K5943" s="87" t="str">
        <f t="shared" si="249"/>
        <v>815</v>
      </c>
      <c r="L5943" s="111"/>
    </row>
    <row r="5944" spans="7:12" ht="15" customHeight="1" x14ac:dyDescent="0.25">
      <c r="G5944" s="87">
        <f t="shared" si="248"/>
        <v>0</v>
      </c>
      <c r="H5944" s="87">
        <v>5944</v>
      </c>
      <c r="I5944" s="119">
        <v>81530</v>
      </c>
      <c r="J5944" s="122" t="s">
        <v>11962</v>
      </c>
      <c r="K5944" s="87" t="str">
        <f t="shared" si="249"/>
        <v>815</v>
      </c>
      <c r="L5944" s="111"/>
    </row>
    <row r="5945" spans="7:12" ht="15" customHeight="1" x14ac:dyDescent="0.25">
      <c r="G5945" s="87">
        <f t="shared" si="248"/>
        <v>0</v>
      </c>
      <c r="H5945" s="87">
        <v>5945</v>
      </c>
      <c r="I5945" s="119">
        <v>81530</v>
      </c>
      <c r="J5945" s="122" t="s">
        <v>11963</v>
      </c>
      <c r="K5945" s="87" t="str">
        <f t="shared" si="249"/>
        <v>815</v>
      </c>
      <c r="L5945" s="111"/>
    </row>
    <row r="5946" spans="7:12" ht="15" customHeight="1" x14ac:dyDescent="0.25">
      <c r="G5946" s="87">
        <f t="shared" si="248"/>
        <v>0</v>
      </c>
      <c r="H5946" s="87">
        <v>5946</v>
      </c>
      <c r="I5946" s="119">
        <v>81530</v>
      </c>
      <c r="J5946" s="122" t="s">
        <v>11964</v>
      </c>
      <c r="K5946" s="87" t="str">
        <f t="shared" si="249"/>
        <v>815</v>
      </c>
      <c r="L5946" s="111"/>
    </row>
    <row r="5947" spans="7:12" ht="15" customHeight="1" x14ac:dyDescent="0.25">
      <c r="G5947" s="87">
        <f t="shared" si="248"/>
        <v>0</v>
      </c>
      <c r="H5947" s="87">
        <v>5947</v>
      </c>
      <c r="I5947" s="119">
        <v>81530</v>
      </c>
      <c r="J5947" s="122" t="s">
        <v>11965</v>
      </c>
      <c r="K5947" s="87" t="str">
        <f t="shared" si="249"/>
        <v>815</v>
      </c>
      <c r="L5947" s="111"/>
    </row>
    <row r="5948" spans="7:12" ht="15" customHeight="1" x14ac:dyDescent="0.25">
      <c r="G5948" s="87">
        <f t="shared" si="248"/>
        <v>0</v>
      </c>
      <c r="H5948" s="87">
        <v>5948</v>
      </c>
      <c r="I5948" s="119">
        <v>81530</v>
      </c>
      <c r="J5948" s="122" t="s">
        <v>11966</v>
      </c>
      <c r="K5948" s="87" t="str">
        <f t="shared" si="249"/>
        <v>815</v>
      </c>
      <c r="L5948" s="111"/>
    </row>
    <row r="5949" spans="7:12" ht="15" customHeight="1" x14ac:dyDescent="0.25">
      <c r="G5949" s="87">
        <f t="shared" si="248"/>
        <v>0</v>
      </c>
      <c r="H5949" s="87">
        <v>5949</v>
      </c>
      <c r="I5949" s="119">
        <v>81530</v>
      </c>
      <c r="J5949" s="122" t="s">
        <v>11967</v>
      </c>
      <c r="K5949" s="87" t="str">
        <f t="shared" si="249"/>
        <v>815</v>
      </c>
      <c r="L5949" s="111"/>
    </row>
    <row r="5950" spans="7:12" ht="15" customHeight="1" x14ac:dyDescent="0.25">
      <c r="G5950" s="87">
        <f t="shared" si="248"/>
        <v>0</v>
      </c>
      <c r="H5950" s="87">
        <v>5950</v>
      </c>
      <c r="I5950" s="119">
        <v>81530</v>
      </c>
      <c r="J5950" s="122" t="s">
        <v>11968</v>
      </c>
      <c r="K5950" s="87" t="str">
        <f t="shared" si="249"/>
        <v>815</v>
      </c>
      <c r="L5950" s="111"/>
    </row>
    <row r="5951" spans="7:12" ht="15" customHeight="1" x14ac:dyDescent="0.25">
      <c r="G5951" s="87">
        <f t="shared" si="248"/>
        <v>0</v>
      </c>
      <c r="H5951" s="87">
        <v>5951</v>
      </c>
      <c r="I5951" s="119">
        <v>81530</v>
      </c>
      <c r="J5951" s="121" t="s">
        <v>11969</v>
      </c>
      <c r="K5951" s="87" t="str">
        <f t="shared" si="249"/>
        <v>815</v>
      </c>
      <c r="L5951" s="111"/>
    </row>
    <row r="5952" spans="7:12" ht="15" customHeight="1" x14ac:dyDescent="0.25">
      <c r="G5952" s="87">
        <f t="shared" si="248"/>
        <v>0</v>
      </c>
      <c r="H5952" s="87">
        <v>5952</v>
      </c>
      <c r="I5952" s="119">
        <v>81570</v>
      </c>
      <c r="J5952" s="122" t="s">
        <v>11970</v>
      </c>
      <c r="K5952" s="87" t="str">
        <f t="shared" si="249"/>
        <v>815</v>
      </c>
      <c r="L5952" s="111"/>
    </row>
    <row r="5953" spans="7:12" ht="15" customHeight="1" x14ac:dyDescent="0.25">
      <c r="G5953" s="87">
        <f t="shared" si="248"/>
        <v>0</v>
      </c>
      <c r="H5953" s="87">
        <v>5953</v>
      </c>
      <c r="I5953" s="119">
        <v>81540</v>
      </c>
      <c r="J5953" s="122" t="s">
        <v>11971</v>
      </c>
      <c r="K5953" s="87" t="str">
        <f t="shared" si="249"/>
        <v>815</v>
      </c>
      <c r="L5953" s="111"/>
    </row>
    <row r="5954" spans="7:12" ht="15" customHeight="1" x14ac:dyDescent="0.25">
      <c r="G5954" s="87">
        <f t="shared" ref="G5954:G6017" si="250">IF(ISERR(SEARCH($G$1,J5954)),0,1)</f>
        <v>0</v>
      </c>
      <c r="H5954" s="87">
        <v>5954</v>
      </c>
      <c r="I5954" s="119">
        <v>81570</v>
      </c>
      <c r="J5954" s="122" t="s">
        <v>11971</v>
      </c>
      <c r="K5954" s="87" t="str">
        <f t="shared" si="249"/>
        <v>815</v>
      </c>
      <c r="L5954" s="111"/>
    </row>
    <row r="5955" spans="7:12" ht="15" customHeight="1" x14ac:dyDescent="0.25">
      <c r="G5955" s="87">
        <f t="shared" si="250"/>
        <v>0</v>
      </c>
      <c r="H5955" s="87">
        <v>5955</v>
      </c>
      <c r="I5955" s="119">
        <v>81570</v>
      </c>
      <c r="J5955" s="122" t="s">
        <v>11972</v>
      </c>
      <c r="K5955" s="87" t="str">
        <f t="shared" ref="K5955:K6018" si="251">IF(LEN(LEFT(I5955,3))&lt;3,"Prosím, zvolte podrobnější úroveň.",LEFT(I5955,3))</f>
        <v>815</v>
      </c>
      <c r="L5955" s="111"/>
    </row>
    <row r="5956" spans="7:12" ht="15" customHeight="1" x14ac:dyDescent="0.25">
      <c r="G5956" s="87">
        <f t="shared" si="250"/>
        <v>0</v>
      </c>
      <c r="H5956" s="87">
        <v>5956</v>
      </c>
      <c r="I5956" s="119">
        <v>81570</v>
      </c>
      <c r="J5956" s="122" t="s">
        <v>11973</v>
      </c>
      <c r="K5956" s="87" t="str">
        <f t="shared" si="251"/>
        <v>815</v>
      </c>
      <c r="L5956" s="111"/>
    </row>
    <row r="5957" spans="7:12" ht="15" customHeight="1" x14ac:dyDescent="0.25">
      <c r="G5957" s="87">
        <f t="shared" si="250"/>
        <v>0</v>
      </c>
      <c r="H5957" s="87">
        <v>5957</v>
      </c>
      <c r="I5957" s="119">
        <v>81540</v>
      </c>
      <c r="J5957" s="122" t="s">
        <v>11974</v>
      </c>
      <c r="K5957" s="87" t="str">
        <f t="shared" si="251"/>
        <v>815</v>
      </c>
      <c r="L5957" s="111"/>
    </row>
    <row r="5958" spans="7:12" ht="15" customHeight="1" x14ac:dyDescent="0.25">
      <c r="G5958" s="87">
        <f t="shared" si="250"/>
        <v>0</v>
      </c>
      <c r="H5958" s="87">
        <v>5958</v>
      </c>
      <c r="I5958" s="119">
        <v>81540</v>
      </c>
      <c r="J5958" s="122" t="s">
        <v>11975</v>
      </c>
      <c r="K5958" s="87" t="str">
        <f t="shared" si="251"/>
        <v>815</v>
      </c>
      <c r="L5958" s="111"/>
    </row>
    <row r="5959" spans="7:12" ht="15" customHeight="1" x14ac:dyDescent="0.25">
      <c r="G5959" s="87">
        <f t="shared" si="250"/>
        <v>0</v>
      </c>
      <c r="H5959" s="87">
        <v>5959</v>
      </c>
      <c r="I5959" s="119">
        <v>81540</v>
      </c>
      <c r="J5959" s="121" t="s">
        <v>11976</v>
      </c>
      <c r="K5959" s="87" t="str">
        <f t="shared" si="251"/>
        <v>815</v>
      </c>
      <c r="L5959" s="111"/>
    </row>
    <row r="5960" spans="7:12" ht="15" customHeight="1" x14ac:dyDescent="0.25">
      <c r="G5960" s="87">
        <f t="shared" si="250"/>
        <v>0</v>
      </c>
      <c r="H5960" s="87">
        <v>5960</v>
      </c>
      <c r="I5960" s="119">
        <v>81570</v>
      </c>
      <c r="J5960" s="121" t="s">
        <v>11976</v>
      </c>
      <c r="K5960" s="87" t="str">
        <f t="shared" si="251"/>
        <v>815</v>
      </c>
      <c r="L5960" s="111"/>
    </row>
    <row r="5961" spans="7:12" ht="15" customHeight="1" x14ac:dyDescent="0.25">
      <c r="G5961" s="87">
        <f t="shared" si="250"/>
        <v>0</v>
      </c>
      <c r="H5961" s="87">
        <v>5961</v>
      </c>
      <c r="I5961" s="119">
        <v>81550</v>
      </c>
      <c r="J5961" s="122" t="s">
        <v>11977</v>
      </c>
      <c r="K5961" s="87" t="str">
        <f t="shared" si="251"/>
        <v>815</v>
      </c>
      <c r="L5961" s="111"/>
    </row>
    <row r="5962" spans="7:12" ht="15" customHeight="1" x14ac:dyDescent="0.25">
      <c r="G5962" s="87">
        <f t="shared" si="250"/>
        <v>0</v>
      </c>
      <c r="H5962" s="87">
        <v>5962</v>
      </c>
      <c r="I5962" s="119">
        <v>81550</v>
      </c>
      <c r="J5962" s="122" t="s">
        <v>11978</v>
      </c>
      <c r="K5962" s="87" t="str">
        <f t="shared" si="251"/>
        <v>815</v>
      </c>
      <c r="L5962" s="111"/>
    </row>
    <row r="5963" spans="7:12" ht="15" customHeight="1" x14ac:dyDescent="0.25">
      <c r="G5963" s="87">
        <f t="shared" si="250"/>
        <v>0</v>
      </c>
      <c r="H5963" s="87">
        <v>5963</v>
      </c>
      <c r="I5963" s="119">
        <v>81550</v>
      </c>
      <c r="J5963" s="122" t="s">
        <v>11979</v>
      </c>
      <c r="K5963" s="87" t="str">
        <f t="shared" si="251"/>
        <v>815</v>
      </c>
      <c r="L5963" s="111"/>
    </row>
    <row r="5964" spans="7:12" ht="15" customHeight="1" x14ac:dyDescent="0.25">
      <c r="G5964" s="87">
        <f t="shared" si="250"/>
        <v>0</v>
      </c>
      <c r="H5964" s="87">
        <v>5964</v>
      </c>
      <c r="I5964" s="119">
        <v>81550</v>
      </c>
      <c r="J5964" s="122" t="s">
        <v>11980</v>
      </c>
      <c r="K5964" s="87" t="str">
        <f t="shared" si="251"/>
        <v>815</v>
      </c>
      <c r="L5964" s="111"/>
    </row>
    <row r="5965" spans="7:12" ht="15" customHeight="1" x14ac:dyDescent="0.25">
      <c r="G5965" s="87">
        <f t="shared" si="250"/>
        <v>0</v>
      </c>
      <c r="H5965" s="87">
        <v>5965</v>
      </c>
      <c r="I5965" s="119">
        <v>81550</v>
      </c>
      <c r="J5965" s="122" t="s">
        <v>11981</v>
      </c>
      <c r="K5965" s="87" t="str">
        <f t="shared" si="251"/>
        <v>815</v>
      </c>
      <c r="L5965" s="111"/>
    </row>
    <row r="5966" spans="7:12" ht="15" customHeight="1" x14ac:dyDescent="0.25">
      <c r="G5966" s="87">
        <f t="shared" si="250"/>
        <v>0</v>
      </c>
      <c r="H5966" s="87">
        <v>5966</v>
      </c>
      <c r="I5966" s="119">
        <v>81550</v>
      </c>
      <c r="J5966" s="122" t="s">
        <v>11982</v>
      </c>
      <c r="K5966" s="87" t="str">
        <f t="shared" si="251"/>
        <v>815</v>
      </c>
      <c r="L5966" s="111"/>
    </row>
    <row r="5967" spans="7:12" ht="15" customHeight="1" x14ac:dyDescent="0.25">
      <c r="G5967" s="87">
        <f t="shared" si="250"/>
        <v>0</v>
      </c>
      <c r="H5967" s="87">
        <v>5967</v>
      </c>
      <c r="I5967" s="119">
        <v>81550</v>
      </c>
      <c r="J5967" s="122" t="s">
        <v>11983</v>
      </c>
      <c r="K5967" s="87" t="str">
        <f t="shared" si="251"/>
        <v>815</v>
      </c>
      <c r="L5967" s="111"/>
    </row>
    <row r="5968" spans="7:12" ht="15" customHeight="1" x14ac:dyDescent="0.25">
      <c r="G5968" s="87">
        <f t="shared" si="250"/>
        <v>0</v>
      </c>
      <c r="H5968" s="87">
        <v>5968</v>
      </c>
      <c r="I5968" s="119">
        <v>81550</v>
      </c>
      <c r="J5968" s="121" t="s">
        <v>11984</v>
      </c>
      <c r="K5968" s="87" t="str">
        <f t="shared" si="251"/>
        <v>815</v>
      </c>
      <c r="L5968" s="111"/>
    </row>
    <row r="5969" spans="7:12" ht="15" customHeight="1" x14ac:dyDescent="0.25">
      <c r="G5969" s="87">
        <f t="shared" si="250"/>
        <v>0</v>
      </c>
      <c r="H5969" s="87">
        <v>5969</v>
      </c>
      <c r="I5969" s="119">
        <v>81561</v>
      </c>
      <c r="J5969" s="122" t="s">
        <v>11985</v>
      </c>
      <c r="K5969" s="87" t="str">
        <f t="shared" si="251"/>
        <v>815</v>
      </c>
      <c r="L5969" s="111"/>
    </row>
    <row r="5970" spans="7:12" ht="15" customHeight="1" x14ac:dyDescent="0.25">
      <c r="G5970" s="87">
        <f t="shared" si="250"/>
        <v>0</v>
      </c>
      <c r="H5970" s="87">
        <v>5970</v>
      </c>
      <c r="I5970" s="119">
        <v>81561</v>
      </c>
      <c r="J5970" s="122" t="s">
        <v>11986</v>
      </c>
      <c r="K5970" s="87" t="str">
        <f t="shared" si="251"/>
        <v>815</v>
      </c>
      <c r="L5970" s="111"/>
    </row>
    <row r="5971" spans="7:12" ht="15" customHeight="1" x14ac:dyDescent="0.25">
      <c r="G5971" s="87">
        <f t="shared" si="250"/>
        <v>0</v>
      </c>
      <c r="H5971" s="87">
        <v>5971</v>
      </c>
      <c r="I5971" s="119">
        <v>81561</v>
      </c>
      <c r="J5971" s="122" t="s">
        <v>11987</v>
      </c>
      <c r="K5971" s="87" t="str">
        <f t="shared" si="251"/>
        <v>815</v>
      </c>
      <c r="L5971" s="111"/>
    </row>
    <row r="5972" spans="7:12" ht="15" customHeight="1" x14ac:dyDescent="0.25">
      <c r="G5972" s="87">
        <f t="shared" si="250"/>
        <v>0</v>
      </c>
      <c r="H5972" s="87">
        <v>5972</v>
      </c>
      <c r="I5972" s="119">
        <v>81561</v>
      </c>
      <c r="J5972" s="122" t="s">
        <v>11988</v>
      </c>
      <c r="K5972" s="87" t="str">
        <f t="shared" si="251"/>
        <v>815</v>
      </c>
      <c r="L5972" s="111"/>
    </row>
    <row r="5973" spans="7:12" ht="15" customHeight="1" x14ac:dyDescent="0.25">
      <c r="G5973" s="87">
        <f t="shared" si="250"/>
        <v>0</v>
      </c>
      <c r="H5973" s="87">
        <v>5973</v>
      </c>
      <c r="I5973" s="119">
        <v>81561</v>
      </c>
      <c r="J5973" s="122" t="s">
        <v>11989</v>
      </c>
      <c r="K5973" s="87" t="str">
        <f t="shared" si="251"/>
        <v>815</v>
      </c>
      <c r="L5973" s="111"/>
    </row>
    <row r="5974" spans="7:12" ht="15" customHeight="1" x14ac:dyDescent="0.25">
      <c r="G5974" s="87">
        <f t="shared" si="250"/>
        <v>0</v>
      </c>
      <c r="H5974" s="87">
        <v>5974</v>
      </c>
      <c r="I5974" s="119">
        <v>81561</v>
      </c>
      <c r="J5974" s="122" t="s">
        <v>11990</v>
      </c>
      <c r="K5974" s="87" t="str">
        <f t="shared" si="251"/>
        <v>815</v>
      </c>
      <c r="L5974" s="111"/>
    </row>
    <row r="5975" spans="7:12" ht="15" customHeight="1" x14ac:dyDescent="0.25">
      <c r="G5975" s="87">
        <f t="shared" si="250"/>
        <v>0</v>
      </c>
      <c r="H5975" s="87">
        <v>5975</v>
      </c>
      <c r="I5975" s="119">
        <v>81569</v>
      </c>
      <c r="J5975" s="121" t="s">
        <v>11991</v>
      </c>
      <c r="K5975" s="87" t="str">
        <f t="shared" si="251"/>
        <v>815</v>
      </c>
      <c r="L5975" s="111"/>
    </row>
    <row r="5976" spans="7:12" ht="15" customHeight="1" x14ac:dyDescent="0.25">
      <c r="G5976" s="87">
        <f t="shared" si="250"/>
        <v>0</v>
      </c>
      <c r="H5976" s="87">
        <v>5976</v>
      </c>
      <c r="I5976" s="119">
        <v>81562</v>
      </c>
      <c r="J5976" s="121" t="s">
        <v>11992</v>
      </c>
      <c r="K5976" s="87" t="str">
        <f t="shared" si="251"/>
        <v>815</v>
      </c>
      <c r="L5976" s="111"/>
    </row>
    <row r="5977" spans="7:12" ht="15" customHeight="1" x14ac:dyDescent="0.25">
      <c r="G5977" s="87">
        <f t="shared" si="250"/>
        <v>0</v>
      </c>
      <c r="H5977" s="87">
        <v>5977</v>
      </c>
      <c r="I5977" s="119">
        <v>81591</v>
      </c>
      <c r="J5977" s="121" t="s">
        <v>11992</v>
      </c>
      <c r="K5977" s="87" t="str">
        <f t="shared" si="251"/>
        <v>815</v>
      </c>
      <c r="L5977" s="111"/>
    </row>
    <row r="5978" spans="7:12" ht="15" customHeight="1" x14ac:dyDescent="0.25">
      <c r="G5978" s="87">
        <f t="shared" si="250"/>
        <v>0</v>
      </c>
      <c r="H5978" s="87">
        <v>5978</v>
      </c>
      <c r="I5978" s="119">
        <v>81562</v>
      </c>
      <c r="J5978" s="122" t="s">
        <v>11993</v>
      </c>
      <c r="K5978" s="87" t="str">
        <f t="shared" si="251"/>
        <v>815</v>
      </c>
      <c r="L5978" s="111"/>
    </row>
    <row r="5979" spans="7:12" ht="15" customHeight="1" x14ac:dyDescent="0.25">
      <c r="G5979" s="87">
        <f t="shared" si="250"/>
        <v>0</v>
      </c>
      <c r="H5979" s="87">
        <v>5979</v>
      </c>
      <c r="I5979" s="119">
        <v>81562</v>
      </c>
      <c r="J5979" s="122" t="s">
        <v>11994</v>
      </c>
      <c r="K5979" s="87" t="str">
        <f t="shared" si="251"/>
        <v>815</v>
      </c>
      <c r="L5979" s="111"/>
    </row>
    <row r="5980" spans="7:12" ht="15" customHeight="1" x14ac:dyDescent="0.25">
      <c r="G5980" s="87">
        <f t="shared" si="250"/>
        <v>0</v>
      </c>
      <c r="H5980" s="87">
        <v>5980</v>
      </c>
      <c r="I5980" s="119">
        <v>81569</v>
      </c>
      <c r="J5980" s="122" t="s">
        <v>11995</v>
      </c>
      <c r="K5980" s="87" t="str">
        <f t="shared" si="251"/>
        <v>815</v>
      </c>
      <c r="L5980" s="111"/>
    </row>
    <row r="5981" spans="7:12" ht="15" customHeight="1" x14ac:dyDescent="0.25">
      <c r="G5981" s="87">
        <f t="shared" si="250"/>
        <v>0</v>
      </c>
      <c r="H5981" s="87">
        <v>5981</v>
      </c>
      <c r="I5981" s="124">
        <v>81591</v>
      </c>
      <c r="J5981" s="122" t="s">
        <v>11996</v>
      </c>
      <c r="K5981" s="87" t="str">
        <f t="shared" si="251"/>
        <v>815</v>
      </c>
      <c r="L5981" s="111"/>
    </row>
    <row r="5982" spans="7:12" ht="15" customHeight="1" x14ac:dyDescent="0.25">
      <c r="G5982" s="87">
        <f t="shared" si="250"/>
        <v>0</v>
      </c>
      <c r="H5982" s="87">
        <v>5982</v>
      </c>
      <c r="I5982" s="124">
        <v>81591</v>
      </c>
      <c r="J5982" s="122" t="s">
        <v>11997</v>
      </c>
      <c r="K5982" s="87" t="str">
        <f t="shared" si="251"/>
        <v>815</v>
      </c>
      <c r="L5982" s="111"/>
    </row>
    <row r="5983" spans="7:12" ht="15" customHeight="1" x14ac:dyDescent="0.25">
      <c r="G5983" s="87">
        <f t="shared" si="250"/>
        <v>0</v>
      </c>
      <c r="H5983" s="87">
        <v>5983</v>
      </c>
      <c r="I5983" s="119">
        <v>81562</v>
      </c>
      <c r="J5983" s="121" t="s">
        <v>11998</v>
      </c>
      <c r="K5983" s="87" t="str">
        <f t="shared" si="251"/>
        <v>815</v>
      </c>
      <c r="L5983" s="111"/>
    </row>
    <row r="5984" spans="7:12" ht="15" customHeight="1" x14ac:dyDescent="0.25">
      <c r="G5984" s="87">
        <f t="shared" si="250"/>
        <v>0</v>
      </c>
      <c r="H5984" s="87">
        <v>5984</v>
      </c>
      <c r="I5984" s="124">
        <v>81591</v>
      </c>
      <c r="J5984" s="121" t="s">
        <v>11998</v>
      </c>
      <c r="K5984" s="87" t="str">
        <f t="shared" si="251"/>
        <v>815</v>
      </c>
      <c r="L5984" s="111"/>
    </row>
    <row r="5985" spans="7:12" ht="15" customHeight="1" x14ac:dyDescent="0.25">
      <c r="G5985" s="87">
        <f t="shared" si="250"/>
        <v>0</v>
      </c>
      <c r="H5985" s="87">
        <v>5985</v>
      </c>
      <c r="I5985" s="124">
        <v>81592</v>
      </c>
      <c r="J5985" s="122" t="s">
        <v>11999</v>
      </c>
      <c r="K5985" s="87" t="str">
        <f t="shared" si="251"/>
        <v>815</v>
      </c>
      <c r="L5985" s="111"/>
    </row>
    <row r="5986" spans="7:12" ht="15" customHeight="1" x14ac:dyDescent="0.25">
      <c r="G5986" s="87">
        <f t="shared" si="250"/>
        <v>0</v>
      </c>
      <c r="H5986" s="87">
        <v>5986</v>
      </c>
      <c r="I5986" s="124">
        <v>81592</v>
      </c>
      <c r="J5986" s="122" t="s">
        <v>12000</v>
      </c>
      <c r="K5986" s="87" t="str">
        <f t="shared" si="251"/>
        <v>815</v>
      </c>
      <c r="L5986" s="111"/>
    </row>
    <row r="5987" spans="7:12" ht="15" customHeight="1" x14ac:dyDescent="0.25">
      <c r="G5987" s="87">
        <f t="shared" si="250"/>
        <v>0</v>
      </c>
      <c r="H5987" s="87">
        <v>5987</v>
      </c>
      <c r="I5987" s="124">
        <v>81592</v>
      </c>
      <c r="J5987" s="122" t="s">
        <v>12001</v>
      </c>
      <c r="K5987" s="87" t="str">
        <f t="shared" si="251"/>
        <v>815</v>
      </c>
      <c r="L5987" s="111"/>
    </row>
    <row r="5988" spans="7:12" ht="15" customHeight="1" x14ac:dyDescent="0.25">
      <c r="G5988" s="87">
        <f t="shared" si="250"/>
        <v>0</v>
      </c>
      <c r="H5988" s="87">
        <v>5988</v>
      </c>
      <c r="I5988" s="124">
        <v>81592</v>
      </c>
      <c r="J5988" s="122" t="s">
        <v>12002</v>
      </c>
      <c r="K5988" s="87" t="str">
        <f t="shared" si="251"/>
        <v>815</v>
      </c>
      <c r="L5988" s="111"/>
    </row>
    <row r="5989" spans="7:12" ht="15" customHeight="1" x14ac:dyDescent="0.25">
      <c r="G5989" s="87">
        <f t="shared" si="250"/>
        <v>0</v>
      </c>
      <c r="H5989" s="87">
        <v>5989</v>
      </c>
      <c r="I5989" s="124">
        <v>81592</v>
      </c>
      <c r="J5989" s="122" t="s">
        <v>12003</v>
      </c>
      <c r="K5989" s="87" t="str">
        <f t="shared" si="251"/>
        <v>815</v>
      </c>
      <c r="L5989" s="111"/>
    </row>
    <row r="5990" spans="7:12" ht="15" customHeight="1" x14ac:dyDescent="0.25">
      <c r="G5990" s="87">
        <f t="shared" si="250"/>
        <v>0</v>
      </c>
      <c r="H5990" s="87">
        <v>5990</v>
      </c>
      <c r="I5990" s="124">
        <v>81592</v>
      </c>
      <c r="J5990" s="121" t="s">
        <v>12004</v>
      </c>
      <c r="K5990" s="87" t="str">
        <f t="shared" si="251"/>
        <v>815</v>
      </c>
      <c r="L5990" s="111"/>
    </row>
    <row r="5991" spans="7:12" ht="15" customHeight="1" x14ac:dyDescent="0.25">
      <c r="G5991" s="87">
        <f t="shared" si="250"/>
        <v>0</v>
      </c>
      <c r="H5991" s="87">
        <v>5991</v>
      </c>
      <c r="I5991" s="124">
        <v>81591</v>
      </c>
      <c r="J5991" s="121" t="s">
        <v>12005</v>
      </c>
      <c r="K5991" s="87" t="str">
        <f t="shared" si="251"/>
        <v>815</v>
      </c>
      <c r="L5991" s="111"/>
    </row>
    <row r="5992" spans="7:12" ht="15" customHeight="1" x14ac:dyDescent="0.25">
      <c r="G5992" s="87">
        <f t="shared" si="250"/>
        <v>0</v>
      </c>
      <c r="H5992" s="87">
        <v>5992</v>
      </c>
      <c r="I5992" s="124">
        <v>81591</v>
      </c>
      <c r="J5992" s="122" t="s">
        <v>12006</v>
      </c>
      <c r="K5992" s="87" t="str">
        <f t="shared" si="251"/>
        <v>815</v>
      </c>
      <c r="L5992" s="111"/>
    </row>
    <row r="5993" spans="7:12" ht="15" customHeight="1" x14ac:dyDescent="0.25">
      <c r="G5993" s="87">
        <f t="shared" si="250"/>
        <v>0</v>
      </c>
      <c r="H5993" s="87">
        <v>5993</v>
      </c>
      <c r="I5993" s="119">
        <v>81599</v>
      </c>
      <c r="J5993" s="122" t="s">
        <v>12007</v>
      </c>
      <c r="K5993" s="87" t="str">
        <f t="shared" si="251"/>
        <v>815</v>
      </c>
      <c r="L5993" s="111"/>
    </row>
    <row r="5994" spans="7:12" ht="15" customHeight="1" x14ac:dyDescent="0.25">
      <c r="G5994" s="87">
        <f t="shared" si="250"/>
        <v>0</v>
      </c>
      <c r="H5994" s="87">
        <v>5994</v>
      </c>
      <c r="I5994" s="124">
        <v>81591</v>
      </c>
      <c r="J5994" s="122" t="s">
        <v>12008</v>
      </c>
      <c r="K5994" s="87" t="str">
        <f t="shared" si="251"/>
        <v>815</v>
      </c>
      <c r="L5994" s="111"/>
    </row>
    <row r="5995" spans="7:12" ht="15" customHeight="1" x14ac:dyDescent="0.25">
      <c r="G5995" s="87">
        <f t="shared" si="250"/>
        <v>0</v>
      </c>
      <c r="H5995" s="87">
        <v>5995</v>
      </c>
      <c r="I5995" s="119">
        <v>81599</v>
      </c>
      <c r="J5995" s="122" t="s">
        <v>12009</v>
      </c>
      <c r="K5995" s="87" t="str">
        <f t="shared" si="251"/>
        <v>815</v>
      </c>
      <c r="L5995" s="111"/>
    </row>
    <row r="5996" spans="7:12" ht="15" customHeight="1" x14ac:dyDescent="0.25">
      <c r="G5996" s="87">
        <f t="shared" si="250"/>
        <v>0</v>
      </c>
      <c r="H5996" s="87">
        <v>5996</v>
      </c>
      <c r="I5996" s="119">
        <v>81420</v>
      </c>
      <c r="J5996" s="122" t="s">
        <v>12009</v>
      </c>
      <c r="K5996" s="87" t="str">
        <f t="shared" si="251"/>
        <v>814</v>
      </c>
      <c r="L5996" s="111"/>
    </row>
    <row r="5997" spans="7:12" ht="15" customHeight="1" x14ac:dyDescent="0.25">
      <c r="G5997" s="87">
        <f t="shared" si="250"/>
        <v>0</v>
      </c>
      <c r="H5997" s="87">
        <v>5997</v>
      </c>
      <c r="I5997" s="124">
        <v>81591</v>
      </c>
      <c r="J5997" s="122" t="s">
        <v>12010</v>
      </c>
      <c r="K5997" s="87" t="str">
        <f t="shared" si="251"/>
        <v>815</v>
      </c>
      <c r="L5997" s="111"/>
    </row>
    <row r="5998" spans="7:12" ht="15" customHeight="1" x14ac:dyDescent="0.25">
      <c r="G5998" s="87">
        <f t="shared" si="250"/>
        <v>0</v>
      </c>
      <c r="H5998" s="87">
        <v>5998</v>
      </c>
      <c r="I5998" s="119">
        <v>81599</v>
      </c>
      <c r="J5998" s="122" t="s">
        <v>12010</v>
      </c>
      <c r="K5998" s="87" t="str">
        <f t="shared" si="251"/>
        <v>815</v>
      </c>
      <c r="L5998" s="111"/>
    </row>
    <row r="5999" spans="7:12" ht="15" customHeight="1" x14ac:dyDescent="0.25">
      <c r="G5999" s="87">
        <f t="shared" si="250"/>
        <v>0</v>
      </c>
      <c r="H5999" s="87">
        <v>5999</v>
      </c>
      <c r="I5999" s="124">
        <v>81591</v>
      </c>
      <c r="J5999" s="122" t="s">
        <v>12011</v>
      </c>
      <c r="K5999" s="87" t="str">
        <f t="shared" si="251"/>
        <v>815</v>
      </c>
      <c r="L5999" s="111"/>
    </row>
    <row r="6000" spans="7:12" ht="15" customHeight="1" x14ac:dyDescent="0.25">
      <c r="G6000" s="87">
        <f t="shared" si="250"/>
        <v>0</v>
      </c>
      <c r="H6000" s="87">
        <v>6000</v>
      </c>
      <c r="I6000" s="119">
        <v>81599</v>
      </c>
      <c r="J6000" s="122" t="s">
        <v>12011</v>
      </c>
      <c r="K6000" s="87" t="str">
        <f t="shared" si="251"/>
        <v>815</v>
      </c>
      <c r="L6000" s="111"/>
    </row>
    <row r="6001" spans="7:12" ht="15" customHeight="1" x14ac:dyDescent="0.25">
      <c r="G6001" s="87">
        <f t="shared" si="250"/>
        <v>0</v>
      </c>
      <c r="H6001" s="87">
        <v>6001</v>
      </c>
      <c r="I6001" s="119">
        <v>81599</v>
      </c>
      <c r="J6001" s="121" t="s">
        <v>12012</v>
      </c>
      <c r="K6001" s="87" t="str">
        <f t="shared" si="251"/>
        <v>815</v>
      </c>
      <c r="L6001" s="111"/>
    </row>
    <row r="6002" spans="7:12" ht="15" customHeight="1" x14ac:dyDescent="0.25">
      <c r="G6002" s="87">
        <f t="shared" si="250"/>
        <v>0</v>
      </c>
      <c r="H6002" s="87">
        <v>6002</v>
      </c>
      <c r="I6002" s="124">
        <v>81591</v>
      </c>
      <c r="J6002" s="121" t="s">
        <v>12012</v>
      </c>
      <c r="K6002" s="87" t="str">
        <f t="shared" si="251"/>
        <v>815</v>
      </c>
      <c r="L6002" s="111"/>
    </row>
    <row r="6003" spans="7:12" ht="15" customHeight="1" x14ac:dyDescent="0.25">
      <c r="G6003" s="87">
        <f t="shared" si="250"/>
        <v>0</v>
      </c>
      <c r="H6003" s="87">
        <v>6003</v>
      </c>
      <c r="I6003" s="124">
        <v>81530</v>
      </c>
      <c r="J6003" s="122" t="s">
        <v>12012</v>
      </c>
      <c r="K6003" s="87" t="str">
        <f t="shared" si="251"/>
        <v>815</v>
      </c>
      <c r="L6003" s="111"/>
    </row>
    <row r="6004" spans="7:12" ht="15" customHeight="1" x14ac:dyDescent="0.25">
      <c r="G6004" s="87">
        <f t="shared" si="250"/>
        <v>0</v>
      </c>
      <c r="H6004" s="87">
        <v>6004</v>
      </c>
      <c r="I6004" s="119">
        <v>81601</v>
      </c>
      <c r="J6004" s="122" t="s">
        <v>12013</v>
      </c>
      <c r="K6004" s="87" t="str">
        <f t="shared" si="251"/>
        <v>816</v>
      </c>
      <c r="L6004" s="111"/>
    </row>
    <row r="6005" spans="7:12" ht="15" customHeight="1" x14ac:dyDescent="0.25">
      <c r="G6005" s="87">
        <f t="shared" si="250"/>
        <v>0</v>
      </c>
      <c r="H6005" s="87">
        <v>6005</v>
      </c>
      <c r="I6005" s="119">
        <v>81601</v>
      </c>
      <c r="J6005" s="122" t="s">
        <v>12014</v>
      </c>
      <c r="K6005" s="87" t="str">
        <f t="shared" si="251"/>
        <v>816</v>
      </c>
      <c r="L6005" s="111"/>
    </row>
    <row r="6006" spans="7:12" ht="15" customHeight="1" x14ac:dyDescent="0.25">
      <c r="G6006" s="87">
        <f t="shared" si="250"/>
        <v>0</v>
      </c>
      <c r="H6006" s="87">
        <v>6006</v>
      </c>
      <c r="I6006" s="119">
        <v>81601</v>
      </c>
      <c r="J6006" s="122" t="s">
        <v>12015</v>
      </c>
      <c r="K6006" s="87" t="str">
        <f t="shared" si="251"/>
        <v>816</v>
      </c>
      <c r="L6006" s="111"/>
    </row>
    <row r="6007" spans="7:12" ht="15" customHeight="1" x14ac:dyDescent="0.25">
      <c r="G6007" s="87">
        <f t="shared" si="250"/>
        <v>0</v>
      </c>
      <c r="H6007" s="87">
        <v>6007</v>
      </c>
      <c r="I6007" s="119">
        <v>81601</v>
      </c>
      <c r="J6007" s="122" t="s">
        <v>12016</v>
      </c>
      <c r="K6007" s="87" t="str">
        <f t="shared" si="251"/>
        <v>816</v>
      </c>
      <c r="L6007" s="111"/>
    </row>
    <row r="6008" spans="7:12" ht="15" customHeight="1" x14ac:dyDescent="0.25">
      <c r="G6008" s="87">
        <f t="shared" si="250"/>
        <v>0</v>
      </c>
      <c r="H6008" s="87">
        <v>6008</v>
      </c>
      <c r="I6008" s="119">
        <v>81601</v>
      </c>
      <c r="J6008" s="122" t="s">
        <v>12017</v>
      </c>
      <c r="K6008" s="87" t="str">
        <f t="shared" si="251"/>
        <v>816</v>
      </c>
      <c r="L6008" s="111"/>
    </row>
    <row r="6009" spans="7:12" ht="15" customHeight="1" x14ac:dyDescent="0.25">
      <c r="G6009" s="87">
        <f t="shared" si="250"/>
        <v>0</v>
      </c>
      <c r="H6009" s="87">
        <v>6009</v>
      </c>
      <c r="I6009" s="119">
        <v>81601</v>
      </c>
      <c r="J6009" s="122" t="s">
        <v>12018</v>
      </c>
      <c r="K6009" s="87" t="str">
        <f t="shared" si="251"/>
        <v>816</v>
      </c>
      <c r="L6009" s="111"/>
    </row>
    <row r="6010" spans="7:12" ht="15" customHeight="1" x14ac:dyDescent="0.25">
      <c r="G6010" s="87">
        <f t="shared" si="250"/>
        <v>0</v>
      </c>
      <c r="H6010" s="87">
        <v>6010</v>
      </c>
      <c r="I6010" s="119">
        <v>81601</v>
      </c>
      <c r="J6010" s="122" t="s">
        <v>12019</v>
      </c>
      <c r="K6010" s="87" t="str">
        <f t="shared" si="251"/>
        <v>816</v>
      </c>
      <c r="L6010" s="111"/>
    </row>
    <row r="6011" spans="7:12" ht="15" customHeight="1" x14ac:dyDescent="0.25">
      <c r="G6011" s="87">
        <f t="shared" si="250"/>
        <v>0</v>
      </c>
      <c r="H6011" s="87">
        <v>6011</v>
      </c>
      <c r="I6011" s="119">
        <v>81601</v>
      </c>
      <c r="J6011" s="121" t="s">
        <v>12020</v>
      </c>
      <c r="K6011" s="87" t="str">
        <f t="shared" si="251"/>
        <v>816</v>
      </c>
      <c r="L6011" s="111"/>
    </row>
    <row r="6012" spans="7:12" ht="15" customHeight="1" x14ac:dyDescent="0.25">
      <c r="G6012" s="87">
        <f t="shared" si="250"/>
        <v>0</v>
      </c>
      <c r="H6012" s="87">
        <v>6012</v>
      </c>
      <c r="I6012" s="119">
        <v>81603</v>
      </c>
      <c r="J6012" s="122" t="s">
        <v>12021</v>
      </c>
      <c r="K6012" s="87" t="str">
        <f t="shared" si="251"/>
        <v>816</v>
      </c>
      <c r="L6012" s="111"/>
    </row>
    <row r="6013" spans="7:12" ht="15" customHeight="1" x14ac:dyDescent="0.25">
      <c r="G6013" s="87">
        <f t="shared" si="250"/>
        <v>0</v>
      </c>
      <c r="H6013" s="87">
        <v>6013</v>
      </c>
      <c r="I6013" s="119">
        <v>81603</v>
      </c>
      <c r="J6013" s="122" t="s">
        <v>12022</v>
      </c>
      <c r="K6013" s="87" t="str">
        <f t="shared" si="251"/>
        <v>816</v>
      </c>
      <c r="L6013" s="111"/>
    </row>
    <row r="6014" spans="7:12" ht="15" customHeight="1" x14ac:dyDescent="0.25">
      <c r="G6014" s="87">
        <f t="shared" si="250"/>
        <v>0</v>
      </c>
      <c r="H6014" s="87">
        <v>6014</v>
      </c>
      <c r="I6014" s="119">
        <v>81603</v>
      </c>
      <c r="J6014" s="122" t="s">
        <v>12023</v>
      </c>
      <c r="K6014" s="87" t="str">
        <f t="shared" si="251"/>
        <v>816</v>
      </c>
      <c r="L6014" s="111"/>
    </row>
    <row r="6015" spans="7:12" ht="15" customHeight="1" x14ac:dyDescent="0.25">
      <c r="G6015" s="87">
        <f t="shared" si="250"/>
        <v>0</v>
      </c>
      <c r="H6015" s="87">
        <v>6015</v>
      </c>
      <c r="I6015" s="119">
        <v>81603</v>
      </c>
      <c r="J6015" s="122" t="s">
        <v>12024</v>
      </c>
      <c r="K6015" s="87" t="str">
        <f t="shared" si="251"/>
        <v>816</v>
      </c>
      <c r="L6015" s="111"/>
    </row>
    <row r="6016" spans="7:12" ht="15" customHeight="1" x14ac:dyDescent="0.25">
      <c r="G6016" s="87">
        <f t="shared" si="250"/>
        <v>0</v>
      </c>
      <c r="H6016" s="87">
        <v>6016</v>
      </c>
      <c r="I6016" s="119">
        <v>81603</v>
      </c>
      <c r="J6016" s="122" t="s">
        <v>12025</v>
      </c>
      <c r="K6016" s="87" t="str">
        <f t="shared" si="251"/>
        <v>816</v>
      </c>
      <c r="L6016" s="111"/>
    </row>
    <row r="6017" spans="7:12" ht="15" customHeight="1" x14ac:dyDescent="0.25">
      <c r="G6017" s="87">
        <f t="shared" si="250"/>
        <v>0</v>
      </c>
      <c r="H6017" s="87">
        <v>6017</v>
      </c>
      <c r="I6017" s="119">
        <v>81603</v>
      </c>
      <c r="J6017" s="121" t="s">
        <v>12026</v>
      </c>
      <c r="K6017" s="87" t="str">
        <f t="shared" si="251"/>
        <v>816</v>
      </c>
      <c r="L6017" s="111"/>
    </row>
    <row r="6018" spans="7:12" ht="15" customHeight="1" x14ac:dyDescent="0.25">
      <c r="G6018" s="87">
        <f t="shared" ref="G6018:G6081" si="252">IF(ISERR(SEARCH($G$1,J6018)),0,1)</f>
        <v>0</v>
      </c>
      <c r="H6018" s="87">
        <v>6018</v>
      </c>
      <c r="I6018" s="119">
        <v>81606</v>
      </c>
      <c r="J6018" s="122" t="s">
        <v>12027</v>
      </c>
      <c r="K6018" s="87" t="str">
        <f t="shared" si="251"/>
        <v>816</v>
      </c>
      <c r="L6018" s="111"/>
    </row>
    <row r="6019" spans="7:12" ht="15" customHeight="1" x14ac:dyDescent="0.25">
      <c r="G6019" s="87">
        <f t="shared" si="252"/>
        <v>0</v>
      </c>
      <c r="H6019" s="87">
        <v>6019</v>
      </c>
      <c r="I6019" s="119">
        <v>81609</v>
      </c>
      <c r="J6019" s="122" t="s">
        <v>12028</v>
      </c>
      <c r="K6019" s="87" t="str">
        <f t="shared" ref="K6019:K6082" si="253">IF(LEN(LEFT(I6019,3))&lt;3,"Prosím, zvolte podrobnější úroveň.",LEFT(I6019,3))</f>
        <v>816</v>
      </c>
      <c r="L6019" s="111"/>
    </row>
    <row r="6020" spans="7:12" ht="15" customHeight="1" x14ac:dyDescent="0.25">
      <c r="G6020" s="87">
        <f t="shared" si="252"/>
        <v>0</v>
      </c>
      <c r="H6020" s="87">
        <v>6020</v>
      </c>
      <c r="I6020" s="119">
        <v>81609</v>
      </c>
      <c r="J6020" s="122" t="s">
        <v>12029</v>
      </c>
      <c r="K6020" s="87" t="str">
        <f t="shared" si="253"/>
        <v>816</v>
      </c>
      <c r="L6020" s="111"/>
    </row>
    <row r="6021" spans="7:12" ht="15" customHeight="1" x14ac:dyDescent="0.25">
      <c r="G6021" s="87">
        <f t="shared" si="252"/>
        <v>0</v>
      </c>
      <c r="H6021" s="87">
        <v>6021</v>
      </c>
      <c r="I6021" s="119">
        <v>81609</v>
      </c>
      <c r="J6021" s="122" t="s">
        <v>12030</v>
      </c>
      <c r="K6021" s="87" t="str">
        <f t="shared" si="253"/>
        <v>816</v>
      </c>
      <c r="L6021" s="111"/>
    </row>
    <row r="6022" spans="7:12" ht="15" customHeight="1" x14ac:dyDescent="0.25">
      <c r="G6022" s="87">
        <f t="shared" si="252"/>
        <v>0</v>
      </c>
      <c r="H6022" s="87">
        <v>6022</v>
      </c>
      <c r="I6022" s="119">
        <v>81609</v>
      </c>
      <c r="J6022" s="122" t="s">
        <v>12031</v>
      </c>
      <c r="K6022" s="87" t="str">
        <f t="shared" si="253"/>
        <v>816</v>
      </c>
      <c r="L6022" s="111"/>
    </row>
    <row r="6023" spans="7:12" ht="15" customHeight="1" x14ac:dyDescent="0.25">
      <c r="G6023" s="87">
        <f t="shared" si="252"/>
        <v>0</v>
      </c>
      <c r="H6023" s="87">
        <v>6023</v>
      </c>
      <c r="I6023" s="119">
        <v>81609</v>
      </c>
      <c r="J6023" s="122" t="s">
        <v>12032</v>
      </c>
      <c r="K6023" s="87" t="str">
        <f t="shared" si="253"/>
        <v>816</v>
      </c>
      <c r="L6023" s="111"/>
    </row>
    <row r="6024" spans="7:12" ht="15" customHeight="1" x14ac:dyDescent="0.25">
      <c r="G6024" s="87">
        <f t="shared" si="252"/>
        <v>0</v>
      </c>
      <c r="H6024" s="87">
        <v>6024</v>
      </c>
      <c r="I6024" s="119">
        <v>81609</v>
      </c>
      <c r="J6024" s="122" t="s">
        <v>12033</v>
      </c>
      <c r="K6024" s="87" t="str">
        <f t="shared" si="253"/>
        <v>816</v>
      </c>
      <c r="L6024" s="111"/>
    </row>
    <row r="6025" spans="7:12" ht="15" customHeight="1" x14ac:dyDescent="0.25">
      <c r="G6025" s="87">
        <f t="shared" si="252"/>
        <v>0</v>
      </c>
      <c r="H6025" s="87">
        <v>6025</v>
      </c>
      <c r="I6025" s="119">
        <v>81609</v>
      </c>
      <c r="J6025" s="121" t="s">
        <v>12034</v>
      </c>
      <c r="K6025" s="87" t="str">
        <f t="shared" si="253"/>
        <v>816</v>
      </c>
      <c r="L6025" s="111"/>
    </row>
    <row r="6026" spans="7:12" ht="15" customHeight="1" x14ac:dyDescent="0.25">
      <c r="G6026" s="87">
        <f t="shared" si="252"/>
        <v>0</v>
      </c>
      <c r="H6026" s="87">
        <v>6026</v>
      </c>
      <c r="I6026" s="119">
        <v>81602</v>
      </c>
      <c r="J6026" s="122" t="s">
        <v>12035</v>
      </c>
      <c r="K6026" s="87" t="str">
        <f t="shared" si="253"/>
        <v>816</v>
      </c>
      <c r="L6026" s="111"/>
    </row>
    <row r="6027" spans="7:12" ht="15" customHeight="1" x14ac:dyDescent="0.25">
      <c r="G6027" s="87">
        <f t="shared" si="252"/>
        <v>0</v>
      </c>
      <c r="H6027" s="87">
        <v>6027</v>
      </c>
      <c r="I6027" s="119">
        <v>81602</v>
      </c>
      <c r="J6027" s="122" t="s">
        <v>12036</v>
      </c>
      <c r="K6027" s="87" t="str">
        <f t="shared" si="253"/>
        <v>816</v>
      </c>
      <c r="L6027" s="111"/>
    </row>
    <row r="6028" spans="7:12" ht="15" customHeight="1" x14ac:dyDescent="0.25">
      <c r="G6028" s="87">
        <f t="shared" si="252"/>
        <v>0</v>
      </c>
      <c r="H6028" s="87">
        <v>6028</v>
      </c>
      <c r="I6028" s="119">
        <v>81602</v>
      </c>
      <c r="J6028" s="122" t="s">
        <v>12037</v>
      </c>
      <c r="K6028" s="87" t="str">
        <f t="shared" si="253"/>
        <v>816</v>
      </c>
      <c r="L6028" s="111"/>
    </row>
    <row r="6029" spans="7:12" ht="15" customHeight="1" x14ac:dyDescent="0.25">
      <c r="G6029" s="87">
        <f t="shared" si="252"/>
        <v>0</v>
      </c>
      <c r="H6029" s="87">
        <v>6029</v>
      </c>
      <c r="I6029" s="119">
        <v>81602</v>
      </c>
      <c r="J6029" s="122" t="s">
        <v>12038</v>
      </c>
      <c r="K6029" s="87" t="str">
        <f t="shared" si="253"/>
        <v>816</v>
      </c>
      <c r="L6029" s="111"/>
    </row>
    <row r="6030" spans="7:12" ht="15" customHeight="1" x14ac:dyDescent="0.25">
      <c r="G6030" s="87">
        <f t="shared" si="252"/>
        <v>0</v>
      </c>
      <c r="H6030" s="87">
        <v>6030</v>
      </c>
      <c r="I6030" s="119">
        <v>81602</v>
      </c>
      <c r="J6030" s="122" t="s">
        <v>12039</v>
      </c>
      <c r="K6030" s="87" t="str">
        <f t="shared" si="253"/>
        <v>816</v>
      </c>
      <c r="L6030" s="111"/>
    </row>
    <row r="6031" spans="7:12" ht="15" customHeight="1" x14ac:dyDescent="0.25">
      <c r="G6031" s="87">
        <f t="shared" si="252"/>
        <v>0</v>
      </c>
      <c r="H6031" s="87">
        <v>6031</v>
      </c>
      <c r="I6031" s="119">
        <v>81602</v>
      </c>
      <c r="J6031" s="122" t="s">
        <v>12040</v>
      </c>
      <c r="K6031" s="87" t="str">
        <f t="shared" si="253"/>
        <v>816</v>
      </c>
      <c r="L6031" s="111"/>
    </row>
    <row r="6032" spans="7:12" ht="15" customHeight="1" x14ac:dyDescent="0.25">
      <c r="G6032" s="87">
        <f t="shared" si="252"/>
        <v>0</v>
      </c>
      <c r="H6032" s="87">
        <v>6032</v>
      </c>
      <c r="I6032" s="119">
        <v>81602</v>
      </c>
      <c r="J6032" s="122" t="s">
        <v>12041</v>
      </c>
      <c r="K6032" s="87" t="str">
        <f t="shared" si="253"/>
        <v>816</v>
      </c>
      <c r="L6032" s="111"/>
    </row>
    <row r="6033" spans="7:12" ht="15" customHeight="1" x14ac:dyDescent="0.25">
      <c r="G6033" s="87">
        <f t="shared" si="252"/>
        <v>0</v>
      </c>
      <c r="H6033" s="87">
        <v>6033</v>
      </c>
      <c r="I6033" s="119">
        <v>81602</v>
      </c>
      <c r="J6033" s="121" t="s">
        <v>12042</v>
      </c>
      <c r="K6033" s="87" t="str">
        <f t="shared" si="253"/>
        <v>816</v>
      </c>
      <c r="L6033" s="111"/>
    </row>
    <row r="6034" spans="7:12" ht="15" customHeight="1" x14ac:dyDescent="0.25">
      <c r="G6034" s="87">
        <f t="shared" si="252"/>
        <v>0</v>
      </c>
      <c r="H6034" s="87">
        <v>6034</v>
      </c>
      <c r="I6034" s="119">
        <v>81606</v>
      </c>
      <c r="J6034" s="121" t="s">
        <v>12042</v>
      </c>
      <c r="K6034" s="87" t="str">
        <f t="shared" si="253"/>
        <v>816</v>
      </c>
      <c r="L6034" s="111"/>
    </row>
    <row r="6035" spans="7:12" ht="15" customHeight="1" x14ac:dyDescent="0.25">
      <c r="G6035" s="87">
        <f t="shared" si="252"/>
        <v>0</v>
      </c>
      <c r="H6035" s="87">
        <v>6035</v>
      </c>
      <c r="I6035" s="119">
        <v>81604</v>
      </c>
      <c r="J6035" s="122" t="s">
        <v>12043</v>
      </c>
      <c r="K6035" s="87" t="str">
        <f t="shared" si="253"/>
        <v>816</v>
      </c>
      <c r="L6035" s="111"/>
    </row>
    <row r="6036" spans="7:12" ht="15" customHeight="1" x14ac:dyDescent="0.25">
      <c r="G6036" s="87">
        <f t="shared" si="252"/>
        <v>0</v>
      </c>
      <c r="H6036" s="87">
        <v>6036</v>
      </c>
      <c r="I6036" s="119">
        <v>81604</v>
      </c>
      <c r="J6036" s="122" t="s">
        <v>12044</v>
      </c>
      <c r="K6036" s="87" t="str">
        <f t="shared" si="253"/>
        <v>816</v>
      </c>
      <c r="L6036" s="111"/>
    </row>
    <row r="6037" spans="7:12" ht="15" customHeight="1" x14ac:dyDescent="0.25">
      <c r="G6037" s="87">
        <f t="shared" si="252"/>
        <v>0</v>
      </c>
      <c r="H6037" s="87">
        <v>6037</v>
      </c>
      <c r="I6037" s="119">
        <v>81604</v>
      </c>
      <c r="J6037" s="122" t="s">
        <v>12045</v>
      </c>
      <c r="K6037" s="87" t="str">
        <f t="shared" si="253"/>
        <v>816</v>
      </c>
      <c r="L6037" s="111"/>
    </row>
    <row r="6038" spans="7:12" ht="15" customHeight="1" x14ac:dyDescent="0.25">
      <c r="G6038" s="87">
        <f t="shared" si="252"/>
        <v>0</v>
      </c>
      <c r="H6038" s="87">
        <v>6038</v>
      </c>
      <c r="I6038" s="119">
        <v>81604</v>
      </c>
      <c r="J6038" s="122" t="s">
        <v>12046</v>
      </c>
      <c r="K6038" s="87" t="str">
        <f t="shared" si="253"/>
        <v>816</v>
      </c>
      <c r="L6038" s="111"/>
    </row>
    <row r="6039" spans="7:12" ht="15" customHeight="1" x14ac:dyDescent="0.25">
      <c r="G6039" s="87">
        <f t="shared" si="252"/>
        <v>0</v>
      </c>
      <c r="H6039" s="87">
        <v>6039</v>
      </c>
      <c r="I6039" s="119">
        <v>81604</v>
      </c>
      <c r="J6039" s="122" t="s">
        <v>12047</v>
      </c>
      <c r="K6039" s="87" t="str">
        <f t="shared" si="253"/>
        <v>816</v>
      </c>
      <c r="L6039" s="111"/>
    </row>
    <row r="6040" spans="7:12" ht="15" customHeight="1" x14ac:dyDescent="0.25">
      <c r="G6040" s="87">
        <f t="shared" si="252"/>
        <v>0</v>
      </c>
      <c r="H6040" s="87">
        <v>6040</v>
      </c>
      <c r="I6040" s="119">
        <v>81604</v>
      </c>
      <c r="J6040" s="122" t="s">
        <v>12048</v>
      </c>
      <c r="K6040" s="87" t="str">
        <f t="shared" si="253"/>
        <v>816</v>
      </c>
      <c r="L6040" s="111"/>
    </row>
    <row r="6041" spans="7:12" ht="15" customHeight="1" x14ac:dyDescent="0.25">
      <c r="G6041" s="87">
        <f t="shared" si="252"/>
        <v>0</v>
      </c>
      <c r="H6041" s="87">
        <v>6041</v>
      </c>
      <c r="I6041" s="119">
        <v>81604</v>
      </c>
      <c r="J6041" s="122" t="s">
        <v>12049</v>
      </c>
      <c r="K6041" s="87" t="str">
        <f t="shared" si="253"/>
        <v>816</v>
      </c>
      <c r="L6041" s="111"/>
    </row>
    <row r="6042" spans="7:12" ht="15" customHeight="1" x14ac:dyDescent="0.25">
      <c r="G6042" s="87">
        <f t="shared" si="252"/>
        <v>0</v>
      </c>
      <c r="H6042" s="87">
        <v>6042</v>
      </c>
      <c r="I6042" s="119">
        <v>81604</v>
      </c>
      <c r="J6042" s="121" t="s">
        <v>12050</v>
      </c>
      <c r="K6042" s="87" t="str">
        <f t="shared" si="253"/>
        <v>816</v>
      </c>
      <c r="L6042" s="111"/>
    </row>
    <row r="6043" spans="7:12" ht="15" customHeight="1" x14ac:dyDescent="0.25">
      <c r="G6043" s="87">
        <f t="shared" si="252"/>
        <v>0</v>
      </c>
      <c r="H6043" s="87">
        <v>6043</v>
      </c>
      <c r="I6043" s="119">
        <v>81607</v>
      </c>
      <c r="J6043" s="122" t="s">
        <v>12051</v>
      </c>
      <c r="K6043" s="87" t="str">
        <f t="shared" si="253"/>
        <v>816</v>
      </c>
      <c r="L6043" s="111"/>
    </row>
    <row r="6044" spans="7:12" ht="15" customHeight="1" x14ac:dyDescent="0.25">
      <c r="G6044" s="87">
        <f t="shared" si="252"/>
        <v>0</v>
      </c>
      <c r="H6044" s="87">
        <v>6044</v>
      </c>
      <c r="I6044" s="119">
        <v>81607</v>
      </c>
      <c r="J6044" s="122" t="s">
        <v>12052</v>
      </c>
      <c r="K6044" s="87" t="str">
        <f t="shared" si="253"/>
        <v>816</v>
      </c>
      <c r="L6044" s="111"/>
    </row>
    <row r="6045" spans="7:12" ht="15" customHeight="1" x14ac:dyDescent="0.25">
      <c r="G6045" s="87">
        <f t="shared" si="252"/>
        <v>0</v>
      </c>
      <c r="H6045" s="87">
        <v>6045</v>
      </c>
      <c r="I6045" s="119">
        <v>81607</v>
      </c>
      <c r="J6045" s="122" t="s">
        <v>12053</v>
      </c>
      <c r="K6045" s="87" t="str">
        <f t="shared" si="253"/>
        <v>816</v>
      </c>
      <c r="L6045" s="111"/>
    </row>
    <row r="6046" spans="7:12" ht="15" customHeight="1" x14ac:dyDescent="0.25">
      <c r="G6046" s="87">
        <f t="shared" si="252"/>
        <v>0</v>
      </c>
      <c r="H6046" s="87">
        <v>6046</v>
      </c>
      <c r="I6046" s="119">
        <v>81607</v>
      </c>
      <c r="J6046" s="122" t="s">
        <v>12054</v>
      </c>
      <c r="K6046" s="87" t="str">
        <f t="shared" si="253"/>
        <v>816</v>
      </c>
      <c r="L6046" s="111"/>
    </row>
    <row r="6047" spans="7:12" ht="15" customHeight="1" x14ac:dyDescent="0.25">
      <c r="G6047" s="87">
        <f t="shared" si="252"/>
        <v>0</v>
      </c>
      <c r="H6047" s="87">
        <v>6047</v>
      </c>
      <c r="I6047" s="119">
        <v>81609</v>
      </c>
      <c r="J6047" s="121" t="s">
        <v>12055</v>
      </c>
      <c r="K6047" s="87" t="str">
        <f t="shared" si="253"/>
        <v>816</v>
      </c>
      <c r="L6047" s="111"/>
    </row>
    <row r="6048" spans="7:12" ht="15" customHeight="1" x14ac:dyDescent="0.25">
      <c r="G6048" s="87">
        <f t="shared" si="252"/>
        <v>0</v>
      </c>
      <c r="H6048" s="87">
        <v>6048</v>
      </c>
      <c r="I6048" s="119">
        <v>81605</v>
      </c>
      <c r="J6048" s="121" t="s">
        <v>12055</v>
      </c>
      <c r="K6048" s="87" t="str">
        <f t="shared" si="253"/>
        <v>816</v>
      </c>
      <c r="L6048" s="111"/>
    </row>
    <row r="6049" spans="7:12" ht="15" customHeight="1" x14ac:dyDescent="0.25">
      <c r="G6049" s="87">
        <f t="shared" si="252"/>
        <v>0</v>
      </c>
      <c r="H6049" s="87">
        <v>6049</v>
      </c>
      <c r="I6049" s="119">
        <v>81607</v>
      </c>
      <c r="J6049" s="121" t="s">
        <v>12056</v>
      </c>
      <c r="K6049" s="87" t="str">
        <f t="shared" si="253"/>
        <v>816</v>
      </c>
      <c r="L6049" s="111"/>
    </row>
    <row r="6050" spans="7:12" ht="15" customHeight="1" x14ac:dyDescent="0.25">
      <c r="G6050" s="87">
        <f t="shared" si="252"/>
        <v>0</v>
      </c>
      <c r="H6050" s="87">
        <v>6050</v>
      </c>
      <c r="I6050" s="119">
        <v>81607</v>
      </c>
      <c r="J6050" s="122" t="s">
        <v>12057</v>
      </c>
      <c r="K6050" s="87" t="str">
        <f t="shared" si="253"/>
        <v>816</v>
      </c>
      <c r="L6050" s="111"/>
    </row>
    <row r="6051" spans="7:12" ht="15" customHeight="1" x14ac:dyDescent="0.25">
      <c r="G6051" s="87">
        <f t="shared" si="252"/>
        <v>0</v>
      </c>
      <c r="H6051" s="87">
        <v>6051</v>
      </c>
      <c r="I6051" s="119">
        <v>81607</v>
      </c>
      <c r="J6051" s="122" t="s">
        <v>12058</v>
      </c>
      <c r="K6051" s="87" t="str">
        <f t="shared" si="253"/>
        <v>816</v>
      </c>
      <c r="L6051" s="111"/>
    </row>
    <row r="6052" spans="7:12" ht="15" customHeight="1" x14ac:dyDescent="0.25">
      <c r="G6052" s="87">
        <f t="shared" si="252"/>
        <v>0</v>
      </c>
      <c r="H6052" s="87">
        <v>6052</v>
      </c>
      <c r="I6052" s="119">
        <v>81607</v>
      </c>
      <c r="J6052" s="122" t="s">
        <v>12059</v>
      </c>
      <c r="K6052" s="87" t="str">
        <f t="shared" si="253"/>
        <v>816</v>
      </c>
      <c r="L6052" s="111"/>
    </row>
    <row r="6053" spans="7:12" ht="15" customHeight="1" x14ac:dyDescent="0.25">
      <c r="G6053" s="87">
        <f t="shared" si="252"/>
        <v>0</v>
      </c>
      <c r="H6053" s="87">
        <v>6053</v>
      </c>
      <c r="I6053" s="119">
        <v>81607</v>
      </c>
      <c r="J6053" s="122" t="s">
        <v>12060</v>
      </c>
      <c r="K6053" s="87" t="str">
        <f t="shared" si="253"/>
        <v>816</v>
      </c>
      <c r="L6053" s="111"/>
    </row>
    <row r="6054" spans="7:12" ht="15" customHeight="1" x14ac:dyDescent="0.25">
      <c r="G6054" s="87">
        <f t="shared" si="252"/>
        <v>0</v>
      </c>
      <c r="H6054" s="87">
        <v>6054</v>
      </c>
      <c r="I6054" s="119">
        <v>81607</v>
      </c>
      <c r="J6054" s="122" t="s">
        <v>12061</v>
      </c>
      <c r="K6054" s="87" t="str">
        <f t="shared" si="253"/>
        <v>816</v>
      </c>
      <c r="L6054" s="111"/>
    </row>
    <row r="6055" spans="7:12" ht="15" customHeight="1" x14ac:dyDescent="0.25">
      <c r="G6055" s="87">
        <f t="shared" si="252"/>
        <v>0</v>
      </c>
      <c r="H6055" s="87">
        <v>6055</v>
      </c>
      <c r="I6055" s="119">
        <v>81607</v>
      </c>
      <c r="J6055" s="122" t="s">
        <v>12062</v>
      </c>
      <c r="K6055" s="87" t="str">
        <f t="shared" si="253"/>
        <v>816</v>
      </c>
      <c r="L6055" s="111"/>
    </row>
    <row r="6056" spans="7:12" ht="15" customHeight="1" x14ac:dyDescent="0.25">
      <c r="G6056" s="87">
        <f t="shared" si="252"/>
        <v>0</v>
      </c>
      <c r="H6056" s="87">
        <v>6056</v>
      </c>
      <c r="I6056" s="119">
        <v>81607</v>
      </c>
      <c r="J6056" s="122" t="s">
        <v>12063</v>
      </c>
      <c r="K6056" s="87" t="str">
        <f t="shared" si="253"/>
        <v>816</v>
      </c>
      <c r="L6056" s="111"/>
    </row>
    <row r="6057" spans="7:12" ht="15" customHeight="1" x14ac:dyDescent="0.25">
      <c r="G6057" s="87">
        <f t="shared" si="252"/>
        <v>0</v>
      </c>
      <c r="H6057" s="87">
        <v>6057</v>
      </c>
      <c r="I6057" s="119">
        <v>81605</v>
      </c>
      <c r="J6057" s="122" t="s">
        <v>12064</v>
      </c>
      <c r="K6057" s="87" t="str">
        <f t="shared" si="253"/>
        <v>816</v>
      </c>
      <c r="L6057" s="111"/>
    </row>
    <row r="6058" spans="7:12" ht="15" customHeight="1" x14ac:dyDescent="0.25">
      <c r="G6058" s="87">
        <f t="shared" si="252"/>
        <v>0</v>
      </c>
      <c r="H6058" s="87">
        <v>6058</v>
      </c>
      <c r="I6058" s="119">
        <v>81605</v>
      </c>
      <c r="J6058" s="122" t="s">
        <v>12131</v>
      </c>
      <c r="K6058" s="87" t="str">
        <f t="shared" si="253"/>
        <v>816</v>
      </c>
      <c r="L6058" s="111"/>
    </row>
    <row r="6059" spans="7:12" ht="15" customHeight="1" x14ac:dyDescent="0.25">
      <c r="G6059" s="87">
        <f t="shared" si="252"/>
        <v>0</v>
      </c>
      <c r="H6059" s="87">
        <v>6059</v>
      </c>
      <c r="I6059" s="119">
        <v>81605</v>
      </c>
      <c r="J6059" s="122" t="s">
        <v>12065</v>
      </c>
      <c r="K6059" s="87" t="str">
        <f t="shared" si="253"/>
        <v>816</v>
      </c>
      <c r="L6059" s="111"/>
    </row>
    <row r="6060" spans="7:12" ht="15" customHeight="1" x14ac:dyDescent="0.25">
      <c r="G6060" s="87">
        <f t="shared" si="252"/>
        <v>0</v>
      </c>
      <c r="H6060" s="87">
        <v>6060</v>
      </c>
      <c r="I6060" s="119">
        <v>81609</v>
      </c>
      <c r="J6060" s="122" t="s">
        <v>12066</v>
      </c>
      <c r="K6060" s="87" t="str">
        <f t="shared" si="253"/>
        <v>816</v>
      </c>
      <c r="L6060" s="111"/>
    </row>
    <row r="6061" spans="7:12" ht="15" customHeight="1" x14ac:dyDescent="0.25">
      <c r="G6061" s="87">
        <f t="shared" si="252"/>
        <v>0</v>
      </c>
      <c r="H6061" s="87">
        <v>6061</v>
      </c>
      <c r="I6061" s="119">
        <v>81605</v>
      </c>
      <c r="J6061" s="122" t="s">
        <v>12067</v>
      </c>
      <c r="K6061" s="87" t="str">
        <f t="shared" si="253"/>
        <v>816</v>
      </c>
      <c r="L6061" s="111"/>
    </row>
    <row r="6062" spans="7:12" ht="15" customHeight="1" x14ac:dyDescent="0.25">
      <c r="G6062" s="87">
        <f t="shared" si="252"/>
        <v>0</v>
      </c>
      <c r="H6062" s="87">
        <v>6062</v>
      </c>
      <c r="I6062" s="119">
        <v>81605</v>
      </c>
      <c r="J6062" s="122" t="s">
        <v>12068</v>
      </c>
      <c r="K6062" s="87" t="str">
        <f t="shared" si="253"/>
        <v>816</v>
      </c>
      <c r="L6062" s="111"/>
    </row>
    <row r="6063" spans="7:12" ht="15" customHeight="1" x14ac:dyDescent="0.25">
      <c r="G6063" s="87">
        <f t="shared" si="252"/>
        <v>0</v>
      </c>
      <c r="H6063" s="87">
        <v>6063</v>
      </c>
      <c r="I6063" s="119">
        <v>81605</v>
      </c>
      <c r="J6063" s="122" t="s">
        <v>12069</v>
      </c>
      <c r="K6063" s="87" t="str">
        <f t="shared" si="253"/>
        <v>816</v>
      </c>
      <c r="L6063" s="111"/>
    </row>
    <row r="6064" spans="7:12" ht="15" customHeight="1" x14ac:dyDescent="0.25">
      <c r="G6064" s="87">
        <f t="shared" si="252"/>
        <v>0</v>
      </c>
      <c r="H6064" s="87">
        <v>6064</v>
      </c>
      <c r="I6064" s="119">
        <v>81605</v>
      </c>
      <c r="J6064" s="121" t="s">
        <v>12070</v>
      </c>
      <c r="K6064" s="87" t="str">
        <f t="shared" si="253"/>
        <v>816</v>
      </c>
      <c r="L6064" s="111"/>
    </row>
    <row r="6065" spans="7:12" ht="15" customHeight="1" x14ac:dyDescent="0.25">
      <c r="G6065" s="87">
        <f t="shared" si="252"/>
        <v>0</v>
      </c>
      <c r="H6065" s="87">
        <v>6065</v>
      </c>
      <c r="I6065" s="119">
        <v>81608</v>
      </c>
      <c r="J6065" s="122" t="s">
        <v>12071</v>
      </c>
      <c r="K6065" s="87" t="str">
        <f t="shared" si="253"/>
        <v>816</v>
      </c>
      <c r="L6065" s="111"/>
    </row>
    <row r="6066" spans="7:12" ht="15" customHeight="1" x14ac:dyDescent="0.25">
      <c r="G6066" s="87">
        <f t="shared" si="252"/>
        <v>0</v>
      </c>
      <c r="H6066" s="87">
        <v>6066</v>
      </c>
      <c r="I6066" s="119">
        <v>81608</v>
      </c>
      <c r="J6066" s="122" t="s">
        <v>12072</v>
      </c>
      <c r="K6066" s="87" t="str">
        <f t="shared" si="253"/>
        <v>816</v>
      </c>
      <c r="L6066" s="111"/>
    </row>
    <row r="6067" spans="7:12" ht="15" customHeight="1" x14ac:dyDescent="0.25">
      <c r="G6067" s="87">
        <f t="shared" si="252"/>
        <v>0</v>
      </c>
      <c r="H6067" s="87">
        <v>6067</v>
      </c>
      <c r="I6067" s="119">
        <v>81608</v>
      </c>
      <c r="J6067" s="122" t="s">
        <v>12073</v>
      </c>
      <c r="K6067" s="87" t="str">
        <f t="shared" si="253"/>
        <v>816</v>
      </c>
      <c r="L6067" s="111"/>
    </row>
    <row r="6068" spans="7:12" ht="15" customHeight="1" x14ac:dyDescent="0.25">
      <c r="G6068" s="87">
        <f t="shared" si="252"/>
        <v>0</v>
      </c>
      <c r="H6068" s="87">
        <v>6068</v>
      </c>
      <c r="I6068" s="119">
        <v>81608</v>
      </c>
      <c r="J6068" s="122" t="s">
        <v>12074</v>
      </c>
      <c r="K6068" s="87" t="str">
        <f t="shared" si="253"/>
        <v>816</v>
      </c>
      <c r="L6068" s="111"/>
    </row>
    <row r="6069" spans="7:12" ht="15" customHeight="1" x14ac:dyDescent="0.25">
      <c r="G6069" s="87">
        <f t="shared" si="252"/>
        <v>0</v>
      </c>
      <c r="H6069" s="87">
        <v>6069</v>
      </c>
      <c r="I6069" s="119">
        <v>81608</v>
      </c>
      <c r="J6069" s="122" t="s">
        <v>12075</v>
      </c>
      <c r="K6069" s="87" t="str">
        <f t="shared" si="253"/>
        <v>816</v>
      </c>
      <c r="L6069" s="111"/>
    </row>
    <row r="6070" spans="7:12" ht="15" customHeight="1" x14ac:dyDescent="0.25">
      <c r="G6070" s="87">
        <f t="shared" si="252"/>
        <v>0</v>
      </c>
      <c r="H6070" s="87">
        <v>6070</v>
      </c>
      <c r="I6070" s="119">
        <v>82110</v>
      </c>
      <c r="J6070" s="122" t="s">
        <v>12076</v>
      </c>
      <c r="K6070" s="87" t="str">
        <f t="shared" si="253"/>
        <v>821</v>
      </c>
      <c r="L6070" s="111"/>
    </row>
    <row r="6071" spans="7:12" ht="15" customHeight="1" x14ac:dyDescent="0.25">
      <c r="G6071" s="87">
        <f t="shared" si="252"/>
        <v>0</v>
      </c>
      <c r="H6071" s="87">
        <v>6071</v>
      </c>
      <c r="I6071" s="119">
        <v>82110</v>
      </c>
      <c r="J6071" s="122" t="s">
        <v>12077</v>
      </c>
      <c r="K6071" s="87" t="str">
        <f t="shared" si="253"/>
        <v>821</v>
      </c>
      <c r="L6071" s="111"/>
    </row>
    <row r="6072" spans="7:12" ht="15" customHeight="1" x14ac:dyDescent="0.25">
      <c r="G6072" s="87">
        <f t="shared" si="252"/>
        <v>0</v>
      </c>
      <c r="H6072" s="87">
        <v>6072</v>
      </c>
      <c r="I6072" s="119">
        <v>82110</v>
      </c>
      <c r="J6072" s="122" t="s">
        <v>12078</v>
      </c>
      <c r="K6072" s="87" t="str">
        <f t="shared" si="253"/>
        <v>821</v>
      </c>
      <c r="L6072" s="111"/>
    </row>
    <row r="6073" spans="7:12" ht="15" customHeight="1" x14ac:dyDescent="0.25">
      <c r="G6073" s="87">
        <f t="shared" si="252"/>
        <v>0</v>
      </c>
      <c r="H6073" s="87">
        <v>6073</v>
      </c>
      <c r="I6073" s="119">
        <v>82110</v>
      </c>
      <c r="J6073" s="122" t="s">
        <v>12079</v>
      </c>
      <c r="K6073" s="87" t="str">
        <f t="shared" si="253"/>
        <v>821</v>
      </c>
      <c r="L6073" s="111"/>
    </row>
    <row r="6074" spans="7:12" ht="15" customHeight="1" x14ac:dyDescent="0.25">
      <c r="G6074" s="87">
        <f t="shared" si="252"/>
        <v>0</v>
      </c>
      <c r="H6074" s="87">
        <v>6074</v>
      </c>
      <c r="I6074" s="119">
        <v>82110</v>
      </c>
      <c r="J6074" s="122" t="s">
        <v>12080</v>
      </c>
      <c r="K6074" s="87" t="str">
        <f t="shared" si="253"/>
        <v>821</v>
      </c>
      <c r="L6074" s="111"/>
    </row>
    <row r="6075" spans="7:12" ht="15" customHeight="1" x14ac:dyDescent="0.25">
      <c r="G6075" s="87">
        <f t="shared" si="252"/>
        <v>0</v>
      </c>
      <c r="H6075" s="87">
        <v>6075</v>
      </c>
      <c r="I6075" s="119">
        <v>82110</v>
      </c>
      <c r="J6075" s="122" t="s">
        <v>12081</v>
      </c>
      <c r="K6075" s="87" t="str">
        <f t="shared" si="253"/>
        <v>821</v>
      </c>
      <c r="L6075" s="111"/>
    </row>
    <row r="6076" spans="7:12" ht="15" customHeight="1" x14ac:dyDescent="0.25">
      <c r="G6076" s="87">
        <f t="shared" si="252"/>
        <v>0</v>
      </c>
      <c r="H6076" s="87">
        <v>6076</v>
      </c>
      <c r="I6076" s="119">
        <v>82110</v>
      </c>
      <c r="J6076" s="122" t="s">
        <v>12082</v>
      </c>
      <c r="K6076" s="87" t="str">
        <f t="shared" si="253"/>
        <v>821</v>
      </c>
      <c r="L6076" s="111"/>
    </row>
    <row r="6077" spans="7:12" ht="15" customHeight="1" x14ac:dyDescent="0.25">
      <c r="G6077" s="87">
        <f t="shared" si="252"/>
        <v>0</v>
      </c>
      <c r="H6077" s="87">
        <v>6077</v>
      </c>
      <c r="I6077" s="119">
        <v>82110</v>
      </c>
      <c r="J6077" s="121" t="s">
        <v>12083</v>
      </c>
      <c r="K6077" s="87" t="str">
        <f t="shared" si="253"/>
        <v>821</v>
      </c>
      <c r="L6077" s="111"/>
    </row>
    <row r="6078" spans="7:12" ht="15" customHeight="1" x14ac:dyDescent="0.25">
      <c r="G6078" s="87">
        <f t="shared" si="252"/>
        <v>0</v>
      </c>
      <c r="H6078" s="87">
        <v>6078</v>
      </c>
      <c r="I6078" s="119">
        <v>82121</v>
      </c>
      <c r="J6078" s="122" t="s">
        <v>12084</v>
      </c>
      <c r="K6078" s="87" t="str">
        <f t="shared" si="253"/>
        <v>821</v>
      </c>
      <c r="L6078" s="111"/>
    </row>
    <row r="6079" spans="7:12" ht="15" customHeight="1" x14ac:dyDescent="0.25">
      <c r="G6079" s="87">
        <f t="shared" si="252"/>
        <v>0</v>
      </c>
      <c r="H6079" s="87">
        <v>6079</v>
      </c>
      <c r="I6079" s="119">
        <v>82121</v>
      </c>
      <c r="J6079" s="122" t="s">
        <v>12085</v>
      </c>
      <c r="K6079" s="87" t="str">
        <f t="shared" si="253"/>
        <v>821</v>
      </c>
      <c r="L6079" s="111"/>
    </row>
    <row r="6080" spans="7:12" ht="15" customHeight="1" x14ac:dyDescent="0.25">
      <c r="G6080" s="87">
        <f t="shared" si="252"/>
        <v>0</v>
      </c>
      <c r="H6080" s="87">
        <v>6080</v>
      </c>
      <c r="I6080" s="119">
        <v>82121</v>
      </c>
      <c r="J6080" s="122" t="s">
        <v>12086</v>
      </c>
      <c r="K6080" s="87" t="str">
        <f t="shared" si="253"/>
        <v>821</v>
      </c>
      <c r="L6080" s="111"/>
    </row>
    <row r="6081" spans="7:12" ht="15" customHeight="1" x14ac:dyDescent="0.25">
      <c r="G6081" s="87">
        <f t="shared" si="252"/>
        <v>0</v>
      </c>
      <c r="H6081" s="87">
        <v>6081</v>
      </c>
      <c r="I6081" s="119">
        <v>82121</v>
      </c>
      <c r="J6081" s="122" t="s">
        <v>12087</v>
      </c>
      <c r="K6081" s="87" t="str">
        <f t="shared" si="253"/>
        <v>821</v>
      </c>
      <c r="L6081" s="111"/>
    </row>
    <row r="6082" spans="7:12" ht="15" customHeight="1" x14ac:dyDescent="0.25">
      <c r="G6082" s="87">
        <f t="shared" ref="G6082:G6145" si="254">IF(ISERR(SEARCH($G$1,J6082)),0,1)</f>
        <v>0</v>
      </c>
      <c r="H6082" s="87">
        <v>6082</v>
      </c>
      <c r="I6082" s="119">
        <v>82121</v>
      </c>
      <c r="J6082" s="122" t="s">
        <v>12088</v>
      </c>
      <c r="K6082" s="87" t="str">
        <f t="shared" si="253"/>
        <v>821</v>
      </c>
      <c r="L6082" s="111"/>
    </row>
    <row r="6083" spans="7:12" ht="15" customHeight="1" x14ac:dyDescent="0.25">
      <c r="G6083" s="87">
        <f t="shared" si="254"/>
        <v>0</v>
      </c>
      <c r="H6083" s="87">
        <v>6083</v>
      </c>
      <c r="I6083" s="119">
        <v>82121</v>
      </c>
      <c r="J6083" s="121" t="s">
        <v>12089</v>
      </c>
      <c r="K6083" s="87" t="str">
        <f t="shared" ref="K6083:K6146" si="255">IF(LEN(LEFT(I6083,3))&lt;3,"Prosím, zvolte podrobnější úroveň.",LEFT(I6083,3))</f>
        <v>821</v>
      </c>
      <c r="L6083" s="111"/>
    </row>
    <row r="6084" spans="7:12" ht="15" customHeight="1" x14ac:dyDescent="0.25">
      <c r="G6084" s="87">
        <f t="shared" si="254"/>
        <v>0</v>
      </c>
      <c r="H6084" s="87">
        <v>6084</v>
      </c>
      <c r="I6084" s="119">
        <v>82122</v>
      </c>
      <c r="J6084" s="122" t="s">
        <v>12090</v>
      </c>
      <c r="K6084" s="87" t="str">
        <f t="shared" si="255"/>
        <v>821</v>
      </c>
      <c r="L6084" s="111"/>
    </row>
    <row r="6085" spans="7:12" ht="15" customHeight="1" x14ac:dyDescent="0.25">
      <c r="G6085" s="87">
        <f t="shared" si="254"/>
        <v>0</v>
      </c>
      <c r="H6085" s="87">
        <v>6085</v>
      </c>
      <c r="I6085" s="119">
        <v>82122</v>
      </c>
      <c r="J6085" s="122" t="s">
        <v>12091</v>
      </c>
      <c r="K6085" s="87" t="str">
        <f t="shared" si="255"/>
        <v>821</v>
      </c>
      <c r="L6085" s="111"/>
    </row>
    <row r="6086" spans="7:12" ht="15" customHeight="1" x14ac:dyDescent="0.25">
      <c r="G6086" s="87">
        <f t="shared" si="254"/>
        <v>0</v>
      </c>
      <c r="H6086" s="87">
        <v>6086</v>
      </c>
      <c r="I6086" s="119">
        <v>82122</v>
      </c>
      <c r="J6086" s="122" t="s">
        <v>12092</v>
      </c>
      <c r="K6086" s="87" t="str">
        <f t="shared" si="255"/>
        <v>821</v>
      </c>
      <c r="L6086" s="111"/>
    </row>
    <row r="6087" spans="7:12" ht="15" customHeight="1" x14ac:dyDescent="0.25">
      <c r="G6087" s="87">
        <f t="shared" si="254"/>
        <v>0</v>
      </c>
      <c r="H6087" s="87">
        <v>6087</v>
      </c>
      <c r="I6087" s="119">
        <v>82122</v>
      </c>
      <c r="J6087" s="122" t="s">
        <v>12093</v>
      </c>
      <c r="K6087" s="87" t="str">
        <f t="shared" si="255"/>
        <v>821</v>
      </c>
      <c r="L6087" s="111"/>
    </row>
    <row r="6088" spans="7:12" ht="15" customHeight="1" x14ac:dyDescent="0.25">
      <c r="G6088" s="87">
        <f t="shared" si="254"/>
        <v>0</v>
      </c>
      <c r="H6088" s="87">
        <v>6088</v>
      </c>
      <c r="I6088" s="119">
        <v>82122</v>
      </c>
      <c r="J6088" s="122" t="s">
        <v>12094</v>
      </c>
      <c r="K6088" s="87" t="str">
        <f t="shared" si="255"/>
        <v>821</v>
      </c>
      <c r="L6088" s="111"/>
    </row>
    <row r="6089" spans="7:12" ht="15" customHeight="1" x14ac:dyDescent="0.25">
      <c r="G6089" s="87">
        <f t="shared" si="254"/>
        <v>0</v>
      </c>
      <c r="H6089" s="87">
        <v>6089</v>
      </c>
      <c r="I6089" s="119">
        <v>82122</v>
      </c>
      <c r="J6089" s="122" t="s">
        <v>12095</v>
      </c>
      <c r="K6089" s="87" t="str">
        <f t="shared" si="255"/>
        <v>821</v>
      </c>
      <c r="L6089" s="111"/>
    </row>
    <row r="6090" spans="7:12" ht="15" customHeight="1" x14ac:dyDescent="0.25">
      <c r="G6090" s="87">
        <f t="shared" si="254"/>
        <v>0</v>
      </c>
      <c r="H6090" s="87">
        <v>6090</v>
      </c>
      <c r="I6090" s="119">
        <v>82122</v>
      </c>
      <c r="J6090" s="121" t="s">
        <v>12096</v>
      </c>
      <c r="K6090" s="87" t="str">
        <f t="shared" si="255"/>
        <v>821</v>
      </c>
      <c r="L6090" s="111"/>
    </row>
    <row r="6091" spans="7:12" ht="15" customHeight="1" x14ac:dyDescent="0.25">
      <c r="G6091" s="87">
        <f t="shared" si="254"/>
        <v>0</v>
      </c>
      <c r="H6091" s="87">
        <v>6091</v>
      </c>
      <c r="I6091" s="119">
        <v>82197</v>
      </c>
      <c r="J6091" s="122" t="s">
        <v>12097</v>
      </c>
      <c r="K6091" s="87" t="str">
        <f t="shared" si="255"/>
        <v>821</v>
      </c>
      <c r="L6091" s="111"/>
    </row>
    <row r="6092" spans="7:12" ht="15" customHeight="1" x14ac:dyDescent="0.25">
      <c r="G6092" s="87">
        <f t="shared" si="254"/>
        <v>0</v>
      </c>
      <c r="H6092" s="87">
        <v>6092</v>
      </c>
      <c r="I6092" s="119">
        <v>82191</v>
      </c>
      <c r="J6092" s="122" t="s">
        <v>12097</v>
      </c>
      <c r="K6092" s="87" t="str">
        <f t="shared" si="255"/>
        <v>821</v>
      </c>
      <c r="L6092" s="111"/>
    </row>
    <row r="6093" spans="7:12" ht="15" customHeight="1" x14ac:dyDescent="0.25">
      <c r="G6093" s="87">
        <f t="shared" si="254"/>
        <v>0</v>
      </c>
      <c r="H6093" s="87">
        <v>6093</v>
      </c>
      <c r="I6093" s="119">
        <v>82191</v>
      </c>
      <c r="J6093" s="121" t="s">
        <v>12098</v>
      </c>
      <c r="K6093" s="87" t="str">
        <f t="shared" si="255"/>
        <v>821</v>
      </c>
      <c r="L6093" s="111"/>
    </row>
    <row r="6094" spans="7:12" ht="15" customHeight="1" x14ac:dyDescent="0.25">
      <c r="G6094" s="87">
        <f t="shared" si="254"/>
        <v>0</v>
      </c>
      <c r="H6094" s="87">
        <v>6094</v>
      </c>
      <c r="I6094" s="124">
        <v>82192</v>
      </c>
      <c r="J6094" s="121" t="s">
        <v>12098</v>
      </c>
      <c r="K6094" s="87" t="str">
        <f t="shared" si="255"/>
        <v>821</v>
      </c>
      <c r="L6094" s="111"/>
    </row>
    <row r="6095" spans="7:12" ht="15" customHeight="1" x14ac:dyDescent="0.25">
      <c r="G6095" s="87">
        <f t="shared" si="254"/>
        <v>0</v>
      </c>
      <c r="H6095" s="87">
        <v>6095</v>
      </c>
      <c r="I6095" s="119">
        <v>82197</v>
      </c>
      <c r="J6095" s="122" t="s">
        <v>12098</v>
      </c>
      <c r="K6095" s="87" t="str">
        <f t="shared" si="255"/>
        <v>821</v>
      </c>
      <c r="L6095" s="111"/>
    </row>
    <row r="6096" spans="7:12" ht="15" customHeight="1" x14ac:dyDescent="0.25">
      <c r="G6096" s="87">
        <f t="shared" si="254"/>
        <v>0</v>
      </c>
      <c r="H6096" s="87">
        <v>6096</v>
      </c>
      <c r="I6096" s="119">
        <v>82191</v>
      </c>
      <c r="J6096" s="121" t="s">
        <v>12099</v>
      </c>
      <c r="K6096" s="87" t="str">
        <f t="shared" si="255"/>
        <v>821</v>
      </c>
      <c r="L6096" s="111"/>
    </row>
    <row r="6097" spans="7:12" ht="15" customHeight="1" x14ac:dyDescent="0.25">
      <c r="G6097" s="87">
        <f t="shared" si="254"/>
        <v>0</v>
      </c>
      <c r="H6097" s="87">
        <v>6097</v>
      </c>
      <c r="I6097" s="124">
        <v>82192</v>
      </c>
      <c r="J6097" s="121" t="s">
        <v>12099</v>
      </c>
      <c r="K6097" s="87" t="str">
        <f t="shared" si="255"/>
        <v>821</v>
      </c>
      <c r="L6097" s="111"/>
    </row>
    <row r="6098" spans="7:12" ht="15" customHeight="1" x14ac:dyDescent="0.25">
      <c r="G6098" s="87">
        <f t="shared" si="254"/>
        <v>0</v>
      </c>
      <c r="H6098" s="87">
        <v>6098</v>
      </c>
      <c r="I6098" s="119">
        <v>82197</v>
      </c>
      <c r="J6098" s="122" t="s">
        <v>12099</v>
      </c>
      <c r="K6098" s="87" t="str">
        <f t="shared" si="255"/>
        <v>821</v>
      </c>
      <c r="L6098" s="111"/>
    </row>
    <row r="6099" spans="7:12" ht="15" customHeight="1" x14ac:dyDescent="0.25">
      <c r="G6099" s="87">
        <f t="shared" si="254"/>
        <v>0</v>
      </c>
      <c r="H6099" s="87">
        <v>6099</v>
      </c>
      <c r="I6099" s="119">
        <v>82191</v>
      </c>
      <c r="J6099" s="121" t="s">
        <v>12100</v>
      </c>
      <c r="K6099" s="87" t="str">
        <f t="shared" si="255"/>
        <v>821</v>
      </c>
      <c r="L6099" s="111"/>
    </row>
    <row r="6100" spans="7:12" ht="15" customHeight="1" x14ac:dyDescent="0.25">
      <c r="G6100" s="87">
        <f t="shared" si="254"/>
        <v>0</v>
      </c>
      <c r="H6100" s="87">
        <v>6100</v>
      </c>
      <c r="I6100" s="124">
        <v>82192</v>
      </c>
      <c r="J6100" s="121" t="s">
        <v>12100</v>
      </c>
      <c r="K6100" s="87" t="str">
        <f t="shared" si="255"/>
        <v>821</v>
      </c>
      <c r="L6100" s="111"/>
    </row>
    <row r="6101" spans="7:12" ht="15" customHeight="1" x14ac:dyDescent="0.25">
      <c r="G6101" s="87">
        <f t="shared" si="254"/>
        <v>0</v>
      </c>
      <c r="H6101" s="87">
        <v>6101</v>
      </c>
      <c r="I6101" s="119">
        <v>82197</v>
      </c>
      <c r="J6101" s="122" t="s">
        <v>12100</v>
      </c>
      <c r="K6101" s="87" t="str">
        <f t="shared" si="255"/>
        <v>821</v>
      </c>
      <c r="L6101" s="111"/>
    </row>
    <row r="6102" spans="7:12" ht="15" customHeight="1" x14ac:dyDescent="0.25">
      <c r="G6102" s="87">
        <f t="shared" si="254"/>
        <v>0</v>
      </c>
      <c r="H6102" s="87">
        <v>6102</v>
      </c>
      <c r="I6102" s="119">
        <v>82191</v>
      </c>
      <c r="J6102" s="121" t="s">
        <v>12101</v>
      </c>
      <c r="K6102" s="87" t="str">
        <f t="shared" si="255"/>
        <v>821</v>
      </c>
      <c r="L6102" s="111"/>
    </row>
    <row r="6103" spans="7:12" ht="15" customHeight="1" x14ac:dyDescent="0.25">
      <c r="G6103" s="87">
        <f t="shared" si="254"/>
        <v>0</v>
      </c>
      <c r="H6103" s="87">
        <v>6103</v>
      </c>
      <c r="I6103" s="119">
        <v>82191</v>
      </c>
      <c r="J6103" s="121" t="s">
        <v>12101</v>
      </c>
      <c r="K6103" s="87" t="str">
        <f t="shared" si="255"/>
        <v>821</v>
      </c>
      <c r="L6103" s="111"/>
    </row>
    <row r="6104" spans="7:12" ht="15" customHeight="1" x14ac:dyDescent="0.25">
      <c r="G6104" s="87">
        <f t="shared" si="254"/>
        <v>0</v>
      </c>
      <c r="H6104" s="87">
        <v>6104</v>
      </c>
      <c r="I6104" s="124">
        <v>82192</v>
      </c>
      <c r="J6104" s="121" t="s">
        <v>12101</v>
      </c>
      <c r="K6104" s="87" t="str">
        <f t="shared" si="255"/>
        <v>821</v>
      </c>
      <c r="L6104" s="111"/>
    </row>
    <row r="6105" spans="7:12" ht="15" customHeight="1" x14ac:dyDescent="0.25">
      <c r="G6105" s="87">
        <f t="shared" si="254"/>
        <v>0</v>
      </c>
      <c r="H6105" s="87">
        <v>6105</v>
      </c>
      <c r="I6105" s="119">
        <v>82197</v>
      </c>
      <c r="J6105" s="122" t="s">
        <v>12101</v>
      </c>
      <c r="K6105" s="87" t="str">
        <f t="shared" si="255"/>
        <v>821</v>
      </c>
      <c r="L6105" s="111"/>
    </row>
    <row r="6106" spans="7:12" ht="15" customHeight="1" x14ac:dyDescent="0.25">
      <c r="G6106" s="87">
        <f t="shared" si="254"/>
        <v>0</v>
      </c>
      <c r="H6106" s="87">
        <v>6106</v>
      </c>
      <c r="I6106" s="119">
        <v>82191</v>
      </c>
      <c r="J6106" s="121" t="s">
        <v>12132</v>
      </c>
      <c r="K6106" s="87" t="str">
        <f t="shared" si="255"/>
        <v>821</v>
      </c>
      <c r="L6106" s="111"/>
    </row>
    <row r="6107" spans="7:12" ht="15" customHeight="1" x14ac:dyDescent="0.25">
      <c r="G6107" s="87">
        <f t="shared" si="254"/>
        <v>0</v>
      </c>
      <c r="H6107" s="87">
        <v>6107</v>
      </c>
      <c r="I6107" s="119">
        <v>82192</v>
      </c>
      <c r="J6107" s="121" t="s">
        <v>12132</v>
      </c>
      <c r="K6107" s="87" t="str">
        <f t="shared" si="255"/>
        <v>821</v>
      </c>
      <c r="L6107" s="111"/>
    </row>
    <row r="6108" spans="7:12" ht="15" customHeight="1" x14ac:dyDescent="0.25">
      <c r="G6108" s="87">
        <f t="shared" si="254"/>
        <v>0</v>
      </c>
      <c r="H6108" s="87">
        <v>6108</v>
      </c>
      <c r="I6108" s="119">
        <v>82197</v>
      </c>
      <c r="J6108" s="121" t="s">
        <v>12132</v>
      </c>
      <c r="K6108" s="87" t="str">
        <f t="shared" si="255"/>
        <v>821</v>
      </c>
      <c r="L6108" s="111"/>
    </row>
    <row r="6109" spans="7:12" ht="15" customHeight="1" x14ac:dyDescent="0.25">
      <c r="G6109" s="87">
        <f t="shared" si="254"/>
        <v>0</v>
      </c>
      <c r="H6109" s="87">
        <v>6109</v>
      </c>
      <c r="I6109" s="119">
        <v>82193</v>
      </c>
      <c r="J6109" s="122" t="s">
        <v>12133</v>
      </c>
      <c r="K6109" s="87" t="str">
        <f t="shared" si="255"/>
        <v>821</v>
      </c>
      <c r="L6109" s="111"/>
    </row>
    <row r="6110" spans="7:12" ht="15" customHeight="1" x14ac:dyDescent="0.25">
      <c r="G6110" s="87">
        <f t="shared" si="254"/>
        <v>0</v>
      </c>
      <c r="H6110" s="87">
        <v>6110</v>
      </c>
      <c r="I6110" s="119">
        <v>82193</v>
      </c>
      <c r="J6110" s="122" t="s">
        <v>12134</v>
      </c>
      <c r="K6110" s="87" t="str">
        <f t="shared" si="255"/>
        <v>821</v>
      </c>
      <c r="L6110" s="111"/>
    </row>
    <row r="6111" spans="7:12" ht="15" customHeight="1" x14ac:dyDescent="0.25">
      <c r="G6111" s="87">
        <f t="shared" si="254"/>
        <v>0</v>
      </c>
      <c r="H6111" s="87">
        <v>6111</v>
      </c>
      <c r="I6111" s="119">
        <v>82193</v>
      </c>
      <c r="J6111" s="122" t="s">
        <v>12135</v>
      </c>
      <c r="K6111" s="87" t="str">
        <f t="shared" si="255"/>
        <v>821</v>
      </c>
      <c r="L6111" s="111"/>
    </row>
    <row r="6112" spans="7:12" ht="15" customHeight="1" x14ac:dyDescent="0.25">
      <c r="G6112" s="87">
        <f t="shared" si="254"/>
        <v>0</v>
      </c>
      <c r="H6112" s="87">
        <v>6112</v>
      </c>
      <c r="I6112" s="119">
        <v>82193</v>
      </c>
      <c r="J6112" s="122" t="s">
        <v>12136</v>
      </c>
      <c r="K6112" s="87" t="str">
        <f t="shared" si="255"/>
        <v>821</v>
      </c>
      <c r="L6112" s="111"/>
    </row>
    <row r="6113" spans="7:12" ht="15" customHeight="1" x14ac:dyDescent="0.25">
      <c r="G6113" s="87">
        <f t="shared" si="254"/>
        <v>0</v>
      </c>
      <c r="H6113" s="87">
        <v>6113</v>
      </c>
      <c r="I6113" s="119">
        <v>82193</v>
      </c>
      <c r="J6113" s="122" t="s">
        <v>12137</v>
      </c>
      <c r="K6113" s="87" t="str">
        <f t="shared" si="255"/>
        <v>821</v>
      </c>
      <c r="L6113" s="111"/>
    </row>
    <row r="6114" spans="7:12" ht="15" customHeight="1" x14ac:dyDescent="0.25">
      <c r="G6114" s="87">
        <f t="shared" si="254"/>
        <v>0</v>
      </c>
      <c r="H6114" s="87">
        <v>6114</v>
      </c>
      <c r="I6114" s="119">
        <v>82193</v>
      </c>
      <c r="J6114" s="121" t="s">
        <v>12138</v>
      </c>
      <c r="K6114" s="87" t="str">
        <f t="shared" si="255"/>
        <v>821</v>
      </c>
      <c r="L6114" s="111"/>
    </row>
    <row r="6115" spans="7:12" ht="15" customHeight="1" x14ac:dyDescent="0.25">
      <c r="G6115" s="87">
        <f t="shared" si="254"/>
        <v>0</v>
      </c>
      <c r="H6115" s="87">
        <v>6115</v>
      </c>
      <c r="I6115" s="119">
        <v>82197</v>
      </c>
      <c r="J6115" s="121" t="s">
        <v>12138</v>
      </c>
      <c r="K6115" s="87" t="str">
        <f t="shared" si="255"/>
        <v>821</v>
      </c>
      <c r="L6115" s="111"/>
    </row>
    <row r="6116" spans="7:12" ht="15" customHeight="1" x14ac:dyDescent="0.25">
      <c r="G6116" s="87">
        <f t="shared" si="254"/>
        <v>0</v>
      </c>
      <c r="H6116" s="87">
        <v>6116</v>
      </c>
      <c r="I6116" s="119">
        <v>82195</v>
      </c>
      <c r="J6116" s="122" t="s">
        <v>12139</v>
      </c>
      <c r="K6116" s="87" t="str">
        <f t="shared" si="255"/>
        <v>821</v>
      </c>
      <c r="L6116" s="111"/>
    </row>
    <row r="6117" spans="7:12" ht="15" customHeight="1" x14ac:dyDescent="0.25">
      <c r="G6117" s="87">
        <f t="shared" si="254"/>
        <v>0</v>
      </c>
      <c r="H6117" s="87">
        <v>6117</v>
      </c>
      <c r="I6117" s="119">
        <v>82195</v>
      </c>
      <c r="J6117" s="122" t="s">
        <v>12140</v>
      </c>
      <c r="K6117" s="87" t="str">
        <f t="shared" si="255"/>
        <v>821</v>
      </c>
      <c r="L6117" s="111"/>
    </row>
    <row r="6118" spans="7:12" ht="15" customHeight="1" x14ac:dyDescent="0.25">
      <c r="G6118" s="87">
        <f t="shared" si="254"/>
        <v>0</v>
      </c>
      <c r="H6118" s="87">
        <v>6118</v>
      </c>
      <c r="I6118" s="119">
        <v>82194</v>
      </c>
      <c r="J6118" s="122" t="s">
        <v>12141</v>
      </c>
      <c r="K6118" s="87" t="str">
        <f t="shared" si="255"/>
        <v>821</v>
      </c>
      <c r="L6118" s="111"/>
    </row>
    <row r="6119" spans="7:12" ht="15" customHeight="1" x14ac:dyDescent="0.25">
      <c r="G6119" s="87">
        <f t="shared" si="254"/>
        <v>0</v>
      </c>
      <c r="H6119" s="87">
        <v>6119</v>
      </c>
      <c r="I6119" s="119">
        <v>82194</v>
      </c>
      <c r="J6119" s="122" t="s">
        <v>12142</v>
      </c>
      <c r="K6119" s="87" t="str">
        <f t="shared" si="255"/>
        <v>821</v>
      </c>
      <c r="L6119" s="111"/>
    </row>
    <row r="6120" spans="7:12" ht="15" customHeight="1" x14ac:dyDescent="0.25">
      <c r="G6120" s="87">
        <f t="shared" si="254"/>
        <v>0</v>
      </c>
      <c r="H6120" s="87">
        <v>6120</v>
      </c>
      <c r="I6120" s="119">
        <v>82195</v>
      </c>
      <c r="J6120" s="122" t="s">
        <v>12142</v>
      </c>
      <c r="K6120" s="87" t="str">
        <f t="shared" si="255"/>
        <v>821</v>
      </c>
      <c r="L6120" s="111"/>
    </row>
    <row r="6121" spans="7:12" ht="15" customHeight="1" x14ac:dyDescent="0.25">
      <c r="G6121" s="87">
        <f t="shared" si="254"/>
        <v>0</v>
      </c>
      <c r="H6121" s="87">
        <v>6121</v>
      </c>
      <c r="I6121" s="119">
        <v>82194</v>
      </c>
      <c r="J6121" s="121" t="s">
        <v>12143</v>
      </c>
      <c r="K6121" s="87" t="str">
        <f t="shared" si="255"/>
        <v>821</v>
      </c>
      <c r="L6121" s="111"/>
    </row>
    <row r="6122" spans="7:12" ht="15" customHeight="1" x14ac:dyDescent="0.25">
      <c r="G6122" s="87">
        <f t="shared" si="254"/>
        <v>0</v>
      </c>
      <c r="H6122" s="87">
        <v>6122</v>
      </c>
      <c r="I6122" s="119">
        <v>82195</v>
      </c>
      <c r="J6122" s="121" t="s">
        <v>12143</v>
      </c>
      <c r="K6122" s="87" t="str">
        <f t="shared" si="255"/>
        <v>821</v>
      </c>
      <c r="L6122" s="111"/>
    </row>
    <row r="6123" spans="7:12" ht="15" customHeight="1" x14ac:dyDescent="0.25">
      <c r="G6123" s="87">
        <f t="shared" si="254"/>
        <v>0</v>
      </c>
      <c r="H6123" s="87">
        <v>6123</v>
      </c>
      <c r="I6123" s="119">
        <v>82197</v>
      </c>
      <c r="J6123" s="121" t="s">
        <v>12143</v>
      </c>
      <c r="K6123" s="87" t="str">
        <f t="shared" si="255"/>
        <v>821</v>
      </c>
      <c r="L6123" s="111"/>
    </row>
    <row r="6124" spans="7:12" ht="15" customHeight="1" x14ac:dyDescent="0.25">
      <c r="G6124" s="87">
        <f t="shared" si="254"/>
        <v>0</v>
      </c>
      <c r="H6124" s="87">
        <v>6124</v>
      </c>
      <c r="I6124" s="119">
        <v>82197</v>
      </c>
      <c r="J6124" s="122" t="s">
        <v>12144</v>
      </c>
      <c r="K6124" s="87" t="str">
        <f t="shared" si="255"/>
        <v>821</v>
      </c>
      <c r="L6124" s="111"/>
    </row>
    <row r="6125" spans="7:12" ht="15" customHeight="1" x14ac:dyDescent="0.25">
      <c r="G6125" s="87">
        <f t="shared" si="254"/>
        <v>0</v>
      </c>
      <c r="H6125" s="87">
        <v>6125</v>
      </c>
      <c r="I6125" s="119">
        <v>82197</v>
      </c>
      <c r="J6125" s="122" t="s">
        <v>12145</v>
      </c>
      <c r="K6125" s="87" t="str">
        <f t="shared" si="255"/>
        <v>821</v>
      </c>
      <c r="L6125" s="111"/>
    </row>
    <row r="6126" spans="7:12" ht="15" customHeight="1" x14ac:dyDescent="0.25">
      <c r="G6126" s="87">
        <f t="shared" si="254"/>
        <v>0</v>
      </c>
      <c r="H6126" s="87">
        <v>6126</v>
      </c>
      <c r="I6126" s="119">
        <v>82197</v>
      </c>
      <c r="J6126" s="122" t="s">
        <v>12146</v>
      </c>
      <c r="K6126" s="87" t="str">
        <f t="shared" si="255"/>
        <v>821</v>
      </c>
      <c r="L6126" s="111"/>
    </row>
    <row r="6127" spans="7:12" ht="15" customHeight="1" x14ac:dyDescent="0.25">
      <c r="G6127" s="87">
        <f t="shared" si="254"/>
        <v>0</v>
      </c>
      <c r="H6127" s="87">
        <v>6127</v>
      </c>
      <c r="I6127" s="119">
        <v>82197</v>
      </c>
      <c r="J6127" s="122" t="s">
        <v>12147</v>
      </c>
      <c r="K6127" s="87" t="str">
        <f t="shared" si="255"/>
        <v>821</v>
      </c>
      <c r="L6127" s="111"/>
    </row>
    <row r="6128" spans="7:12" ht="15" customHeight="1" x14ac:dyDescent="0.25">
      <c r="G6128" s="87">
        <f t="shared" si="254"/>
        <v>0</v>
      </c>
      <c r="H6128" s="87">
        <v>6128</v>
      </c>
      <c r="I6128" s="119">
        <v>82197</v>
      </c>
      <c r="J6128" s="122" t="s">
        <v>12148</v>
      </c>
      <c r="K6128" s="87" t="str">
        <f t="shared" si="255"/>
        <v>821</v>
      </c>
      <c r="L6128" s="111"/>
    </row>
    <row r="6129" spans="7:12" ht="15" customHeight="1" x14ac:dyDescent="0.25">
      <c r="G6129" s="87">
        <f t="shared" si="254"/>
        <v>0</v>
      </c>
      <c r="H6129" s="87">
        <v>6129</v>
      </c>
      <c r="I6129" s="119">
        <v>82197</v>
      </c>
      <c r="J6129" s="121" t="s">
        <v>12149</v>
      </c>
      <c r="K6129" s="87" t="str">
        <f t="shared" si="255"/>
        <v>821</v>
      </c>
      <c r="L6129" s="111"/>
    </row>
    <row r="6130" spans="7:12" ht="15" customHeight="1" x14ac:dyDescent="0.25">
      <c r="G6130" s="87">
        <f t="shared" si="254"/>
        <v>0</v>
      </c>
      <c r="H6130" s="87">
        <v>6130</v>
      </c>
      <c r="I6130" s="119">
        <v>82196</v>
      </c>
      <c r="J6130" s="121" t="s">
        <v>12149</v>
      </c>
      <c r="K6130" s="87" t="str">
        <f t="shared" si="255"/>
        <v>821</v>
      </c>
      <c r="L6130" s="111"/>
    </row>
    <row r="6131" spans="7:12" ht="15" customHeight="1" x14ac:dyDescent="0.25">
      <c r="G6131" s="87">
        <f t="shared" si="254"/>
        <v>0</v>
      </c>
      <c r="H6131" s="87">
        <v>6131</v>
      </c>
      <c r="I6131" s="119">
        <v>82199</v>
      </c>
      <c r="J6131" s="121" t="s">
        <v>12149</v>
      </c>
      <c r="K6131" s="87" t="str">
        <f t="shared" si="255"/>
        <v>821</v>
      </c>
      <c r="L6131" s="111"/>
    </row>
    <row r="6132" spans="7:12" ht="15" customHeight="1" x14ac:dyDescent="0.25">
      <c r="G6132" s="87">
        <f t="shared" si="254"/>
        <v>0</v>
      </c>
      <c r="H6132" s="87">
        <v>6132</v>
      </c>
      <c r="I6132" s="119">
        <v>81830</v>
      </c>
      <c r="J6132" s="122" t="s">
        <v>12150</v>
      </c>
      <c r="K6132" s="87" t="str">
        <f t="shared" si="255"/>
        <v>818</v>
      </c>
      <c r="L6132" s="111"/>
    </row>
    <row r="6133" spans="7:12" ht="15" customHeight="1" x14ac:dyDescent="0.25">
      <c r="G6133" s="87">
        <f t="shared" si="254"/>
        <v>0</v>
      </c>
      <c r="H6133" s="87">
        <v>6133</v>
      </c>
      <c r="I6133" s="119">
        <v>81830</v>
      </c>
      <c r="J6133" s="122" t="s">
        <v>12481</v>
      </c>
      <c r="K6133" s="87" t="str">
        <f t="shared" si="255"/>
        <v>818</v>
      </c>
      <c r="L6133" s="111"/>
    </row>
    <row r="6134" spans="7:12" ht="15" customHeight="1" x14ac:dyDescent="0.25">
      <c r="G6134" s="87">
        <f t="shared" si="254"/>
        <v>0</v>
      </c>
      <c r="H6134" s="87">
        <v>6134</v>
      </c>
      <c r="I6134" s="119">
        <v>75430</v>
      </c>
      <c r="J6134" s="122" t="s">
        <v>12479</v>
      </c>
      <c r="K6134" s="87" t="str">
        <f t="shared" si="255"/>
        <v>754</v>
      </c>
      <c r="L6134" s="111"/>
    </row>
    <row r="6135" spans="7:12" ht="15" customHeight="1" x14ac:dyDescent="0.25">
      <c r="G6135" s="87">
        <f t="shared" si="254"/>
        <v>0</v>
      </c>
      <c r="H6135" s="87">
        <v>6135</v>
      </c>
      <c r="I6135" s="119">
        <v>81892</v>
      </c>
      <c r="J6135" s="122" t="s">
        <v>12102</v>
      </c>
      <c r="K6135" s="87" t="str">
        <f t="shared" si="255"/>
        <v>818</v>
      </c>
      <c r="L6135" s="111"/>
    </row>
    <row r="6136" spans="7:12" ht="15" customHeight="1" x14ac:dyDescent="0.25">
      <c r="G6136" s="87">
        <f t="shared" si="254"/>
        <v>0</v>
      </c>
      <c r="H6136" s="87">
        <v>6136</v>
      </c>
      <c r="I6136" s="119">
        <v>81894</v>
      </c>
      <c r="J6136" s="122" t="s">
        <v>12103</v>
      </c>
      <c r="K6136" s="87" t="str">
        <f t="shared" si="255"/>
        <v>818</v>
      </c>
      <c r="L6136" s="111"/>
    </row>
    <row r="6137" spans="7:12" ht="15" customHeight="1" x14ac:dyDescent="0.25">
      <c r="G6137" s="87">
        <f t="shared" si="254"/>
        <v>0</v>
      </c>
      <c r="H6137" s="87">
        <v>6137</v>
      </c>
      <c r="I6137" s="119">
        <v>81895</v>
      </c>
      <c r="J6137" s="122" t="s">
        <v>12480</v>
      </c>
      <c r="K6137" s="87" t="str">
        <f t="shared" si="255"/>
        <v>818</v>
      </c>
      <c r="L6137" s="111"/>
    </row>
    <row r="6138" spans="7:12" ht="15" customHeight="1" x14ac:dyDescent="0.25">
      <c r="G6138" s="87">
        <f t="shared" si="254"/>
        <v>0</v>
      </c>
      <c r="H6138" s="87">
        <v>6138</v>
      </c>
      <c r="I6138" s="119">
        <v>81897</v>
      </c>
      <c r="J6138" s="121" t="s">
        <v>12151</v>
      </c>
      <c r="K6138" s="87" t="str">
        <f t="shared" si="255"/>
        <v>818</v>
      </c>
      <c r="L6138" s="111"/>
    </row>
    <row r="6139" spans="7:12" ht="15" customHeight="1" x14ac:dyDescent="0.25">
      <c r="G6139" s="87">
        <f t="shared" si="254"/>
        <v>0</v>
      </c>
      <c r="H6139" s="87">
        <v>6139</v>
      </c>
      <c r="I6139" s="119">
        <v>81899</v>
      </c>
      <c r="J6139" s="121" t="s">
        <v>12151</v>
      </c>
      <c r="K6139" s="87" t="str">
        <f t="shared" si="255"/>
        <v>818</v>
      </c>
      <c r="L6139" s="111"/>
    </row>
    <row r="6140" spans="7:12" ht="15" customHeight="1" x14ac:dyDescent="0.25">
      <c r="G6140" s="87">
        <f t="shared" si="254"/>
        <v>0</v>
      </c>
      <c r="H6140" s="87">
        <v>6140</v>
      </c>
      <c r="I6140" s="119">
        <v>82199</v>
      </c>
      <c r="J6140" s="121" t="s">
        <v>12151</v>
      </c>
      <c r="K6140" s="87" t="str">
        <f t="shared" si="255"/>
        <v>821</v>
      </c>
      <c r="L6140" s="111"/>
    </row>
    <row r="6141" spans="7:12" ht="15" customHeight="1" x14ac:dyDescent="0.25">
      <c r="G6141" s="87">
        <f t="shared" si="254"/>
        <v>0</v>
      </c>
      <c r="H6141" s="87">
        <v>6141</v>
      </c>
      <c r="I6141" s="119">
        <v>81420</v>
      </c>
      <c r="J6141" s="121" t="s">
        <v>12151</v>
      </c>
      <c r="K6141" s="87" t="str">
        <f t="shared" si="255"/>
        <v>814</v>
      </c>
      <c r="L6141" s="111"/>
    </row>
    <row r="6142" spans="7:12" ht="15" customHeight="1" x14ac:dyDescent="0.25">
      <c r="G6142" s="87">
        <f t="shared" si="254"/>
        <v>0</v>
      </c>
      <c r="H6142" s="87">
        <v>6142</v>
      </c>
      <c r="I6142" s="119">
        <v>83111</v>
      </c>
      <c r="J6142" s="122" t="s">
        <v>12104</v>
      </c>
      <c r="K6142" s="87" t="str">
        <f t="shared" si="255"/>
        <v>831</v>
      </c>
      <c r="L6142" s="111"/>
    </row>
    <row r="6143" spans="7:12" ht="15" customHeight="1" x14ac:dyDescent="0.25">
      <c r="G6143" s="87">
        <f t="shared" si="254"/>
        <v>0</v>
      </c>
      <c r="H6143" s="87">
        <v>6143</v>
      </c>
      <c r="I6143" s="119">
        <v>83112</v>
      </c>
      <c r="J6143" s="122" t="s">
        <v>12152</v>
      </c>
      <c r="K6143" s="87" t="str">
        <f t="shared" si="255"/>
        <v>831</v>
      </c>
      <c r="L6143" s="111"/>
    </row>
    <row r="6144" spans="7:12" ht="15" customHeight="1" x14ac:dyDescent="0.25">
      <c r="G6144" s="87">
        <f t="shared" si="254"/>
        <v>0</v>
      </c>
      <c r="H6144" s="87">
        <v>6144</v>
      </c>
      <c r="I6144" s="119">
        <v>83119</v>
      </c>
      <c r="J6144" s="122" t="s">
        <v>12153</v>
      </c>
      <c r="K6144" s="87" t="str">
        <f t="shared" si="255"/>
        <v>831</v>
      </c>
      <c r="L6144" s="111"/>
    </row>
    <row r="6145" spans="7:12" ht="15" customHeight="1" x14ac:dyDescent="0.25">
      <c r="G6145" s="87">
        <f t="shared" si="254"/>
        <v>0</v>
      </c>
      <c r="H6145" s="87">
        <v>6145</v>
      </c>
      <c r="I6145" s="119">
        <v>83113</v>
      </c>
      <c r="J6145" s="122" t="s">
        <v>12154</v>
      </c>
      <c r="K6145" s="87" t="str">
        <f t="shared" si="255"/>
        <v>831</v>
      </c>
      <c r="L6145" s="111"/>
    </row>
    <row r="6146" spans="7:12" ht="15" customHeight="1" x14ac:dyDescent="0.25">
      <c r="G6146" s="87">
        <f t="shared" ref="G6146:G6209" si="256">IF(ISERR(SEARCH($G$1,J6146)),0,1)</f>
        <v>0</v>
      </c>
      <c r="H6146" s="87">
        <v>6146</v>
      </c>
      <c r="I6146" s="119">
        <v>83119</v>
      </c>
      <c r="J6146" s="122" t="s">
        <v>12478</v>
      </c>
      <c r="K6146" s="87" t="str">
        <f t="shared" si="255"/>
        <v>831</v>
      </c>
      <c r="L6146" s="111"/>
    </row>
    <row r="6147" spans="7:12" ht="15" customHeight="1" x14ac:dyDescent="0.25">
      <c r="G6147" s="87">
        <f t="shared" si="256"/>
        <v>0</v>
      </c>
      <c r="H6147" s="87">
        <v>6147</v>
      </c>
      <c r="I6147" s="119">
        <v>83119</v>
      </c>
      <c r="J6147" s="122" t="s">
        <v>12155</v>
      </c>
      <c r="K6147" s="87" t="str">
        <f t="shared" ref="K6147:K6210" si="257">IF(LEN(LEFT(I6147,3))&lt;3,"Prosím, zvolte podrobnější úroveň.",LEFT(I6147,3))</f>
        <v>831</v>
      </c>
      <c r="L6147" s="111"/>
    </row>
    <row r="6148" spans="7:12" ht="15" customHeight="1" x14ac:dyDescent="0.25">
      <c r="G6148" s="87">
        <f t="shared" si="256"/>
        <v>0</v>
      </c>
      <c r="H6148" s="87">
        <v>6148</v>
      </c>
      <c r="I6148" s="119">
        <v>83119</v>
      </c>
      <c r="J6148" s="122" t="s">
        <v>12156</v>
      </c>
      <c r="K6148" s="87" t="str">
        <f t="shared" si="257"/>
        <v>831</v>
      </c>
      <c r="L6148" s="111"/>
    </row>
    <row r="6149" spans="7:12" ht="15" customHeight="1" x14ac:dyDescent="0.25">
      <c r="G6149" s="87">
        <f t="shared" si="256"/>
        <v>0</v>
      </c>
      <c r="H6149" s="87">
        <v>6149</v>
      </c>
      <c r="I6149" s="119">
        <v>83114</v>
      </c>
      <c r="J6149" s="122" t="s">
        <v>12157</v>
      </c>
      <c r="K6149" s="87" t="str">
        <f t="shared" si="257"/>
        <v>831</v>
      </c>
      <c r="L6149" s="111"/>
    </row>
    <row r="6150" spans="7:12" ht="15" customHeight="1" x14ac:dyDescent="0.25">
      <c r="G6150" s="87">
        <f t="shared" si="256"/>
        <v>0</v>
      </c>
      <c r="H6150" s="87">
        <v>6150</v>
      </c>
      <c r="I6150" s="119">
        <v>83114</v>
      </c>
      <c r="J6150" s="122" t="s">
        <v>12158</v>
      </c>
      <c r="K6150" s="87" t="str">
        <f t="shared" si="257"/>
        <v>831</v>
      </c>
      <c r="L6150" s="111"/>
    </row>
    <row r="6151" spans="7:12" ht="15" customHeight="1" x14ac:dyDescent="0.25">
      <c r="G6151" s="87">
        <f t="shared" si="256"/>
        <v>0</v>
      </c>
      <c r="H6151" s="87">
        <v>6151</v>
      </c>
      <c r="I6151" s="119">
        <v>83114</v>
      </c>
      <c r="J6151" s="122" t="s">
        <v>12159</v>
      </c>
      <c r="K6151" s="87" t="str">
        <f t="shared" si="257"/>
        <v>831</v>
      </c>
      <c r="L6151" s="111"/>
    </row>
    <row r="6152" spans="7:12" ht="15" customHeight="1" x14ac:dyDescent="0.25">
      <c r="G6152" s="87">
        <f t="shared" si="256"/>
        <v>0</v>
      </c>
      <c r="H6152" s="87">
        <v>6152</v>
      </c>
      <c r="I6152" s="119">
        <v>83114</v>
      </c>
      <c r="J6152" s="122" t="s">
        <v>12160</v>
      </c>
      <c r="K6152" s="87" t="str">
        <f t="shared" si="257"/>
        <v>831</v>
      </c>
      <c r="L6152" s="111"/>
    </row>
    <row r="6153" spans="7:12" ht="15" customHeight="1" x14ac:dyDescent="0.25">
      <c r="G6153" s="87">
        <f t="shared" si="256"/>
        <v>0</v>
      </c>
      <c r="H6153" s="87">
        <v>6153</v>
      </c>
      <c r="I6153" s="119">
        <v>83121</v>
      </c>
      <c r="J6153" s="122" t="s">
        <v>12161</v>
      </c>
      <c r="K6153" s="87" t="str">
        <f t="shared" si="257"/>
        <v>831</v>
      </c>
      <c r="L6153" s="111"/>
    </row>
    <row r="6154" spans="7:12" ht="15" customHeight="1" x14ac:dyDescent="0.25">
      <c r="G6154" s="87">
        <f t="shared" si="256"/>
        <v>0</v>
      </c>
      <c r="H6154" s="87">
        <v>6154</v>
      </c>
      <c r="I6154" s="119">
        <v>83122</v>
      </c>
      <c r="J6154" s="122" t="s">
        <v>12162</v>
      </c>
      <c r="K6154" s="87" t="str">
        <f t="shared" si="257"/>
        <v>831</v>
      </c>
      <c r="L6154" s="111"/>
    </row>
    <row r="6155" spans="7:12" ht="15" customHeight="1" x14ac:dyDescent="0.25">
      <c r="G6155" s="87">
        <f t="shared" si="256"/>
        <v>0</v>
      </c>
      <c r="H6155" s="87">
        <v>6155</v>
      </c>
      <c r="I6155" s="119">
        <v>83129</v>
      </c>
      <c r="J6155" s="122" t="s">
        <v>12163</v>
      </c>
      <c r="K6155" s="87" t="str">
        <f t="shared" si="257"/>
        <v>831</v>
      </c>
      <c r="L6155" s="111"/>
    </row>
    <row r="6156" spans="7:12" ht="15" customHeight="1" x14ac:dyDescent="0.25">
      <c r="G6156" s="87">
        <f t="shared" si="256"/>
        <v>0</v>
      </c>
      <c r="H6156" s="87">
        <v>6156</v>
      </c>
      <c r="I6156" s="119">
        <v>83129</v>
      </c>
      <c r="J6156" s="122" t="s">
        <v>12164</v>
      </c>
      <c r="K6156" s="87" t="str">
        <f t="shared" si="257"/>
        <v>831</v>
      </c>
      <c r="L6156" s="111"/>
    </row>
    <row r="6157" spans="7:12" ht="15" customHeight="1" x14ac:dyDescent="0.25">
      <c r="G6157" s="87">
        <f t="shared" si="256"/>
        <v>0</v>
      </c>
      <c r="H6157" s="87">
        <v>6157</v>
      </c>
      <c r="I6157" s="119">
        <v>83123</v>
      </c>
      <c r="J6157" s="122" t="s">
        <v>12165</v>
      </c>
      <c r="K6157" s="87" t="str">
        <f t="shared" si="257"/>
        <v>831</v>
      </c>
      <c r="L6157" s="111"/>
    </row>
    <row r="6158" spans="7:12" ht="15" customHeight="1" x14ac:dyDescent="0.25">
      <c r="G6158" s="87">
        <f t="shared" si="256"/>
        <v>0</v>
      </c>
      <c r="H6158" s="87">
        <v>6158</v>
      </c>
      <c r="I6158" s="119">
        <v>83122</v>
      </c>
      <c r="J6158" s="122" t="s">
        <v>12166</v>
      </c>
      <c r="K6158" s="87" t="str">
        <f t="shared" si="257"/>
        <v>831</v>
      </c>
      <c r="L6158" s="111"/>
    </row>
    <row r="6159" spans="7:12" ht="15" customHeight="1" x14ac:dyDescent="0.25">
      <c r="G6159" s="87">
        <f t="shared" si="256"/>
        <v>0</v>
      </c>
      <c r="H6159" s="87">
        <v>6159</v>
      </c>
      <c r="I6159" s="119">
        <v>83124</v>
      </c>
      <c r="J6159" s="122" t="s">
        <v>12167</v>
      </c>
      <c r="K6159" s="87" t="str">
        <f t="shared" si="257"/>
        <v>831</v>
      </c>
      <c r="L6159" s="111"/>
    </row>
    <row r="6160" spans="7:12" ht="15" customHeight="1" x14ac:dyDescent="0.25">
      <c r="G6160" s="87">
        <f t="shared" si="256"/>
        <v>0</v>
      </c>
      <c r="H6160" s="87">
        <v>6160</v>
      </c>
      <c r="I6160" s="119">
        <v>83125</v>
      </c>
      <c r="J6160" s="122" t="s">
        <v>12168</v>
      </c>
      <c r="K6160" s="87" t="str">
        <f t="shared" si="257"/>
        <v>831</v>
      </c>
      <c r="L6160" s="111"/>
    </row>
    <row r="6161" spans="7:12" ht="15" customHeight="1" x14ac:dyDescent="0.25">
      <c r="G6161" s="87">
        <f t="shared" si="256"/>
        <v>0</v>
      </c>
      <c r="H6161" s="87">
        <v>6161</v>
      </c>
      <c r="I6161" s="119">
        <v>83126</v>
      </c>
      <c r="J6161" s="122" t="s">
        <v>12105</v>
      </c>
      <c r="K6161" s="87" t="str">
        <f t="shared" si="257"/>
        <v>831</v>
      </c>
      <c r="L6161" s="111"/>
    </row>
    <row r="6162" spans="7:12" ht="15" customHeight="1" x14ac:dyDescent="0.25">
      <c r="G6162" s="87">
        <f t="shared" si="256"/>
        <v>0</v>
      </c>
      <c r="H6162" s="87">
        <v>6162</v>
      </c>
      <c r="I6162" s="119">
        <v>83127</v>
      </c>
      <c r="J6162" s="122" t="s">
        <v>12169</v>
      </c>
      <c r="K6162" s="87" t="str">
        <f t="shared" si="257"/>
        <v>831</v>
      </c>
      <c r="L6162" s="111"/>
    </row>
    <row r="6163" spans="7:12" ht="15" customHeight="1" x14ac:dyDescent="0.25">
      <c r="G6163" s="87">
        <f t="shared" si="256"/>
        <v>0</v>
      </c>
      <c r="H6163" s="87">
        <v>6163</v>
      </c>
      <c r="I6163" s="119">
        <v>83127</v>
      </c>
      <c r="J6163" s="122" t="s">
        <v>12170</v>
      </c>
      <c r="K6163" s="87" t="str">
        <f t="shared" si="257"/>
        <v>831</v>
      </c>
      <c r="L6163" s="111"/>
    </row>
    <row r="6164" spans="7:12" ht="15" customHeight="1" x14ac:dyDescent="0.25">
      <c r="G6164" s="87">
        <f t="shared" si="256"/>
        <v>0</v>
      </c>
      <c r="H6164" s="87">
        <v>6164</v>
      </c>
      <c r="I6164" s="119">
        <v>83124</v>
      </c>
      <c r="J6164" s="122" t="s">
        <v>12170</v>
      </c>
      <c r="K6164" s="87" t="str">
        <f t="shared" si="257"/>
        <v>831</v>
      </c>
      <c r="L6164" s="111"/>
    </row>
    <row r="6165" spans="7:12" ht="15" customHeight="1" x14ac:dyDescent="0.25">
      <c r="G6165" s="87">
        <f t="shared" si="256"/>
        <v>0</v>
      </c>
      <c r="H6165" s="87">
        <v>6165</v>
      </c>
      <c r="I6165" s="119">
        <v>83129</v>
      </c>
      <c r="J6165" s="122" t="s">
        <v>12171</v>
      </c>
      <c r="K6165" s="87" t="str">
        <f t="shared" si="257"/>
        <v>831</v>
      </c>
      <c r="L6165" s="111"/>
    </row>
    <row r="6166" spans="7:12" ht="15" customHeight="1" x14ac:dyDescent="0.25">
      <c r="G6166" s="87">
        <f t="shared" si="256"/>
        <v>0</v>
      </c>
      <c r="H6166" s="87">
        <v>6166</v>
      </c>
      <c r="I6166" s="119">
        <v>83129</v>
      </c>
      <c r="J6166" s="122" t="s">
        <v>12172</v>
      </c>
      <c r="K6166" s="87" t="str">
        <f t="shared" si="257"/>
        <v>831</v>
      </c>
      <c r="L6166" s="111"/>
    </row>
    <row r="6167" spans="7:12" ht="15" customHeight="1" x14ac:dyDescent="0.25">
      <c r="G6167" s="87">
        <f t="shared" si="256"/>
        <v>0</v>
      </c>
      <c r="H6167" s="87">
        <v>6167</v>
      </c>
      <c r="I6167" s="119">
        <v>83128</v>
      </c>
      <c r="J6167" s="122" t="s">
        <v>12173</v>
      </c>
      <c r="K6167" s="87" t="str">
        <f t="shared" si="257"/>
        <v>831</v>
      </c>
      <c r="L6167" s="111"/>
    </row>
    <row r="6168" spans="7:12" ht="15" customHeight="1" x14ac:dyDescent="0.25">
      <c r="G6168" s="87">
        <f t="shared" si="256"/>
        <v>0</v>
      </c>
      <c r="H6168" s="87">
        <v>6168</v>
      </c>
      <c r="I6168" s="119">
        <v>83128</v>
      </c>
      <c r="J6168" s="122" t="s">
        <v>12174</v>
      </c>
      <c r="K6168" s="87" t="str">
        <f t="shared" si="257"/>
        <v>831</v>
      </c>
      <c r="L6168" s="111"/>
    </row>
    <row r="6169" spans="7:12" ht="15" customHeight="1" x14ac:dyDescent="0.25">
      <c r="G6169" s="87">
        <f t="shared" si="256"/>
        <v>0</v>
      </c>
      <c r="H6169" s="87">
        <v>6169</v>
      </c>
      <c r="I6169" s="119">
        <v>83221</v>
      </c>
      <c r="J6169" s="122" t="s">
        <v>12175</v>
      </c>
      <c r="K6169" s="87" t="str">
        <f t="shared" si="257"/>
        <v>832</v>
      </c>
      <c r="L6169" s="111"/>
    </row>
    <row r="6170" spans="7:12" ht="15" customHeight="1" x14ac:dyDescent="0.25">
      <c r="G6170" s="87">
        <f t="shared" si="256"/>
        <v>0</v>
      </c>
      <c r="H6170" s="87">
        <v>6170</v>
      </c>
      <c r="I6170" s="119">
        <v>83221</v>
      </c>
      <c r="J6170" s="122" t="s">
        <v>12176</v>
      </c>
      <c r="K6170" s="87" t="str">
        <f t="shared" si="257"/>
        <v>832</v>
      </c>
      <c r="L6170" s="111"/>
    </row>
    <row r="6171" spans="7:12" ht="15" customHeight="1" x14ac:dyDescent="0.25">
      <c r="G6171" s="87">
        <f t="shared" si="256"/>
        <v>0</v>
      </c>
      <c r="H6171" s="87">
        <v>6171</v>
      </c>
      <c r="I6171" s="119">
        <v>83222</v>
      </c>
      <c r="J6171" s="122" t="s">
        <v>12177</v>
      </c>
      <c r="K6171" s="87" t="str">
        <f t="shared" si="257"/>
        <v>832</v>
      </c>
      <c r="L6171" s="111"/>
    </row>
    <row r="6172" spans="7:12" ht="15" customHeight="1" x14ac:dyDescent="0.25">
      <c r="G6172" s="87">
        <f t="shared" si="256"/>
        <v>0</v>
      </c>
      <c r="H6172" s="87">
        <v>6172</v>
      </c>
      <c r="I6172" s="119">
        <v>83222</v>
      </c>
      <c r="J6172" s="122" t="s">
        <v>12178</v>
      </c>
      <c r="K6172" s="87" t="str">
        <f t="shared" si="257"/>
        <v>832</v>
      </c>
      <c r="L6172" s="111"/>
    </row>
    <row r="6173" spans="7:12" ht="15" customHeight="1" x14ac:dyDescent="0.25">
      <c r="G6173" s="87">
        <f t="shared" si="256"/>
        <v>0</v>
      </c>
      <c r="H6173" s="87">
        <v>6173</v>
      </c>
      <c r="I6173" s="119">
        <v>83223</v>
      </c>
      <c r="J6173" s="122" t="s">
        <v>12179</v>
      </c>
      <c r="K6173" s="87" t="str">
        <f t="shared" si="257"/>
        <v>832</v>
      </c>
      <c r="L6173" s="111"/>
    </row>
    <row r="6174" spans="7:12" ht="15" customHeight="1" x14ac:dyDescent="0.25">
      <c r="G6174" s="87">
        <f t="shared" si="256"/>
        <v>0</v>
      </c>
      <c r="H6174" s="87">
        <v>6174</v>
      </c>
      <c r="I6174" s="119">
        <v>53296</v>
      </c>
      <c r="J6174" s="122" t="s">
        <v>12179</v>
      </c>
      <c r="K6174" s="87" t="str">
        <f t="shared" si="257"/>
        <v>532</v>
      </c>
      <c r="L6174" s="111"/>
    </row>
    <row r="6175" spans="7:12" ht="15" customHeight="1" x14ac:dyDescent="0.25">
      <c r="G6175" s="87">
        <f t="shared" si="256"/>
        <v>0</v>
      </c>
      <c r="H6175" s="87">
        <v>6175</v>
      </c>
      <c r="I6175" s="119">
        <v>83223</v>
      </c>
      <c r="J6175" s="122" t="s">
        <v>12180</v>
      </c>
      <c r="K6175" s="87" t="str">
        <f t="shared" si="257"/>
        <v>832</v>
      </c>
      <c r="L6175" s="111"/>
    </row>
    <row r="6176" spans="7:12" ht="15" customHeight="1" x14ac:dyDescent="0.25">
      <c r="G6176" s="87">
        <f t="shared" si="256"/>
        <v>0</v>
      </c>
      <c r="H6176" s="87">
        <v>6176</v>
      </c>
      <c r="I6176" s="119">
        <v>83223</v>
      </c>
      <c r="J6176" s="122" t="s">
        <v>12181</v>
      </c>
      <c r="K6176" s="87" t="str">
        <f t="shared" si="257"/>
        <v>832</v>
      </c>
      <c r="L6176" s="111"/>
    </row>
    <row r="6177" spans="7:12" ht="15" customHeight="1" x14ac:dyDescent="0.25">
      <c r="G6177" s="87">
        <f t="shared" si="256"/>
        <v>0</v>
      </c>
      <c r="H6177" s="87">
        <v>6177</v>
      </c>
      <c r="I6177" s="119">
        <v>83311</v>
      </c>
      <c r="J6177" s="122" t="s">
        <v>12182</v>
      </c>
      <c r="K6177" s="87" t="str">
        <f t="shared" si="257"/>
        <v>833</v>
      </c>
      <c r="L6177" s="111"/>
    </row>
    <row r="6178" spans="7:12" ht="15" customHeight="1" x14ac:dyDescent="0.25">
      <c r="G6178" s="87">
        <f t="shared" si="256"/>
        <v>0</v>
      </c>
      <c r="H6178" s="87">
        <v>6178</v>
      </c>
      <c r="I6178" s="119">
        <v>83311</v>
      </c>
      <c r="J6178" s="121" t="s">
        <v>12183</v>
      </c>
      <c r="K6178" s="87" t="str">
        <f t="shared" si="257"/>
        <v>833</v>
      </c>
      <c r="L6178" s="111"/>
    </row>
    <row r="6179" spans="7:12" ht="15" customHeight="1" x14ac:dyDescent="0.25">
      <c r="G6179" s="87">
        <f t="shared" si="256"/>
        <v>0</v>
      </c>
      <c r="H6179" s="87">
        <v>6179</v>
      </c>
      <c r="I6179" s="119">
        <v>83312</v>
      </c>
      <c r="J6179" s="121" t="s">
        <v>12183</v>
      </c>
      <c r="K6179" s="87" t="str">
        <f t="shared" si="257"/>
        <v>833</v>
      </c>
      <c r="L6179" s="111"/>
    </row>
    <row r="6180" spans="7:12" ht="15" customHeight="1" x14ac:dyDescent="0.25">
      <c r="G6180" s="87">
        <f t="shared" si="256"/>
        <v>0</v>
      </c>
      <c r="H6180" s="87">
        <v>6180</v>
      </c>
      <c r="I6180" s="119">
        <v>83312</v>
      </c>
      <c r="J6180" s="122" t="s">
        <v>12184</v>
      </c>
      <c r="K6180" s="87" t="str">
        <f t="shared" si="257"/>
        <v>833</v>
      </c>
      <c r="L6180" s="111"/>
    </row>
    <row r="6181" spans="7:12" ht="15" customHeight="1" x14ac:dyDescent="0.25">
      <c r="G6181" s="87">
        <f t="shared" si="256"/>
        <v>0</v>
      </c>
      <c r="H6181" s="87">
        <v>6181</v>
      </c>
      <c r="I6181" s="119">
        <v>83313</v>
      </c>
      <c r="J6181" s="122" t="s">
        <v>12185</v>
      </c>
      <c r="K6181" s="87" t="str">
        <f t="shared" si="257"/>
        <v>833</v>
      </c>
      <c r="L6181" s="111"/>
    </row>
    <row r="6182" spans="7:12" ht="15" customHeight="1" x14ac:dyDescent="0.25">
      <c r="G6182" s="87">
        <f t="shared" si="256"/>
        <v>0</v>
      </c>
      <c r="H6182" s="87">
        <v>6182</v>
      </c>
      <c r="I6182" s="119">
        <v>83314</v>
      </c>
      <c r="J6182" s="122" t="s">
        <v>12186</v>
      </c>
      <c r="K6182" s="87" t="str">
        <f t="shared" si="257"/>
        <v>833</v>
      </c>
      <c r="L6182" s="111"/>
    </row>
    <row r="6183" spans="7:12" ht="15" customHeight="1" x14ac:dyDescent="0.25">
      <c r="G6183" s="87">
        <f t="shared" si="256"/>
        <v>0</v>
      </c>
      <c r="H6183" s="87">
        <v>6183</v>
      </c>
      <c r="I6183" s="119">
        <v>83311</v>
      </c>
      <c r="J6183" s="122" t="s">
        <v>12187</v>
      </c>
      <c r="K6183" s="87" t="str">
        <f t="shared" si="257"/>
        <v>833</v>
      </c>
      <c r="L6183" s="111"/>
    </row>
    <row r="6184" spans="7:12" ht="15" customHeight="1" x14ac:dyDescent="0.25">
      <c r="G6184" s="87">
        <f t="shared" si="256"/>
        <v>0</v>
      </c>
      <c r="H6184" s="87">
        <v>6184</v>
      </c>
      <c r="I6184" s="119">
        <v>83312</v>
      </c>
      <c r="J6184" s="122" t="s">
        <v>12187</v>
      </c>
      <c r="K6184" s="87" t="str">
        <f t="shared" si="257"/>
        <v>833</v>
      </c>
      <c r="L6184" s="111"/>
    </row>
    <row r="6185" spans="7:12" ht="15" customHeight="1" x14ac:dyDescent="0.25">
      <c r="G6185" s="87">
        <f t="shared" si="256"/>
        <v>0</v>
      </c>
      <c r="H6185" s="87">
        <v>6185</v>
      </c>
      <c r="I6185" s="119">
        <v>83313</v>
      </c>
      <c r="J6185" s="122" t="s">
        <v>12187</v>
      </c>
      <c r="K6185" s="87" t="str">
        <f t="shared" si="257"/>
        <v>833</v>
      </c>
      <c r="L6185" s="111"/>
    </row>
    <row r="6186" spans="7:12" ht="15" customHeight="1" x14ac:dyDescent="0.25">
      <c r="G6186" s="87">
        <f t="shared" si="256"/>
        <v>0</v>
      </c>
      <c r="H6186" s="87">
        <v>6186</v>
      </c>
      <c r="I6186" s="119">
        <v>83314</v>
      </c>
      <c r="J6186" s="122" t="s">
        <v>12187</v>
      </c>
      <c r="K6186" s="87" t="str">
        <f t="shared" si="257"/>
        <v>833</v>
      </c>
      <c r="L6186" s="111"/>
    </row>
    <row r="6187" spans="7:12" ht="15" customHeight="1" x14ac:dyDescent="0.25">
      <c r="G6187" s="87">
        <f t="shared" si="256"/>
        <v>0</v>
      </c>
      <c r="H6187" s="87">
        <v>6187</v>
      </c>
      <c r="I6187" s="119">
        <v>83422</v>
      </c>
      <c r="J6187" s="122" t="s">
        <v>12188</v>
      </c>
      <c r="K6187" s="87" t="str">
        <f t="shared" si="257"/>
        <v>834</v>
      </c>
      <c r="L6187" s="111"/>
    </row>
    <row r="6188" spans="7:12" ht="15" customHeight="1" x14ac:dyDescent="0.25">
      <c r="G6188" s="87">
        <f t="shared" si="256"/>
        <v>0</v>
      </c>
      <c r="H6188" s="87">
        <v>6188</v>
      </c>
      <c r="I6188" s="119">
        <v>83321</v>
      </c>
      <c r="J6188" s="122" t="s">
        <v>12189</v>
      </c>
      <c r="K6188" s="87" t="str">
        <f t="shared" si="257"/>
        <v>833</v>
      </c>
      <c r="L6188" s="111"/>
    </row>
    <row r="6189" spans="7:12" ht="15" customHeight="1" x14ac:dyDescent="0.25">
      <c r="G6189" s="87">
        <f t="shared" si="256"/>
        <v>0</v>
      </c>
      <c r="H6189" s="87">
        <v>6189</v>
      </c>
      <c r="I6189" s="119">
        <v>83321</v>
      </c>
      <c r="J6189" s="122" t="s">
        <v>12189</v>
      </c>
      <c r="K6189" s="87" t="str">
        <f t="shared" si="257"/>
        <v>833</v>
      </c>
      <c r="L6189" s="111"/>
    </row>
    <row r="6190" spans="7:12" ht="15" customHeight="1" x14ac:dyDescent="0.25">
      <c r="G6190" s="87">
        <f t="shared" si="256"/>
        <v>0</v>
      </c>
      <c r="H6190" s="87">
        <v>6190</v>
      </c>
      <c r="I6190" s="119">
        <v>83321</v>
      </c>
      <c r="J6190" s="122" t="s">
        <v>12190</v>
      </c>
      <c r="K6190" s="87" t="str">
        <f t="shared" si="257"/>
        <v>833</v>
      </c>
      <c r="L6190" s="111"/>
    </row>
    <row r="6191" spans="7:12" ht="15" customHeight="1" x14ac:dyDescent="0.25">
      <c r="G6191" s="87">
        <f t="shared" si="256"/>
        <v>0</v>
      </c>
      <c r="H6191" s="87">
        <v>6191</v>
      </c>
      <c r="I6191" s="119">
        <v>83322</v>
      </c>
      <c r="J6191" s="122" t="s">
        <v>12191</v>
      </c>
      <c r="K6191" s="87" t="str">
        <f t="shared" si="257"/>
        <v>833</v>
      </c>
      <c r="L6191" s="111"/>
    </row>
    <row r="6192" spans="7:12" ht="15" customHeight="1" x14ac:dyDescent="0.25">
      <c r="G6192" s="87">
        <f t="shared" si="256"/>
        <v>0</v>
      </c>
      <c r="H6192" s="87">
        <v>6192</v>
      </c>
      <c r="I6192" s="119">
        <v>83329</v>
      </c>
      <c r="J6192" s="122" t="s">
        <v>12192</v>
      </c>
      <c r="K6192" s="87" t="str">
        <f t="shared" si="257"/>
        <v>833</v>
      </c>
      <c r="L6192" s="111"/>
    </row>
    <row r="6193" spans="7:12" ht="15" customHeight="1" x14ac:dyDescent="0.25">
      <c r="G6193" s="87">
        <f t="shared" si="256"/>
        <v>0</v>
      </c>
      <c r="H6193" s="87">
        <v>6193</v>
      </c>
      <c r="I6193" s="119">
        <v>83321</v>
      </c>
      <c r="J6193" s="121" t="s">
        <v>12193</v>
      </c>
      <c r="K6193" s="87" t="str">
        <f t="shared" si="257"/>
        <v>833</v>
      </c>
      <c r="L6193" s="111"/>
    </row>
    <row r="6194" spans="7:12" ht="15" customHeight="1" x14ac:dyDescent="0.25">
      <c r="G6194" s="87">
        <f t="shared" si="256"/>
        <v>0</v>
      </c>
      <c r="H6194" s="87">
        <v>6194</v>
      </c>
      <c r="I6194" s="119">
        <v>83322</v>
      </c>
      <c r="J6194" s="121" t="s">
        <v>12193</v>
      </c>
      <c r="K6194" s="87" t="str">
        <f t="shared" si="257"/>
        <v>833</v>
      </c>
      <c r="L6194" s="111"/>
    </row>
    <row r="6195" spans="7:12" ht="15" customHeight="1" x14ac:dyDescent="0.25">
      <c r="G6195" s="87">
        <f t="shared" si="256"/>
        <v>0</v>
      </c>
      <c r="H6195" s="87">
        <v>6195</v>
      </c>
      <c r="I6195" s="119">
        <v>83323</v>
      </c>
      <c r="J6195" s="122" t="s">
        <v>12194</v>
      </c>
      <c r="K6195" s="87" t="str">
        <f t="shared" si="257"/>
        <v>833</v>
      </c>
      <c r="L6195" s="111"/>
    </row>
    <row r="6196" spans="7:12" ht="15" customHeight="1" x14ac:dyDescent="0.25">
      <c r="G6196" s="87">
        <f t="shared" si="256"/>
        <v>0</v>
      </c>
      <c r="H6196" s="87">
        <v>6196</v>
      </c>
      <c r="I6196" s="119">
        <v>83324</v>
      </c>
      <c r="J6196" s="122" t="s">
        <v>12195</v>
      </c>
      <c r="K6196" s="87" t="str">
        <f t="shared" si="257"/>
        <v>833</v>
      </c>
      <c r="L6196" s="111"/>
    </row>
    <row r="6197" spans="7:12" ht="15" customHeight="1" x14ac:dyDescent="0.25">
      <c r="G6197" s="87">
        <f t="shared" si="256"/>
        <v>0</v>
      </c>
      <c r="H6197" s="87">
        <v>6197</v>
      </c>
      <c r="I6197" s="119">
        <v>83329</v>
      </c>
      <c r="J6197" s="122" t="s">
        <v>12196</v>
      </c>
      <c r="K6197" s="87" t="str">
        <f t="shared" si="257"/>
        <v>833</v>
      </c>
      <c r="L6197" s="111"/>
    </row>
    <row r="6198" spans="7:12" ht="15" customHeight="1" x14ac:dyDescent="0.25">
      <c r="G6198" s="87">
        <f t="shared" si="256"/>
        <v>0</v>
      </c>
      <c r="H6198" s="87">
        <v>6198</v>
      </c>
      <c r="I6198" s="119">
        <v>83325</v>
      </c>
      <c r="J6198" s="122" t="s">
        <v>12197</v>
      </c>
      <c r="K6198" s="87" t="str">
        <f t="shared" si="257"/>
        <v>833</v>
      </c>
      <c r="L6198" s="111"/>
    </row>
    <row r="6199" spans="7:12" ht="15" customHeight="1" x14ac:dyDescent="0.25">
      <c r="G6199" s="87">
        <f t="shared" si="256"/>
        <v>0</v>
      </c>
      <c r="H6199" s="87">
        <v>6199</v>
      </c>
      <c r="I6199" s="119">
        <v>83326</v>
      </c>
      <c r="J6199" s="122" t="s">
        <v>12198</v>
      </c>
      <c r="K6199" s="87" t="str">
        <f t="shared" si="257"/>
        <v>833</v>
      </c>
      <c r="L6199" s="111"/>
    </row>
    <row r="6200" spans="7:12" ht="15" customHeight="1" x14ac:dyDescent="0.25">
      <c r="G6200" s="87">
        <f t="shared" si="256"/>
        <v>0</v>
      </c>
      <c r="H6200" s="87">
        <v>6200</v>
      </c>
      <c r="I6200" s="119">
        <v>83329</v>
      </c>
      <c r="J6200" s="122" t="s">
        <v>12199</v>
      </c>
      <c r="K6200" s="87" t="str">
        <f t="shared" si="257"/>
        <v>833</v>
      </c>
      <c r="L6200" s="111"/>
    </row>
    <row r="6201" spans="7:12" ht="15" customHeight="1" x14ac:dyDescent="0.25">
      <c r="G6201" s="87">
        <f t="shared" si="256"/>
        <v>0</v>
      </c>
      <c r="H6201" s="87">
        <v>6201</v>
      </c>
      <c r="I6201" s="119">
        <v>83411</v>
      </c>
      <c r="J6201" s="122" t="s">
        <v>12200</v>
      </c>
      <c r="K6201" s="87" t="str">
        <f t="shared" si="257"/>
        <v>834</v>
      </c>
      <c r="L6201" s="111"/>
    </row>
    <row r="6202" spans="7:12" ht="15" customHeight="1" x14ac:dyDescent="0.25">
      <c r="G6202" s="87">
        <f t="shared" si="256"/>
        <v>0</v>
      </c>
      <c r="H6202" s="87">
        <v>6202</v>
      </c>
      <c r="I6202" s="119">
        <v>83411</v>
      </c>
      <c r="J6202" s="122" t="s">
        <v>12201</v>
      </c>
      <c r="K6202" s="87" t="str">
        <f t="shared" si="257"/>
        <v>834</v>
      </c>
      <c r="L6202" s="111"/>
    </row>
    <row r="6203" spans="7:12" ht="15" customHeight="1" x14ac:dyDescent="0.25">
      <c r="G6203" s="87">
        <f t="shared" si="256"/>
        <v>0</v>
      </c>
      <c r="H6203" s="87">
        <v>6203</v>
      </c>
      <c r="I6203" s="119">
        <v>83411</v>
      </c>
      <c r="J6203" s="122" t="s">
        <v>12202</v>
      </c>
      <c r="K6203" s="87" t="str">
        <f t="shared" si="257"/>
        <v>834</v>
      </c>
      <c r="L6203" s="111"/>
    </row>
    <row r="6204" spans="7:12" ht="15" customHeight="1" x14ac:dyDescent="0.25">
      <c r="G6204" s="87">
        <f t="shared" si="256"/>
        <v>0</v>
      </c>
      <c r="H6204" s="87">
        <v>6204</v>
      </c>
      <c r="I6204" s="119">
        <v>83411</v>
      </c>
      <c r="J6204" s="122" t="s">
        <v>12477</v>
      </c>
      <c r="K6204" s="87" t="str">
        <f t="shared" si="257"/>
        <v>834</v>
      </c>
      <c r="L6204" s="111"/>
    </row>
    <row r="6205" spans="7:12" ht="15" customHeight="1" x14ac:dyDescent="0.25">
      <c r="G6205" s="87">
        <f t="shared" si="256"/>
        <v>0</v>
      </c>
      <c r="H6205" s="87">
        <v>6205</v>
      </c>
      <c r="I6205" s="119">
        <v>83411</v>
      </c>
      <c r="J6205" s="122" t="s">
        <v>12106</v>
      </c>
      <c r="K6205" s="87" t="str">
        <f t="shared" si="257"/>
        <v>834</v>
      </c>
      <c r="L6205" s="111"/>
    </row>
    <row r="6206" spans="7:12" ht="15" customHeight="1" x14ac:dyDescent="0.25">
      <c r="G6206" s="87">
        <f t="shared" si="256"/>
        <v>0</v>
      </c>
      <c r="H6206" s="87">
        <v>6206</v>
      </c>
      <c r="I6206" s="119">
        <v>83412</v>
      </c>
      <c r="J6206" s="122" t="s">
        <v>12203</v>
      </c>
      <c r="K6206" s="87" t="str">
        <f t="shared" si="257"/>
        <v>834</v>
      </c>
      <c r="L6206" s="111"/>
    </row>
    <row r="6207" spans="7:12" ht="15" customHeight="1" x14ac:dyDescent="0.25">
      <c r="G6207" s="87">
        <f t="shared" si="256"/>
        <v>0</v>
      </c>
      <c r="H6207" s="87">
        <v>6207</v>
      </c>
      <c r="I6207" s="119">
        <v>83412</v>
      </c>
      <c r="J6207" s="122" t="s">
        <v>12107</v>
      </c>
      <c r="K6207" s="87" t="str">
        <f t="shared" si="257"/>
        <v>834</v>
      </c>
      <c r="L6207" s="111"/>
    </row>
    <row r="6208" spans="7:12" ht="15" customHeight="1" x14ac:dyDescent="0.25">
      <c r="G6208" s="87">
        <f t="shared" si="256"/>
        <v>0</v>
      </c>
      <c r="H6208" s="87">
        <v>6208</v>
      </c>
      <c r="I6208" s="119">
        <v>81119</v>
      </c>
      <c r="J6208" s="122" t="s">
        <v>12204</v>
      </c>
      <c r="K6208" s="87" t="str">
        <f t="shared" si="257"/>
        <v>811</v>
      </c>
      <c r="L6208" s="111"/>
    </row>
    <row r="6209" spans="7:12" ht="15" customHeight="1" x14ac:dyDescent="0.25">
      <c r="G6209" s="87">
        <f t="shared" si="256"/>
        <v>0</v>
      </c>
      <c r="H6209" s="87">
        <v>6209</v>
      </c>
      <c r="I6209" s="119">
        <v>83422</v>
      </c>
      <c r="J6209" s="122" t="s">
        <v>12205</v>
      </c>
      <c r="K6209" s="87" t="str">
        <f t="shared" si="257"/>
        <v>834</v>
      </c>
      <c r="L6209" s="111"/>
    </row>
    <row r="6210" spans="7:12" ht="15" customHeight="1" x14ac:dyDescent="0.25">
      <c r="G6210" s="87">
        <f t="shared" ref="G6210:G6273" si="258">IF(ISERR(SEARCH($G$1,J6210)),0,1)</f>
        <v>0</v>
      </c>
      <c r="H6210" s="87">
        <v>6210</v>
      </c>
      <c r="I6210" s="119">
        <v>83422</v>
      </c>
      <c r="J6210" s="122" t="s">
        <v>12206</v>
      </c>
      <c r="K6210" s="87" t="str">
        <f t="shared" si="257"/>
        <v>834</v>
      </c>
      <c r="L6210" s="111"/>
    </row>
    <row r="6211" spans="7:12" ht="15" customHeight="1" x14ac:dyDescent="0.25">
      <c r="G6211" s="87">
        <f t="shared" si="258"/>
        <v>0</v>
      </c>
      <c r="H6211" s="87">
        <v>6211</v>
      </c>
      <c r="I6211" s="119">
        <v>83422</v>
      </c>
      <c r="J6211" s="122" t="s">
        <v>12207</v>
      </c>
      <c r="K6211" s="87" t="str">
        <f t="shared" ref="K6211:K6274" si="259">IF(LEN(LEFT(I6211,3))&lt;3,"Prosím, zvolte podrobnější úroveň.",LEFT(I6211,3))</f>
        <v>834</v>
      </c>
      <c r="L6211" s="111"/>
    </row>
    <row r="6212" spans="7:12" ht="15" customHeight="1" x14ac:dyDescent="0.25">
      <c r="G6212" s="87">
        <f t="shared" si="258"/>
        <v>0</v>
      </c>
      <c r="H6212" s="87">
        <v>6212</v>
      </c>
      <c r="I6212" s="119">
        <v>83422</v>
      </c>
      <c r="J6212" s="122" t="s">
        <v>12208</v>
      </c>
      <c r="K6212" s="87" t="str">
        <f t="shared" si="259"/>
        <v>834</v>
      </c>
      <c r="L6212" s="111"/>
    </row>
    <row r="6213" spans="7:12" ht="15" customHeight="1" x14ac:dyDescent="0.25">
      <c r="G6213" s="87">
        <f t="shared" si="258"/>
        <v>0</v>
      </c>
      <c r="H6213" s="87">
        <v>6213</v>
      </c>
      <c r="I6213" s="119">
        <v>83422</v>
      </c>
      <c r="J6213" s="122" t="s">
        <v>12209</v>
      </c>
      <c r="K6213" s="87" t="str">
        <f t="shared" si="259"/>
        <v>834</v>
      </c>
      <c r="L6213" s="111"/>
    </row>
    <row r="6214" spans="7:12" ht="15" customHeight="1" x14ac:dyDescent="0.25">
      <c r="G6214" s="87">
        <f t="shared" si="258"/>
        <v>0</v>
      </c>
      <c r="H6214" s="87">
        <v>6214</v>
      </c>
      <c r="I6214" s="119">
        <v>83422</v>
      </c>
      <c r="J6214" s="122" t="s">
        <v>12210</v>
      </c>
      <c r="K6214" s="87" t="str">
        <f t="shared" si="259"/>
        <v>834</v>
      </c>
      <c r="L6214" s="111"/>
    </row>
    <row r="6215" spans="7:12" ht="15" customHeight="1" x14ac:dyDescent="0.25">
      <c r="G6215" s="87">
        <f t="shared" si="258"/>
        <v>0</v>
      </c>
      <c r="H6215" s="87">
        <v>6215</v>
      </c>
      <c r="I6215" s="119">
        <v>83422</v>
      </c>
      <c r="J6215" s="122" t="s">
        <v>12108</v>
      </c>
      <c r="K6215" s="87" t="str">
        <f t="shared" si="259"/>
        <v>834</v>
      </c>
      <c r="L6215" s="111"/>
    </row>
    <row r="6216" spans="7:12" ht="15" customHeight="1" x14ac:dyDescent="0.25">
      <c r="G6216" s="87">
        <f t="shared" si="258"/>
        <v>0</v>
      </c>
      <c r="H6216" s="87">
        <v>6216</v>
      </c>
      <c r="I6216" s="119">
        <v>83431</v>
      </c>
      <c r="J6216" s="122" t="s">
        <v>12211</v>
      </c>
      <c r="K6216" s="87" t="str">
        <f t="shared" si="259"/>
        <v>834</v>
      </c>
      <c r="L6216" s="111"/>
    </row>
    <row r="6217" spans="7:12" ht="15" customHeight="1" x14ac:dyDescent="0.25">
      <c r="G6217" s="87">
        <f t="shared" si="258"/>
        <v>0</v>
      </c>
      <c r="H6217" s="87">
        <v>6217</v>
      </c>
      <c r="I6217" s="119">
        <v>83431</v>
      </c>
      <c r="J6217" s="122" t="s">
        <v>12212</v>
      </c>
      <c r="K6217" s="87" t="str">
        <f t="shared" si="259"/>
        <v>834</v>
      </c>
      <c r="L6217" s="111"/>
    </row>
    <row r="6218" spans="7:12" ht="15" customHeight="1" x14ac:dyDescent="0.25">
      <c r="G6218" s="87">
        <f t="shared" si="258"/>
        <v>0</v>
      </c>
      <c r="H6218" s="87">
        <v>6218</v>
      </c>
      <c r="I6218" s="119">
        <v>83431</v>
      </c>
      <c r="J6218" s="122" t="s">
        <v>12213</v>
      </c>
      <c r="K6218" s="87" t="str">
        <f t="shared" si="259"/>
        <v>834</v>
      </c>
      <c r="L6218" s="111"/>
    </row>
    <row r="6219" spans="7:12" ht="15" customHeight="1" x14ac:dyDescent="0.25">
      <c r="G6219" s="87">
        <f t="shared" si="258"/>
        <v>0</v>
      </c>
      <c r="H6219" s="87">
        <v>6219</v>
      </c>
      <c r="I6219" s="119">
        <v>83432</v>
      </c>
      <c r="J6219" s="122" t="s">
        <v>12214</v>
      </c>
      <c r="K6219" s="87" t="str">
        <f t="shared" si="259"/>
        <v>834</v>
      </c>
      <c r="L6219" s="111"/>
    </row>
    <row r="6220" spans="7:12" ht="15" customHeight="1" x14ac:dyDescent="0.25">
      <c r="G6220" s="87">
        <f t="shared" si="258"/>
        <v>0</v>
      </c>
      <c r="H6220" s="87">
        <v>6220</v>
      </c>
      <c r="I6220" s="119">
        <v>83432</v>
      </c>
      <c r="J6220" s="122" t="s">
        <v>12109</v>
      </c>
      <c r="K6220" s="87" t="str">
        <f t="shared" si="259"/>
        <v>834</v>
      </c>
      <c r="L6220" s="111"/>
    </row>
    <row r="6221" spans="7:12" ht="15" customHeight="1" x14ac:dyDescent="0.25">
      <c r="G6221" s="87">
        <f t="shared" si="258"/>
        <v>0</v>
      </c>
      <c r="H6221" s="87">
        <v>6221</v>
      </c>
      <c r="I6221" s="119">
        <v>83433</v>
      </c>
      <c r="J6221" s="122" t="s">
        <v>12215</v>
      </c>
      <c r="K6221" s="87" t="str">
        <f t="shared" si="259"/>
        <v>834</v>
      </c>
      <c r="L6221" s="111"/>
    </row>
    <row r="6222" spans="7:12" ht="15" customHeight="1" x14ac:dyDescent="0.25">
      <c r="G6222" s="87">
        <f t="shared" si="258"/>
        <v>0</v>
      </c>
      <c r="H6222" s="87">
        <v>6222</v>
      </c>
      <c r="I6222" s="119">
        <v>83432</v>
      </c>
      <c r="J6222" s="122" t="s">
        <v>12215</v>
      </c>
      <c r="K6222" s="87" t="str">
        <f t="shared" si="259"/>
        <v>834</v>
      </c>
      <c r="L6222" s="111"/>
    </row>
    <row r="6223" spans="7:12" ht="15" customHeight="1" x14ac:dyDescent="0.25">
      <c r="G6223" s="87">
        <f t="shared" si="258"/>
        <v>0</v>
      </c>
      <c r="H6223" s="87">
        <v>6223</v>
      </c>
      <c r="I6223" s="119">
        <v>83433</v>
      </c>
      <c r="J6223" s="122" t="s">
        <v>12216</v>
      </c>
      <c r="K6223" s="87" t="str">
        <f t="shared" si="259"/>
        <v>834</v>
      </c>
      <c r="L6223" s="111"/>
    </row>
    <row r="6224" spans="7:12" ht="15" customHeight="1" x14ac:dyDescent="0.25">
      <c r="G6224" s="87">
        <f t="shared" si="258"/>
        <v>0</v>
      </c>
      <c r="H6224" s="87">
        <v>6224</v>
      </c>
      <c r="I6224" s="119">
        <v>83432</v>
      </c>
      <c r="J6224" s="122" t="s">
        <v>12217</v>
      </c>
      <c r="K6224" s="87" t="str">
        <f t="shared" si="259"/>
        <v>834</v>
      </c>
      <c r="L6224" s="111"/>
    </row>
    <row r="6225" spans="7:12" ht="15" customHeight="1" x14ac:dyDescent="0.25">
      <c r="G6225" s="87">
        <f t="shared" si="258"/>
        <v>0</v>
      </c>
      <c r="H6225" s="87">
        <v>6225</v>
      </c>
      <c r="I6225" s="119">
        <v>83439</v>
      </c>
      <c r="J6225" s="122" t="s">
        <v>12218</v>
      </c>
      <c r="K6225" s="87" t="str">
        <f t="shared" si="259"/>
        <v>834</v>
      </c>
      <c r="L6225" s="111"/>
    </row>
    <row r="6226" spans="7:12" ht="15" customHeight="1" x14ac:dyDescent="0.25">
      <c r="G6226" s="87">
        <f t="shared" si="258"/>
        <v>0</v>
      </c>
      <c r="H6226" s="87">
        <v>6226</v>
      </c>
      <c r="I6226" s="119">
        <v>83432</v>
      </c>
      <c r="J6226" s="122" t="s">
        <v>12218</v>
      </c>
      <c r="K6226" s="87" t="str">
        <f t="shared" si="259"/>
        <v>834</v>
      </c>
      <c r="L6226" s="111"/>
    </row>
    <row r="6227" spans="7:12" ht="15" customHeight="1" x14ac:dyDescent="0.25">
      <c r="G6227" s="87">
        <f t="shared" si="258"/>
        <v>0</v>
      </c>
      <c r="H6227" s="87">
        <v>6227</v>
      </c>
      <c r="I6227" s="119">
        <v>83441</v>
      </c>
      <c r="J6227" s="122" t="s">
        <v>12219</v>
      </c>
      <c r="K6227" s="87" t="str">
        <f t="shared" si="259"/>
        <v>834</v>
      </c>
      <c r="L6227" s="111"/>
    </row>
    <row r="6228" spans="7:12" ht="15" customHeight="1" x14ac:dyDescent="0.25">
      <c r="G6228" s="87">
        <f t="shared" si="258"/>
        <v>0</v>
      </c>
      <c r="H6228" s="87">
        <v>6228</v>
      </c>
      <c r="I6228" s="119">
        <v>83443</v>
      </c>
      <c r="J6228" s="122" t="s">
        <v>12219</v>
      </c>
      <c r="K6228" s="87" t="str">
        <f t="shared" si="259"/>
        <v>834</v>
      </c>
      <c r="L6228" s="111"/>
    </row>
    <row r="6229" spans="7:12" ht="15" customHeight="1" x14ac:dyDescent="0.25">
      <c r="G6229" s="87">
        <f t="shared" si="258"/>
        <v>0</v>
      </c>
      <c r="H6229" s="87">
        <v>6229</v>
      </c>
      <c r="I6229" s="119">
        <v>83442</v>
      </c>
      <c r="J6229" s="122" t="s">
        <v>12220</v>
      </c>
      <c r="K6229" s="87" t="str">
        <f t="shared" si="259"/>
        <v>834</v>
      </c>
      <c r="L6229" s="111"/>
    </row>
    <row r="6230" spans="7:12" ht="15" customHeight="1" x14ac:dyDescent="0.25">
      <c r="G6230" s="87">
        <f t="shared" si="258"/>
        <v>0</v>
      </c>
      <c r="H6230" s="87">
        <v>6230</v>
      </c>
      <c r="I6230" s="119">
        <v>83441</v>
      </c>
      <c r="J6230" s="122" t="s">
        <v>12221</v>
      </c>
      <c r="K6230" s="87" t="str">
        <f t="shared" si="259"/>
        <v>834</v>
      </c>
      <c r="L6230" s="111"/>
    </row>
    <row r="6231" spans="7:12" ht="15" customHeight="1" x14ac:dyDescent="0.25">
      <c r="G6231" s="87">
        <f t="shared" si="258"/>
        <v>0</v>
      </c>
      <c r="H6231" s="87">
        <v>6231</v>
      </c>
      <c r="I6231" s="119">
        <v>83442</v>
      </c>
      <c r="J6231" s="122" t="s">
        <v>12221</v>
      </c>
      <c r="K6231" s="87" t="str">
        <f t="shared" si="259"/>
        <v>834</v>
      </c>
      <c r="L6231" s="111"/>
    </row>
    <row r="6232" spans="7:12" ht="15" customHeight="1" x14ac:dyDescent="0.25">
      <c r="G6232" s="87">
        <f t="shared" si="258"/>
        <v>0</v>
      </c>
      <c r="H6232" s="87">
        <v>6232</v>
      </c>
      <c r="I6232" s="119">
        <v>83434</v>
      </c>
      <c r="J6232" s="122" t="s">
        <v>12222</v>
      </c>
      <c r="K6232" s="87" t="str">
        <f t="shared" si="259"/>
        <v>834</v>
      </c>
      <c r="L6232" s="111"/>
    </row>
    <row r="6233" spans="7:12" ht="15" customHeight="1" x14ac:dyDescent="0.25">
      <c r="G6233" s="87">
        <f t="shared" si="258"/>
        <v>0</v>
      </c>
      <c r="H6233" s="87">
        <v>6233</v>
      </c>
      <c r="I6233" s="119">
        <v>83324</v>
      </c>
      <c r="J6233" s="122" t="s">
        <v>12110</v>
      </c>
      <c r="K6233" s="87" t="str">
        <f t="shared" si="259"/>
        <v>833</v>
      </c>
      <c r="L6233" s="111"/>
    </row>
    <row r="6234" spans="7:12" ht="15" customHeight="1" x14ac:dyDescent="0.25">
      <c r="G6234" s="87">
        <f t="shared" si="258"/>
        <v>0</v>
      </c>
      <c r="H6234" s="87">
        <v>6234</v>
      </c>
      <c r="I6234" s="119">
        <v>83449</v>
      </c>
      <c r="J6234" s="122" t="s">
        <v>12223</v>
      </c>
      <c r="K6234" s="87" t="str">
        <f t="shared" si="259"/>
        <v>834</v>
      </c>
      <c r="L6234" s="111"/>
    </row>
    <row r="6235" spans="7:12" ht="15" customHeight="1" x14ac:dyDescent="0.25">
      <c r="G6235" s="87">
        <f t="shared" si="258"/>
        <v>0</v>
      </c>
      <c r="H6235" s="87">
        <v>6235</v>
      </c>
      <c r="I6235" s="119">
        <v>83443</v>
      </c>
      <c r="J6235" s="122" t="s">
        <v>12223</v>
      </c>
      <c r="K6235" s="87" t="str">
        <f t="shared" si="259"/>
        <v>834</v>
      </c>
      <c r="L6235" s="111"/>
    </row>
    <row r="6236" spans="7:12" ht="15" customHeight="1" x14ac:dyDescent="0.25">
      <c r="G6236" s="87">
        <f t="shared" si="258"/>
        <v>0</v>
      </c>
      <c r="H6236" s="87">
        <v>6236</v>
      </c>
      <c r="I6236" s="119">
        <v>83501</v>
      </c>
      <c r="J6236" s="122" t="s">
        <v>12224</v>
      </c>
      <c r="K6236" s="87" t="str">
        <f t="shared" si="259"/>
        <v>835</v>
      </c>
      <c r="L6236" s="111"/>
    </row>
    <row r="6237" spans="7:12" ht="15" customHeight="1" x14ac:dyDescent="0.25">
      <c r="G6237" s="87">
        <f t="shared" si="258"/>
        <v>0</v>
      </c>
      <c r="H6237" s="87">
        <v>6237</v>
      </c>
      <c r="I6237" s="119">
        <v>83509</v>
      </c>
      <c r="J6237" s="122" t="s">
        <v>12225</v>
      </c>
      <c r="K6237" s="87" t="str">
        <f t="shared" si="259"/>
        <v>835</v>
      </c>
      <c r="L6237" s="111"/>
    </row>
    <row r="6238" spans="7:12" ht="15" customHeight="1" x14ac:dyDescent="0.25">
      <c r="G6238" s="87">
        <f t="shared" si="258"/>
        <v>0</v>
      </c>
      <c r="H6238" s="87">
        <v>6238</v>
      </c>
      <c r="I6238" s="119">
        <v>83501</v>
      </c>
      <c r="J6238" s="122" t="s">
        <v>12226</v>
      </c>
      <c r="K6238" s="87" t="str">
        <f t="shared" si="259"/>
        <v>835</v>
      </c>
      <c r="L6238" s="111"/>
    </row>
    <row r="6239" spans="7:12" ht="15" customHeight="1" x14ac:dyDescent="0.25">
      <c r="G6239" s="87">
        <f t="shared" si="258"/>
        <v>0</v>
      </c>
      <c r="H6239" s="87">
        <v>6239</v>
      </c>
      <c r="I6239" s="119">
        <v>83501</v>
      </c>
      <c r="J6239" s="122" t="s">
        <v>12227</v>
      </c>
      <c r="K6239" s="87" t="str">
        <f t="shared" si="259"/>
        <v>835</v>
      </c>
      <c r="L6239" s="111"/>
    </row>
    <row r="6240" spans="7:12" ht="15" customHeight="1" x14ac:dyDescent="0.25">
      <c r="G6240" s="87">
        <f t="shared" si="258"/>
        <v>0</v>
      </c>
      <c r="H6240" s="87">
        <v>6240</v>
      </c>
      <c r="I6240" s="119">
        <v>83509</v>
      </c>
      <c r="J6240" s="122" t="s">
        <v>12228</v>
      </c>
      <c r="K6240" s="87" t="str">
        <f t="shared" si="259"/>
        <v>835</v>
      </c>
      <c r="L6240" s="111"/>
    </row>
    <row r="6241" spans="7:12" ht="15" customHeight="1" x14ac:dyDescent="0.25">
      <c r="G6241" s="87">
        <f t="shared" si="258"/>
        <v>0</v>
      </c>
      <c r="H6241" s="87">
        <v>6241</v>
      </c>
      <c r="I6241" s="119">
        <v>83502</v>
      </c>
      <c r="J6241" s="122" t="s">
        <v>12229</v>
      </c>
      <c r="K6241" s="87" t="str">
        <f t="shared" si="259"/>
        <v>835</v>
      </c>
      <c r="L6241" s="111"/>
    </row>
    <row r="6242" spans="7:12" ht="15" customHeight="1" x14ac:dyDescent="0.25">
      <c r="G6242" s="87">
        <f t="shared" si="258"/>
        <v>0</v>
      </c>
      <c r="H6242" s="87">
        <v>6242</v>
      </c>
      <c r="I6242" s="119">
        <v>83509</v>
      </c>
      <c r="J6242" s="122" t="s">
        <v>12230</v>
      </c>
      <c r="K6242" s="87" t="str">
        <f t="shared" si="259"/>
        <v>835</v>
      </c>
      <c r="L6242" s="111"/>
    </row>
    <row r="6243" spans="7:12" ht="15" customHeight="1" x14ac:dyDescent="0.25">
      <c r="G6243" s="87">
        <f t="shared" si="258"/>
        <v>0</v>
      </c>
      <c r="H6243" s="87">
        <v>6243</v>
      </c>
      <c r="I6243" s="119">
        <v>52120</v>
      </c>
      <c r="J6243" s="122" t="s">
        <v>12231</v>
      </c>
      <c r="K6243" s="87" t="str">
        <f t="shared" si="259"/>
        <v>521</v>
      </c>
      <c r="L6243" s="111"/>
    </row>
    <row r="6244" spans="7:12" ht="15" customHeight="1" x14ac:dyDescent="0.25">
      <c r="G6244" s="87">
        <f t="shared" si="258"/>
        <v>0</v>
      </c>
      <c r="H6244" s="87">
        <v>6244</v>
      </c>
      <c r="I6244" s="119">
        <v>52120</v>
      </c>
      <c r="J6244" s="122" t="s">
        <v>12232</v>
      </c>
      <c r="K6244" s="87" t="str">
        <f t="shared" si="259"/>
        <v>521</v>
      </c>
      <c r="L6244" s="111"/>
    </row>
    <row r="6245" spans="7:12" ht="15" customHeight="1" x14ac:dyDescent="0.25">
      <c r="G6245" s="87">
        <f t="shared" si="258"/>
        <v>0</v>
      </c>
      <c r="H6245" s="87">
        <v>6245</v>
      </c>
      <c r="I6245" s="119">
        <v>52460</v>
      </c>
      <c r="J6245" s="122" t="s">
        <v>12233</v>
      </c>
      <c r="K6245" s="87" t="str">
        <f t="shared" si="259"/>
        <v>524</v>
      </c>
      <c r="L6245" s="111"/>
    </row>
    <row r="6246" spans="7:12" ht="15" customHeight="1" x14ac:dyDescent="0.25">
      <c r="G6246" s="87">
        <f t="shared" si="258"/>
        <v>0</v>
      </c>
      <c r="H6246" s="87">
        <v>6246</v>
      </c>
      <c r="I6246" s="119">
        <v>52460</v>
      </c>
      <c r="J6246" s="122" t="s">
        <v>12234</v>
      </c>
      <c r="K6246" s="87" t="str">
        <f t="shared" si="259"/>
        <v>524</v>
      </c>
      <c r="L6246" s="111"/>
    </row>
    <row r="6247" spans="7:12" ht="15" customHeight="1" x14ac:dyDescent="0.25">
      <c r="G6247" s="87">
        <f t="shared" si="258"/>
        <v>0</v>
      </c>
      <c r="H6247" s="87">
        <v>6247</v>
      </c>
      <c r="I6247" s="119">
        <v>52120</v>
      </c>
      <c r="J6247" s="122" t="s">
        <v>12235</v>
      </c>
      <c r="K6247" s="87" t="str">
        <f t="shared" si="259"/>
        <v>521</v>
      </c>
      <c r="L6247" s="111"/>
    </row>
    <row r="6248" spans="7:12" ht="15" customHeight="1" x14ac:dyDescent="0.25">
      <c r="G6248" s="87">
        <f t="shared" si="258"/>
        <v>0</v>
      </c>
      <c r="H6248" s="87">
        <v>6248</v>
      </c>
      <c r="I6248" s="119">
        <v>95200</v>
      </c>
      <c r="J6248" s="122" t="s">
        <v>12236</v>
      </c>
      <c r="K6248" s="87" t="str">
        <f t="shared" si="259"/>
        <v>952</v>
      </c>
      <c r="L6248" s="111"/>
    </row>
    <row r="6249" spans="7:12" ht="15" customHeight="1" x14ac:dyDescent="0.25">
      <c r="G6249" s="87">
        <f t="shared" si="258"/>
        <v>0</v>
      </c>
      <c r="H6249" s="87">
        <v>6249</v>
      </c>
      <c r="I6249" s="119">
        <v>95200</v>
      </c>
      <c r="J6249" s="122" t="s">
        <v>12237</v>
      </c>
      <c r="K6249" s="87" t="str">
        <f t="shared" si="259"/>
        <v>952</v>
      </c>
      <c r="L6249" s="111"/>
    </row>
    <row r="6250" spans="7:12" ht="15" customHeight="1" x14ac:dyDescent="0.25">
      <c r="G6250" s="87">
        <f t="shared" si="258"/>
        <v>0</v>
      </c>
      <c r="H6250" s="87">
        <v>6250</v>
      </c>
      <c r="I6250" s="119">
        <v>95200</v>
      </c>
      <c r="J6250" s="122" t="s">
        <v>12238</v>
      </c>
      <c r="K6250" s="87" t="str">
        <f t="shared" si="259"/>
        <v>952</v>
      </c>
      <c r="L6250" s="111"/>
    </row>
    <row r="6251" spans="7:12" ht="15" customHeight="1" x14ac:dyDescent="0.25">
      <c r="G6251" s="87">
        <f t="shared" si="258"/>
        <v>0</v>
      </c>
      <c r="H6251" s="87">
        <v>6251</v>
      </c>
      <c r="I6251" s="119">
        <v>95200</v>
      </c>
      <c r="J6251" s="122" t="s">
        <v>12239</v>
      </c>
      <c r="K6251" s="87" t="str">
        <f t="shared" si="259"/>
        <v>952</v>
      </c>
      <c r="L6251" s="111"/>
    </row>
    <row r="6252" spans="7:12" ht="15" customHeight="1" x14ac:dyDescent="0.25">
      <c r="G6252" s="87">
        <f t="shared" si="258"/>
        <v>0</v>
      </c>
      <c r="H6252" s="87">
        <v>6252</v>
      </c>
      <c r="I6252" s="119">
        <v>95200</v>
      </c>
      <c r="J6252" s="122" t="s">
        <v>12111</v>
      </c>
      <c r="K6252" s="87" t="str">
        <f t="shared" si="259"/>
        <v>952</v>
      </c>
      <c r="L6252" s="111"/>
    </row>
    <row r="6253" spans="7:12" ht="15" customHeight="1" x14ac:dyDescent="0.25">
      <c r="G6253" s="87">
        <f t="shared" si="258"/>
        <v>0</v>
      </c>
      <c r="H6253" s="87">
        <v>6253</v>
      </c>
      <c r="I6253" s="119">
        <v>52430</v>
      </c>
      <c r="J6253" s="122" t="s">
        <v>12240</v>
      </c>
      <c r="K6253" s="87" t="str">
        <f t="shared" si="259"/>
        <v>524</v>
      </c>
      <c r="L6253" s="111"/>
    </row>
    <row r="6254" spans="7:12" ht="15" customHeight="1" x14ac:dyDescent="0.25">
      <c r="G6254" s="87">
        <f t="shared" si="258"/>
        <v>0</v>
      </c>
      <c r="H6254" s="87">
        <v>6254</v>
      </c>
      <c r="I6254" s="119">
        <v>52440</v>
      </c>
      <c r="J6254" s="122" t="s">
        <v>12241</v>
      </c>
      <c r="K6254" s="87" t="str">
        <f t="shared" si="259"/>
        <v>524</v>
      </c>
      <c r="L6254" s="111"/>
    </row>
    <row r="6255" spans="7:12" ht="15" customHeight="1" x14ac:dyDescent="0.25">
      <c r="G6255" s="87">
        <f t="shared" si="258"/>
        <v>0</v>
      </c>
      <c r="H6255" s="87">
        <v>6255</v>
      </c>
      <c r="I6255" s="119">
        <v>96210</v>
      </c>
      <c r="J6255" s="122" t="s">
        <v>12242</v>
      </c>
      <c r="K6255" s="87" t="str">
        <f t="shared" si="259"/>
        <v>962</v>
      </c>
      <c r="L6255" s="111"/>
    </row>
    <row r="6256" spans="7:12" ht="15" customHeight="1" x14ac:dyDescent="0.25">
      <c r="G6256" s="87">
        <f t="shared" si="258"/>
        <v>0</v>
      </c>
      <c r="H6256" s="87">
        <v>6256</v>
      </c>
      <c r="I6256" s="119">
        <v>95200</v>
      </c>
      <c r="J6256" s="122" t="s">
        <v>12243</v>
      </c>
      <c r="K6256" s="87" t="str">
        <f t="shared" si="259"/>
        <v>952</v>
      </c>
      <c r="L6256" s="111"/>
    </row>
    <row r="6257" spans="7:12" ht="15" customHeight="1" x14ac:dyDescent="0.25">
      <c r="G6257" s="87">
        <f t="shared" si="258"/>
        <v>0</v>
      </c>
      <c r="H6257" s="87">
        <v>6257</v>
      </c>
      <c r="I6257" s="119">
        <v>95200</v>
      </c>
      <c r="J6257" s="122" t="s">
        <v>12244</v>
      </c>
      <c r="K6257" s="87" t="str">
        <f t="shared" si="259"/>
        <v>952</v>
      </c>
      <c r="L6257" s="111"/>
    </row>
    <row r="6258" spans="7:12" ht="15" customHeight="1" x14ac:dyDescent="0.25">
      <c r="G6258" s="87">
        <f t="shared" si="258"/>
        <v>0</v>
      </c>
      <c r="H6258" s="87">
        <v>6258</v>
      </c>
      <c r="I6258" s="119">
        <v>96210</v>
      </c>
      <c r="J6258" s="122" t="s">
        <v>12245</v>
      </c>
      <c r="K6258" s="87" t="str">
        <f t="shared" si="259"/>
        <v>962</v>
      </c>
      <c r="L6258" s="111"/>
    </row>
    <row r="6259" spans="7:12" ht="15" customHeight="1" x14ac:dyDescent="0.25">
      <c r="G6259" s="87">
        <f t="shared" si="258"/>
        <v>0</v>
      </c>
      <c r="H6259" s="87">
        <v>6259</v>
      </c>
      <c r="I6259" s="119">
        <v>95100</v>
      </c>
      <c r="J6259" s="122" t="s">
        <v>12246</v>
      </c>
      <c r="K6259" s="87" t="str">
        <f t="shared" si="259"/>
        <v>951</v>
      </c>
      <c r="L6259" s="111"/>
    </row>
    <row r="6260" spans="7:12" ht="15" customHeight="1" x14ac:dyDescent="0.25">
      <c r="G6260" s="87">
        <f t="shared" si="258"/>
        <v>0</v>
      </c>
      <c r="H6260" s="87">
        <v>6260</v>
      </c>
      <c r="I6260" s="119">
        <v>95100</v>
      </c>
      <c r="J6260" s="122" t="s">
        <v>12247</v>
      </c>
      <c r="K6260" s="87" t="str">
        <f t="shared" si="259"/>
        <v>951</v>
      </c>
      <c r="L6260" s="111"/>
    </row>
    <row r="6261" spans="7:12" ht="15" customHeight="1" x14ac:dyDescent="0.25">
      <c r="G6261" s="87">
        <f t="shared" si="258"/>
        <v>0</v>
      </c>
      <c r="H6261" s="87">
        <v>6261</v>
      </c>
      <c r="I6261" s="119">
        <v>73191</v>
      </c>
      <c r="J6261" s="122" t="s">
        <v>12248</v>
      </c>
      <c r="K6261" s="87" t="str">
        <f t="shared" si="259"/>
        <v>731</v>
      </c>
      <c r="L6261" s="111"/>
    </row>
    <row r="6262" spans="7:12" ht="15" customHeight="1" x14ac:dyDescent="0.25">
      <c r="G6262" s="87">
        <f t="shared" si="258"/>
        <v>0</v>
      </c>
      <c r="H6262" s="87">
        <v>6262</v>
      </c>
      <c r="I6262" s="119">
        <v>95100</v>
      </c>
      <c r="J6262" s="122" t="s">
        <v>12249</v>
      </c>
      <c r="K6262" s="87" t="str">
        <f t="shared" si="259"/>
        <v>951</v>
      </c>
      <c r="L6262" s="111"/>
    </row>
    <row r="6263" spans="7:12" ht="15" customHeight="1" x14ac:dyDescent="0.25">
      <c r="G6263" s="87">
        <f t="shared" si="258"/>
        <v>0</v>
      </c>
      <c r="H6263" s="87">
        <v>6263</v>
      </c>
      <c r="I6263" s="119">
        <v>95100</v>
      </c>
      <c r="J6263" s="122" t="s">
        <v>12250</v>
      </c>
      <c r="K6263" s="87" t="str">
        <f t="shared" si="259"/>
        <v>951</v>
      </c>
      <c r="L6263" s="111"/>
    </row>
    <row r="6264" spans="7:12" ht="15" customHeight="1" x14ac:dyDescent="0.25">
      <c r="G6264" s="87">
        <f t="shared" si="258"/>
        <v>0</v>
      </c>
      <c r="H6264" s="87">
        <v>6264</v>
      </c>
      <c r="I6264" s="119">
        <v>91110</v>
      </c>
      <c r="J6264" s="122" t="s">
        <v>12251</v>
      </c>
      <c r="K6264" s="87" t="str">
        <f t="shared" si="259"/>
        <v>911</v>
      </c>
      <c r="L6264" s="111"/>
    </row>
    <row r="6265" spans="7:12" ht="15" customHeight="1" x14ac:dyDescent="0.25">
      <c r="G6265" s="87">
        <f t="shared" si="258"/>
        <v>0</v>
      </c>
      <c r="H6265" s="87">
        <v>6265</v>
      </c>
      <c r="I6265" s="119">
        <v>91110</v>
      </c>
      <c r="J6265" s="122" t="s">
        <v>12112</v>
      </c>
      <c r="K6265" s="87" t="str">
        <f t="shared" si="259"/>
        <v>911</v>
      </c>
      <c r="L6265" s="111"/>
    </row>
    <row r="6266" spans="7:12" ht="15" customHeight="1" x14ac:dyDescent="0.25">
      <c r="G6266" s="87">
        <f t="shared" si="258"/>
        <v>0</v>
      </c>
      <c r="H6266" s="87">
        <v>6266</v>
      </c>
      <c r="I6266" s="119">
        <v>91110</v>
      </c>
      <c r="J6266" s="122" t="s">
        <v>12252</v>
      </c>
      <c r="K6266" s="87" t="str">
        <f t="shared" si="259"/>
        <v>911</v>
      </c>
      <c r="L6266" s="111"/>
    </row>
    <row r="6267" spans="7:12" ht="15" customHeight="1" x14ac:dyDescent="0.25">
      <c r="G6267" s="87">
        <f t="shared" si="258"/>
        <v>0</v>
      </c>
      <c r="H6267" s="87">
        <v>6267</v>
      </c>
      <c r="I6267" s="119">
        <v>91110</v>
      </c>
      <c r="J6267" s="122" t="s">
        <v>12253</v>
      </c>
      <c r="K6267" s="87" t="str">
        <f t="shared" si="259"/>
        <v>911</v>
      </c>
      <c r="L6267" s="111"/>
    </row>
    <row r="6268" spans="7:12" ht="15" customHeight="1" x14ac:dyDescent="0.25">
      <c r="G6268" s="87">
        <f t="shared" si="258"/>
        <v>0</v>
      </c>
      <c r="H6268" s="87">
        <v>6268</v>
      </c>
      <c r="I6268" s="119">
        <v>91110</v>
      </c>
      <c r="J6268" s="122" t="s">
        <v>12254</v>
      </c>
      <c r="K6268" s="87" t="str">
        <f t="shared" si="259"/>
        <v>911</v>
      </c>
      <c r="L6268" s="111"/>
    </row>
    <row r="6269" spans="7:12" ht="15" customHeight="1" x14ac:dyDescent="0.25">
      <c r="G6269" s="87">
        <f t="shared" si="258"/>
        <v>0</v>
      </c>
      <c r="H6269" s="87">
        <v>6269</v>
      </c>
      <c r="I6269" s="119">
        <v>91110</v>
      </c>
      <c r="J6269" s="122" t="s">
        <v>12255</v>
      </c>
      <c r="K6269" s="87" t="str">
        <f t="shared" si="259"/>
        <v>911</v>
      </c>
      <c r="L6269" s="111"/>
    </row>
    <row r="6270" spans="7:12" ht="15" customHeight="1" x14ac:dyDescent="0.25">
      <c r="G6270" s="87">
        <f t="shared" si="258"/>
        <v>0</v>
      </c>
      <c r="H6270" s="87">
        <v>6270</v>
      </c>
      <c r="I6270" s="119">
        <v>91290</v>
      </c>
      <c r="J6270" s="122" t="s">
        <v>12476</v>
      </c>
      <c r="K6270" s="87" t="str">
        <f t="shared" si="259"/>
        <v>912</v>
      </c>
      <c r="L6270" s="111"/>
    </row>
    <row r="6271" spans="7:12" ht="15" customHeight="1" x14ac:dyDescent="0.25">
      <c r="G6271" s="87">
        <f t="shared" si="258"/>
        <v>0</v>
      </c>
      <c r="H6271" s="87">
        <v>6271</v>
      </c>
      <c r="I6271" s="119">
        <v>91121</v>
      </c>
      <c r="J6271" s="122" t="s">
        <v>12256</v>
      </c>
      <c r="K6271" s="87" t="str">
        <f t="shared" si="259"/>
        <v>911</v>
      </c>
      <c r="L6271" s="111"/>
    </row>
    <row r="6272" spans="7:12" ht="15" customHeight="1" x14ac:dyDescent="0.25">
      <c r="G6272" s="87">
        <f t="shared" si="258"/>
        <v>0</v>
      </c>
      <c r="H6272" s="87">
        <v>6272</v>
      </c>
      <c r="I6272" s="119">
        <v>91123</v>
      </c>
      <c r="J6272" s="123" t="s">
        <v>12257</v>
      </c>
      <c r="K6272" s="87" t="str">
        <f t="shared" si="259"/>
        <v>911</v>
      </c>
      <c r="L6272" s="111"/>
    </row>
    <row r="6273" spans="7:12" ht="15" customHeight="1" x14ac:dyDescent="0.25">
      <c r="G6273" s="87">
        <f t="shared" si="258"/>
        <v>0</v>
      </c>
      <c r="H6273" s="87">
        <v>6273</v>
      </c>
      <c r="I6273" s="119">
        <v>91126</v>
      </c>
      <c r="J6273" s="121" t="s">
        <v>12258</v>
      </c>
      <c r="K6273" s="87" t="str">
        <f t="shared" si="259"/>
        <v>911</v>
      </c>
      <c r="L6273" s="111"/>
    </row>
    <row r="6274" spans="7:12" ht="15" customHeight="1" x14ac:dyDescent="0.25">
      <c r="G6274" s="87">
        <f t="shared" ref="G6274:G6337" si="260">IF(ISERR(SEARCH($G$1,J6274)),0,1)</f>
        <v>0</v>
      </c>
      <c r="H6274" s="87">
        <v>6274</v>
      </c>
      <c r="I6274" s="119">
        <v>94111</v>
      </c>
      <c r="J6274" s="121" t="s">
        <v>12258</v>
      </c>
      <c r="K6274" s="87" t="str">
        <f t="shared" si="259"/>
        <v>941</v>
      </c>
      <c r="L6274" s="111"/>
    </row>
    <row r="6275" spans="7:12" ht="15" customHeight="1" x14ac:dyDescent="0.25">
      <c r="G6275" s="87">
        <f t="shared" si="260"/>
        <v>0</v>
      </c>
      <c r="H6275" s="87">
        <v>6275</v>
      </c>
      <c r="I6275" s="119">
        <v>91124</v>
      </c>
      <c r="J6275" s="121" t="s">
        <v>12258</v>
      </c>
      <c r="K6275" s="87" t="str">
        <f t="shared" ref="K6275:K6338" si="261">IF(LEN(LEFT(I6275,3))&lt;3,"Prosím, zvolte podrobnější úroveň.",LEFT(I6275,3))</f>
        <v>911</v>
      </c>
      <c r="L6275" s="111"/>
    </row>
    <row r="6276" spans="7:12" ht="15" customHeight="1" x14ac:dyDescent="0.25">
      <c r="G6276" s="87">
        <f t="shared" si="260"/>
        <v>0</v>
      </c>
      <c r="H6276" s="87">
        <v>6276</v>
      </c>
      <c r="I6276" s="119">
        <v>91122</v>
      </c>
      <c r="J6276" s="122" t="s">
        <v>12259</v>
      </c>
      <c r="K6276" s="87" t="str">
        <f t="shared" si="261"/>
        <v>911</v>
      </c>
      <c r="L6276" s="111"/>
    </row>
    <row r="6277" spans="7:12" ht="15" customHeight="1" x14ac:dyDescent="0.25">
      <c r="G6277" s="87">
        <f t="shared" si="260"/>
        <v>0</v>
      </c>
      <c r="H6277" s="87">
        <v>6277</v>
      </c>
      <c r="I6277" s="119">
        <v>91123</v>
      </c>
      <c r="J6277" s="121" t="s">
        <v>12260</v>
      </c>
      <c r="K6277" s="87" t="str">
        <f t="shared" si="261"/>
        <v>911</v>
      </c>
      <c r="L6277" s="111"/>
    </row>
    <row r="6278" spans="7:12" ht="15" customHeight="1" x14ac:dyDescent="0.25">
      <c r="G6278" s="87">
        <f t="shared" si="260"/>
        <v>0</v>
      </c>
      <c r="H6278" s="87">
        <v>6278</v>
      </c>
      <c r="I6278" s="119">
        <v>94120</v>
      </c>
      <c r="J6278" s="121" t="s">
        <v>12260</v>
      </c>
      <c r="K6278" s="87" t="str">
        <f t="shared" si="261"/>
        <v>941</v>
      </c>
      <c r="L6278" s="111"/>
    </row>
    <row r="6279" spans="7:12" ht="15" customHeight="1" x14ac:dyDescent="0.25">
      <c r="G6279" s="87">
        <f t="shared" si="260"/>
        <v>0</v>
      </c>
      <c r="H6279" s="87">
        <v>6279</v>
      </c>
      <c r="I6279" s="119">
        <v>91124</v>
      </c>
      <c r="J6279" s="121" t="s">
        <v>12260</v>
      </c>
      <c r="K6279" s="87" t="str">
        <f t="shared" si="261"/>
        <v>911</v>
      </c>
      <c r="L6279" s="111"/>
    </row>
    <row r="6280" spans="7:12" ht="15" customHeight="1" x14ac:dyDescent="0.25">
      <c r="G6280" s="87">
        <f t="shared" si="260"/>
        <v>0</v>
      </c>
      <c r="H6280" s="87">
        <v>6280</v>
      </c>
      <c r="I6280" s="119">
        <v>91129</v>
      </c>
      <c r="J6280" s="122" t="s">
        <v>12261</v>
      </c>
      <c r="K6280" s="87" t="str">
        <f t="shared" si="261"/>
        <v>911</v>
      </c>
      <c r="L6280" s="111"/>
    </row>
    <row r="6281" spans="7:12" ht="15" customHeight="1" x14ac:dyDescent="0.25">
      <c r="G6281" s="87">
        <f t="shared" si="260"/>
        <v>0</v>
      </c>
      <c r="H6281" s="87">
        <v>6281</v>
      </c>
      <c r="I6281" s="119">
        <v>91128</v>
      </c>
      <c r="J6281" s="121" t="s">
        <v>12262</v>
      </c>
      <c r="K6281" s="87" t="str">
        <f t="shared" si="261"/>
        <v>911</v>
      </c>
      <c r="L6281" s="111"/>
    </row>
    <row r="6282" spans="7:12" ht="15" customHeight="1" x14ac:dyDescent="0.25">
      <c r="G6282" s="87">
        <f t="shared" si="260"/>
        <v>0</v>
      </c>
      <c r="H6282" s="87">
        <v>6282</v>
      </c>
      <c r="I6282" s="119">
        <v>91127</v>
      </c>
      <c r="J6282" s="121" t="s">
        <v>12262</v>
      </c>
      <c r="K6282" s="87" t="str">
        <f t="shared" si="261"/>
        <v>911</v>
      </c>
      <c r="L6282" s="111"/>
    </row>
    <row r="6283" spans="7:12" ht="15" customHeight="1" x14ac:dyDescent="0.25">
      <c r="G6283" s="87">
        <f t="shared" si="260"/>
        <v>0</v>
      </c>
      <c r="H6283" s="87">
        <v>6283</v>
      </c>
      <c r="I6283" s="119">
        <v>91125</v>
      </c>
      <c r="J6283" s="122" t="s">
        <v>12263</v>
      </c>
      <c r="K6283" s="87" t="str">
        <f t="shared" si="261"/>
        <v>911</v>
      </c>
      <c r="L6283" s="111"/>
    </row>
    <row r="6284" spans="7:12" ht="15" customHeight="1" x14ac:dyDescent="0.25">
      <c r="G6284" s="87">
        <f t="shared" si="260"/>
        <v>0</v>
      </c>
      <c r="H6284" s="87">
        <v>6284</v>
      </c>
      <c r="I6284" s="119">
        <v>91127</v>
      </c>
      <c r="J6284" s="121" t="s">
        <v>12264</v>
      </c>
      <c r="K6284" s="87" t="str">
        <f t="shared" si="261"/>
        <v>911</v>
      </c>
      <c r="L6284" s="111"/>
    </row>
    <row r="6285" spans="7:12" ht="15" customHeight="1" x14ac:dyDescent="0.25">
      <c r="G6285" s="87">
        <f t="shared" si="260"/>
        <v>0</v>
      </c>
      <c r="H6285" s="87">
        <v>6285</v>
      </c>
      <c r="I6285" s="119">
        <v>91129</v>
      </c>
      <c r="J6285" s="121" t="s">
        <v>12264</v>
      </c>
      <c r="K6285" s="87" t="str">
        <f t="shared" si="261"/>
        <v>911</v>
      </c>
      <c r="L6285" s="111"/>
    </row>
    <row r="6286" spans="7:12" ht="15" customHeight="1" x14ac:dyDescent="0.25">
      <c r="G6286" s="87">
        <f t="shared" si="260"/>
        <v>0</v>
      </c>
      <c r="H6286" s="87">
        <v>6286</v>
      </c>
      <c r="I6286" s="119">
        <v>94120</v>
      </c>
      <c r="J6286" s="121" t="s">
        <v>12264</v>
      </c>
      <c r="K6286" s="87" t="str">
        <f t="shared" si="261"/>
        <v>941</v>
      </c>
      <c r="L6286" s="111"/>
    </row>
    <row r="6287" spans="7:12" ht="15" customHeight="1" x14ac:dyDescent="0.25">
      <c r="G6287" s="87">
        <f t="shared" si="260"/>
        <v>0</v>
      </c>
      <c r="H6287" s="87">
        <v>6287</v>
      </c>
      <c r="I6287" s="119">
        <v>91210</v>
      </c>
      <c r="J6287" s="122" t="s">
        <v>12265</v>
      </c>
      <c r="K6287" s="87" t="str">
        <f t="shared" si="261"/>
        <v>912</v>
      </c>
      <c r="L6287" s="111"/>
    </row>
    <row r="6288" spans="7:12" ht="15" customHeight="1" x14ac:dyDescent="0.25">
      <c r="G6288" s="87">
        <f t="shared" si="260"/>
        <v>0</v>
      </c>
      <c r="H6288" s="87">
        <v>6288</v>
      </c>
      <c r="I6288" s="119">
        <v>91210</v>
      </c>
      <c r="J6288" s="122" t="s">
        <v>12266</v>
      </c>
      <c r="K6288" s="87" t="str">
        <f t="shared" si="261"/>
        <v>912</v>
      </c>
      <c r="L6288" s="111"/>
    </row>
    <row r="6289" spans="7:12" ht="15" customHeight="1" x14ac:dyDescent="0.25">
      <c r="G6289" s="87">
        <f t="shared" si="260"/>
        <v>0</v>
      </c>
      <c r="H6289" s="87">
        <v>6289</v>
      </c>
      <c r="I6289" s="119">
        <v>91210</v>
      </c>
      <c r="J6289" s="122" t="s">
        <v>12267</v>
      </c>
      <c r="K6289" s="87" t="str">
        <f t="shared" si="261"/>
        <v>912</v>
      </c>
      <c r="L6289" s="111"/>
    </row>
    <row r="6290" spans="7:12" ht="15" customHeight="1" x14ac:dyDescent="0.25">
      <c r="G6290" s="87">
        <f t="shared" si="260"/>
        <v>0</v>
      </c>
      <c r="H6290" s="87">
        <v>6290</v>
      </c>
      <c r="I6290" s="119">
        <v>91290</v>
      </c>
      <c r="J6290" s="122" t="s">
        <v>12268</v>
      </c>
      <c r="K6290" s="87" t="str">
        <f t="shared" si="261"/>
        <v>912</v>
      </c>
      <c r="L6290" s="111"/>
    </row>
    <row r="6291" spans="7:12" ht="15" customHeight="1" x14ac:dyDescent="0.25">
      <c r="G6291" s="87">
        <f t="shared" si="260"/>
        <v>0</v>
      </c>
      <c r="H6291" s="87">
        <v>6291</v>
      </c>
      <c r="I6291" s="119">
        <v>91210</v>
      </c>
      <c r="J6291" s="122" t="s">
        <v>12269</v>
      </c>
      <c r="K6291" s="87" t="str">
        <f t="shared" si="261"/>
        <v>912</v>
      </c>
      <c r="L6291" s="111"/>
    </row>
    <row r="6292" spans="7:12" ht="15" customHeight="1" x14ac:dyDescent="0.25">
      <c r="G6292" s="87">
        <f t="shared" si="260"/>
        <v>0</v>
      </c>
      <c r="H6292" s="87">
        <v>6292</v>
      </c>
      <c r="I6292" s="119">
        <v>51530</v>
      </c>
      <c r="J6292" s="122" t="s">
        <v>12270</v>
      </c>
      <c r="K6292" s="87" t="str">
        <f t="shared" si="261"/>
        <v>515</v>
      </c>
      <c r="L6292" s="111"/>
    </row>
    <row r="6293" spans="7:12" ht="15" customHeight="1" x14ac:dyDescent="0.25">
      <c r="G6293" s="87">
        <f t="shared" si="260"/>
        <v>0</v>
      </c>
      <c r="H6293" s="87">
        <v>6293</v>
      </c>
      <c r="I6293" s="119">
        <v>51530</v>
      </c>
      <c r="J6293" s="122" t="s">
        <v>12482</v>
      </c>
      <c r="K6293" s="87" t="str">
        <f t="shared" si="261"/>
        <v>515</v>
      </c>
      <c r="L6293" s="111"/>
    </row>
    <row r="6294" spans="7:12" ht="15" customHeight="1" x14ac:dyDescent="0.25">
      <c r="G6294" s="87">
        <f t="shared" si="260"/>
        <v>0</v>
      </c>
      <c r="H6294" s="87">
        <v>6294</v>
      </c>
      <c r="I6294" s="119">
        <v>51530</v>
      </c>
      <c r="J6294" s="122" t="s">
        <v>12271</v>
      </c>
      <c r="K6294" s="87" t="str">
        <f t="shared" si="261"/>
        <v>515</v>
      </c>
      <c r="L6294" s="111"/>
    </row>
    <row r="6295" spans="7:12" ht="15" customHeight="1" x14ac:dyDescent="0.25">
      <c r="G6295" s="87">
        <f t="shared" si="260"/>
        <v>0</v>
      </c>
      <c r="H6295" s="87">
        <v>6295</v>
      </c>
      <c r="I6295" s="119">
        <v>51530</v>
      </c>
      <c r="J6295" s="122" t="s">
        <v>12272</v>
      </c>
      <c r="K6295" s="87" t="str">
        <f t="shared" si="261"/>
        <v>515</v>
      </c>
      <c r="L6295" s="111"/>
    </row>
    <row r="6296" spans="7:12" ht="15" customHeight="1" x14ac:dyDescent="0.25">
      <c r="G6296" s="87">
        <f t="shared" si="260"/>
        <v>0</v>
      </c>
      <c r="H6296" s="87">
        <v>6296</v>
      </c>
      <c r="I6296" s="119">
        <v>54141</v>
      </c>
      <c r="J6296" s="122" t="s">
        <v>12272</v>
      </c>
      <c r="K6296" s="87" t="str">
        <f t="shared" si="261"/>
        <v>541</v>
      </c>
      <c r="L6296" s="111"/>
    </row>
    <row r="6297" spans="7:12" ht="15" customHeight="1" x14ac:dyDescent="0.25">
      <c r="G6297" s="87">
        <f t="shared" si="260"/>
        <v>0</v>
      </c>
      <c r="H6297" s="87">
        <v>6297</v>
      </c>
      <c r="I6297" s="119">
        <v>91230</v>
      </c>
      <c r="J6297" s="122" t="s">
        <v>12273</v>
      </c>
      <c r="K6297" s="87" t="str">
        <f t="shared" si="261"/>
        <v>912</v>
      </c>
      <c r="L6297" s="111"/>
    </row>
    <row r="6298" spans="7:12" ht="15" customHeight="1" x14ac:dyDescent="0.25">
      <c r="G6298" s="87">
        <f t="shared" si="260"/>
        <v>0</v>
      </c>
      <c r="H6298" s="87">
        <v>6298</v>
      </c>
      <c r="I6298" s="119">
        <v>91230</v>
      </c>
      <c r="J6298" s="122" t="s">
        <v>12274</v>
      </c>
      <c r="K6298" s="87" t="str">
        <f t="shared" si="261"/>
        <v>912</v>
      </c>
      <c r="L6298" s="111"/>
    </row>
    <row r="6299" spans="7:12" ht="15" customHeight="1" x14ac:dyDescent="0.25">
      <c r="G6299" s="87">
        <f t="shared" si="260"/>
        <v>0</v>
      </c>
      <c r="H6299" s="87">
        <v>6299</v>
      </c>
      <c r="I6299" s="119">
        <v>91230</v>
      </c>
      <c r="J6299" s="121" t="s">
        <v>12275</v>
      </c>
      <c r="K6299" s="87" t="str">
        <f t="shared" si="261"/>
        <v>912</v>
      </c>
      <c r="L6299" s="111"/>
    </row>
    <row r="6300" spans="7:12" ht="15" customHeight="1" x14ac:dyDescent="0.25">
      <c r="G6300" s="87">
        <f t="shared" si="260"/>
        <v>0</v>
      </c>
      <c r="H6300" s="87">
        <v>6300</v>
      </c>
      <c r="I6300" s="119">
        <v>91290</v>
      </c>
      <c r="J6300" s="121" t="s">
        <v>12275</v>
      </c>
      <c r="K6300" s="87" t="str">
        <f t="shared" si="261"/>
        <v>912</v>
      </c>
      <c r="L6300" s="111"/>
    </row>
    <row r="6301" spans="7:12" ht="15" customHeight="1" x14ac:dyDescent="0.25">
      <c r="G6301" s="87">
        <f t="shared" si="260"/>
        <v>0</v>
      </c>
      <c r="H6301" s="87">
        <v>6301</v>
      </c>
      <c r="I6301" s="119">
        <v>91230</v>
      </c>
      <c r="J6301" s="121" t="s">
        <v>12276</v>
      </c>
      <c r="K6301" s="87" t="str">
        <f t="shared" si="261"/>
        <v>912</v>
      </c>
      <c r="L6301" s="111"/>
    </row>
    <row r="6302" spans="7:12" ht="15" customHeight="1" x14ac:dyDescent="0.25">
      <c r="G6302" s="87">
        <f t="shared" si="260"/>
        <v>0</v>
      </c>
      <c r="H6302" s="87">
        <v>6302</v>
      </c>
      <c r="I6302" s="119">
        <v>51530</v>
      </c>
      <c r="J6302" s="122" t="s">
        <v>12277</v>
      </c>
      <c r="K6302" s="87" t="str">
        <f t="shared" si="261"/>
        <v>515</v>
      </c>
      <c r="L6302" s="111"/>
    </row>
    <row r="6303" spans="7:12" ht="15" customHeight="1" x14ac:dyDescent="0.25">
      <c r="G6303" s="87">
        <f t="shared" si="260"/>
        <v>0</v>
      </c>
      <c r="H6303" s="87">
        <v>6303</v>
      </c>
      <c r="I6303" s="119">
        <v>51530</v>
      </c>
      <c r="J6303" s="122" t="s">
        <v>12483</v>
      </c>
      <c r="K6303" s="87" t="str">
        <f t="shared" si="261"/>
        <v>515</v>
      </c>
      <c r="L6303" s="111"/>
    </row>
    <row r="6304" spans="7:12" ht="15" customHeight="1" x14ac:dyDescent="0.25">
      <c r="G6304" s="87">
        <f t="shared" si="260"/>
        <v>0</v>
      </c>
      <c r="H6304" s="87">
        <v>6304</v>
      </c>
      <c r="I6304" s="119">
        <v>51530</v>
      </c>
      <c r="J6304" s="122" t="s">
        <v>12278</v>
      </c>
      <c r="K6304" s="87" t="str">
        <f t="shared" si="261"/>
        <v>515</v>
      </c>
      <c r="L6304" s="111"/>
    </row>
    <row r="6305" spans="7:12" ht="15" customHeight="1" x14ac:dyDescent="0.25">
      <c r="G6305" s="87">
        <f t="shared" si="260"/>
        <v>0</v>
      </c>
      <c r="H6305" s="87">
        <v>6305</v>
      </c>
      <c r="I6305" s="119">
        <v>51530</v>
      </c>
      <c r="J6305" s="122" t="s">
        <v>12279</v>
      </c>
      <c r="K6305" s="87" t="str">
        <f t="shared" si="261"/>
        <v>515</v>
      </c>
      <c r="L6305" s="111"/>
    </row>
    <row r="6306" spans="7:12" ht="15" customHeight="1" x14ac:dyDescent="0.25">
      <c r="G6306" s="87">
        <f t="shared" si="260"/>
        <v>0</v>
      </c>
      <c r="H6306" s="87">
        <v>6306</v>
      </c>
      <c r="I6306" s="119">
        <v>51630</v>
      </c>
      <c r="J6306" s="121" t="s">
        <v>12280</v>
      </c>
      <c r="K6306" s="87" t="str">
        <f t="shared" si="261"/>
        <v>516</v>
      </c>
      <c r="L6306" s="111"/>
    </row>
    <row r="6307" spans="7:12" ht="15" customHeight="1" x14ac:dyDescent="0.25">
      <c r="G6307" s="87">
        <f t="shared" si="260"/>
        <v>0</v>
      </c>
      <c r="H6307" s="87">
        <v>6307</v>
      </c>
      <c r="I6307" s="119">
        <v>96210</v>
      </c>
      <c r="J6307" s="122" t="s">
        <v>12281</v>
      </c>
      <c r="K6307" s="87" t="str">
        <f t="shared" si="261"/>
        <v>962</v>
      </c>
      <c r="L6307" s="111"/>
    </row>
    <row r="6308" spans="7:12" ht="15" customHeight="1" x14ac:dyDescent="0.25">
      <c r="G6308" s="87">
        <f t="shared" si="260"/>
        <v>0</v>
      </c>
      <c r="H6308" s="87">
        <v>6308</v>
      </c>
      <c r="I6308" s="119">
        <v>96210</v>
      </c>
      <c r="J6308" s="122" t="s">
        <v>12282</v>
      </c>
      <c r="K6308" s="87" t="str">
        <f t="shared" si="261"/>
        <v>962</v>
      </c>
      <c r="L6308" s="111"/>
    </row>
    <row r="6309" spans="7:12" ht="15" customHeight="1" x14ac:dyDescent="0.25">
      <c r="G6309" s="87">
        <f t="shared" si="260"/>
        <v>0</v>
      </c>
      <c r="H6309" s="87">
        <v>6309</v>
      </c>
      <c r="I6309" s="119">
        <v>96210</v>
      </c>
      <c r="J6309" s="122" t="s">
        <v>12283</v>
      </c>
      <c r="K6309" s="87" t="str">
        <f t="shared" si="261"/>
        <v>962</v>
      </c>
      <c r="L6309" s="111"/>
    </row>
    <row r="6310" spans="7:12" ht="15" customHeight="1" x14ac:dyDescent="0.25">
      <c r="G6310" s="87">
        <f t="shared" si="260"/>
        <v>0</v>
      </c>
      <c r="H6310" s="87">
        <v>6310</v>
      </c>
      <c r="I6310" s="119">
        <v>96210</v>
      </c>
      <c r="J6310" s="122" t="s">
        <v>12284</v>
      </c>
      <c r="K6310" s="87" t="str">
        <f t="shared" si="261"/>
        <v>962</v>
      </c>
      <c r="L6310" s="111"/>
    </row>
    <row r="6311" spans="7:12" ht="15" customHeight="1" x14ac:dyDescent="0.25">
      <c r="G6311" s="87">
        <f t="shared" si="260"/>
        <v>0</v>
      </c>
      <c r="H6311" s="87">
        <v>6311</v>
      </c>
      <c r="I6311" s="119">
        <v>96210</v>
      </c>
      <c r="J6311" s="122" t="s">
        <v>12285</v>
      </c>
      <c r="K6311" s="87" t="str">
        <f t="shared" si="261"/>
        <v>962</v>
      </c>
      <c r="L6311" s="111"/>
    </row>
    <row r="6312" spans="7:12" ht="15" customHeight="1" x14ac:dyDescent="0.25">
      <c r="G6312" s="87">
        <f t="shared" si="260"/>
        <v>0</v>
      </c>
      <c r="H6312" s="87">
        <v>6312</v>
      </c>
      <c r="I6312" s="119">
        <v>96299</v>
      </c>
      <c r="J6312" s="122" t="s">
        <v>12285</v>
      </c>
      <c r="K6312" s="87" t="str">
        <f t="shared" si="261"/>
        <v>962</v>
      </c>
      <c r="L6312" s="111"/>
    </row>
    <row r="6313" spans="7:12" ht="15" customHeight="1" x14ac:dyDescent="0.25">
      <c r="G6313" s="87">
        <f t="shared" si="260"/>
        <v>0</v>
      </c>
      <c r="H6313" s="87">
        <v>6313</v>
      </c>
      <c r="I6313" s="119">
        <v>54141</v>
      </c>
      <c r="J6313" s="122" t="s">
        <v>12286</v>
      </c>
      <c r="K6313" s="87" t="str">
        <f t="shared" si="261"/>
        <v>541</v>
      </c>
      <c r="L6313" s="111"/>
    </row>
    <row r="6314" spans="7:12" ht="15" customHeight="1" x14ac:dyDescent="0.25">
      <c r="G6314" s="87">
        <f t="shared" si="260"/>
        <v>0</v>
      </c>
      <c r="H6314" s="87">
        <v>6314</v>
      </c>
      <c r="I6314" s="119">
        <v>96291</v>
      </c>
      <c r="J6314" s="122" t="s">
        <v>12287</v>
      </c>
      <c r="K6314" s="87" t="str">
        <f t="shared" si="261"/>
        <v>962</v>
      </c>
      <c r="L6314" s="111"/>
    </row>
    <row r="6315" spans="7:12" ht="15" customHeight="1" x14ac:dyDescent="0.25">
      <c r="G6315" s="87">
        <f t="shared" si="260"/>
        <v>0</v>
      </c>
      <c r="H6315" s="87">
        <v>6315</v>
      </c>
      <c r="I6315" s="119">
        <v>54142</v>
      </c>
      <c r="J6315" s="122" t="s">
        <v>12287</v>
      </c>
      <c r="K6315" s="87" t="str">
        <f t="shared" si="261"/>
        <v>541</v>
      </c>
      <c r="L6315" s="111"/>
    </row>
    <row r="6316" spans="7:12" ht="15" customHeight="1" x14ac:dyDescent="0.25">
      <c r="G6316" s="87">
        <f t="shared" si="260"/>
        <v>0</v>
      </c>
      <c r="H6316" s="87">
        <v>6316</v>
      </c>
      <c r="I6316" s="119">
        <v>96293</v>
      </c>
      <c r="J6316" s="122" t="s">
        <v>12288</v>
      </c>
      <c r="K6316" s="87" t="str">
        <f t="shared" si="261"/>
        <v>962</v>
      </c>
      <c r="L6316" s="111"/>
    </row>
    <row r="6317" spans="7:12" ht="15" customHeight="1" x14ac:dyDescent="0.25">
      <c r="G6317" s="87">
        <f t="shared" si="260"/>
        <v>0</v>
      </c>
      <c r="H6317" s="87">
        <v>6317</v>
      </c>
      <c r="I6317" s="119">
        <v>96294</v>
      </c>
      <c r="J6317" s="122" t="s">
        <v>12289</v>
      </c>
      <c r="K6317" s="87" t="str">
        <f t="shared" si="261"/>
        <v>962</v>
      </c>
      <c r="L6317" s="111"/>
    </row>
    <row r="6318" spans="7:12" ht="15" customHeight="1" x14ac:dyDescent="0.25">
      <c r="G6318" s="87">
        <f t="shared" si="260"/>
        <v>0</v>
      </c>
      <c r="H6318" s="87">
        <v>6318</v>
      </c>
      <c r="I6318" s="119">
        <v>96292</v>
      </c>
      <c r="J6318" s="122" t="s">
        <v>12290</v>
      </c>
      <c r="K6318" s="87" t="str">
        <f t="shared" si="261"/>
        <v>962</v>
      </c>
      <c r="L6318" s="111"/>
    </row>
    <row r="6319" spans="7:12" ht="15" customHeight="1" x14ac:dyDescent="0.25">
      <c r="G6319" s="87">
        <f t="shared" si="260"/>
        <v>0</v>
      </c>
      <c r="H6319" s="87">
        <v>6319</v>
      </c>
      <c r="I6319" s="119">
        <v>96230</v>
      </c>
      <c r="J6319" s="122" t="s">
        <v>12113</v>
      </c>
      <c r="K6319" s="87" t="str">
        <f t="shared" si="261"/>
        <v>962</v>
      </c>
      <c r="L6319" s="111"/>
    </row>
    <row r="6320" spans="7:12" ht="15" customHeight="1" x14ac:dyDescent="0.25">
      <c r="G6320" s="87">
        <f t="shared" si="260"/>
        <v>0</v>
      </c>
      <c r="H6320" s="87">
        <v>6320</v>
      </c>
      <c r="I6320" s="119">
        <v>96230</v>
      </c>
      <c r="J6320" s="122" t="s">
        <v>12114</v>
      </c>
      <c r="K6320" s="87" t="str">
        <f t="shared" si="261"/>
        <v>962</v>
      </c>
      <c r="L6320" s="111"/>
    </row>
    <row r="6321" spans="7:12" ht="15" customHeight="1" x14ac:dyDescent="0.25">
      <c r="G6321" s="87">
        <f t="shared" si="260"/>
        <v>0</v>
      </c>
      <c r="H6321" s="87">
        <v>6321</v>
      </c>
      <c r="I6321" s="119">
        <v>96230</v>
      </c>
      <c r="J6321" s="122" t="s">
        <v>12291</v>
      </c>
      <c r="K6321" s="87" t="str">
        <f t="shared" si="261"/>
        <v>962</v>
      </c>
      <c r="L6321" s="111"/>
    </row>
    <row r="6322" spans="7:12" ht="15" customHeight="1" x14ac:dyDescent="0.25">
      <c r="G6322" s="87">
        <f t="shared" si="260"/>
        <v>0</v>
      </c>
      <c r="H6322" s="87">
        <v>6322</v>
      </c>
      <c r="I6322" s="119">
        <v>96230</v>
      </c>
      <c r="J6322" s="122" t="s">
        <v>12292</v>
      </c>
      <c r="K6322" s="87" t="str">
        <f t="shared" si="261"/>
        <v>962</v>
      </c>
      <c r="L6322" s="111"/>
    </row>
    <row r="6323" spans="7:12" ht="15" customHeight="1" x14ac:dyDescent="0.25">
      <c r="G6323" s="87">
        <f t="shared" si="260"/>
        <v>0</v>
      </c>
      <c r="H6323" s="87">
        <v>6323</v>
      </c>
      <c r="I6323" s="119">
        <v>96230</v>
      </c>
      <c r="J6323" s="122" t="s">
        <v>12293</v>
      </c>
      <c r="K6323" s="87" t="str">
        <f t="shared" si="261"/>
        <v>962</v>
      </c>
      <c r="L6323" s="111"/>
    </row>
    <row r="6324" spans="7:12" ht="15" customHeight="1" x14ac:dyDescent="0.25">
      <c r="G6324" s="87">
        <f t="shared" si="260"/>
        <v>0</v>
      </c>
      <c r="H6324" s="87">
        <v>6324</v>
      </c>
      <c r="I6324" s="119">
        <v>96230</v>
      </c>
      <c r="J6324" s="122" t="s">
        <v>12294</v>
      </c>
      <c r="K6324" s="87" t="str">
        <f t="shared" si="261"/>
        <v>962</v>
      </c>
      <c r="L6324" s="111"/>
    </row>
    <row r="6325" spans="7:12" ht="15" customHeight="1" x14ac:dyDescent="0.25">
      <c r="G6325" s="87">
        <f t="shared" si="260"/>
        <v>0</v>
      </c>
      <c r="H6325" s="87">
        <v>6325</v>
      </c>
      <c r="I6325" s="119">
        <v>96230</v>
      </c>
      <c r="J6325" s="122" t="s">
        <v>12295</v>
      </c>
      <c r="K6325" s="87" t="str">
        <f t="shared" si="261"/>
        <v>962</v>
      </c>
      <c r="L6325" s="111"/>
    </row>
    <row r="6326" spans="7:12" ht="15" customHeight="1" x14ac:dyDescent="0.25">
      <c r="G6326" s="87">
        <f t="shared" si="260"/>
        <v>0</v>
      </c>
      <c r="H6326" s="87">
        <v>6326</v>
      </c>
      <c r="I6326" s="119">
        <v>96299</v>
      </c>
      <c r="J6326" s="122" t="s">
        <v>12296</v>
      </c>
      <c r="K6326" s="87" t="str">
        <f t="shared" si="261"/>
        <v>962</v>
      </c>
      <c r="L6326" s="111"/>
    </row>
    <row r="6327" spans="7:12" ht="15" customHeight="1" x14ac:dyDescent="0.25">
      <c r="G6327" s="87">
        <f t="shared" si="260"/>
        <v>0</v>
      </c>
      <c r="H6327" s="87">
        <v>6327</v>
      </c>
      <c r="I6327" s="119">
        <v>96299</v>
      </c>
      <c r="J6327" s="122" t="s">
        <v>12297</v>
      </c>
      <c r="K6327" s="87" t="str">
        <f t="shared" si="261"/>
        <v>962</v>
      </c>
      <c r="L6327" s="111"/>
    </row>
    <row r="6328" spans="7:12" ht="15" customHeight="1" x14ac:dyDescent="0.25">
      <c r="G6328" s="87">
        <f t="shared" si="260"/>
        <v>0</v>
      </c>
      <c r="H6328" s="87">
        <v>6328</v>
      </c>
      <c r="I6328" s="119">
        <v>96131</v>
      </c>
      <c r="J6328" s="122" t="s">
        <v>12298</v>
      </c>
      <c r="K6328" s="87" t="str">
        <f t="shared" si="261"/>
        <v>961</v>
      </c>
      <c r="L6328" s="111"/>
    </row>
    <row r="6329" spans="7:12" ht="15" customHeight="1" x14ac:dyDescent="0.25">
      <c r="G6329" s="87">
        <f t="shared" si="260"/>
        <v>0</v>
      </c>
      <c r="H6329" s="87">
        <v>6329</v>
      </c>
      <c r="I6329" s="119">
        <v>96110</v>
      </c>
      <c r="J6329" s="122" t="s">
        <v>12299</v>
      </c>
      <c r="K6329" s="87" t="str">
        <f t="shared" si="261"/>
        <v>961</v>
      </c>
      <c r="L6329" s="111"/>
    </row>
    <row r="6330" spans="7:12" ht="15" customHeight="1" x14ac:dyDescent="0.25">
      <c r="G6330" s="87">
        <f t="shared" si="260"/>
        <v>0</v>
      </c>
      <c r="H6330" s="87">
        <v>6330</v>
      </c>
      <c r="I6330" s="119">
        <v>96110</v>
      </c>
      <c r="J6330" s="122" t="s">
        <v>12300</v>
      </c>
      <c r="K6330" s="87" t="str">
        <f t="shared" si="261"/>
        <v>961</v>
      </c>
      <c r="L6330" s="111"/>
    </row>
    <row r="6331" spans="7:12" ht="15" customHeight="1" x14ac:dyDescent="0.25">
      <c r="G6331" s="87">
        <f t="shared" si="260"/>
        <v>0</v>
      </c>
      <c r="H6331" s="87">
        <v>6331</v>
      </c>
      <c r="I6331" s="119">
        <v>96110</v>
      </c>
      <c r="J6331" s="122" t="s">
        <v>12301</v>
      </c>
      <c r="K6331" s="87" t="str">
        <f t="shared" si="261"/>
        <v>961</v>
      </c>
      <c r="L6331" s="111"/>
    </row>
    <row r="6332" spans="7:12" ht="15" customHeight="1" x14ac:dyDescent="0.25">
      <c r="G6332" s="87">
        <f t="shared" si="260"/>
        <v>0</v>
      </c>
      <c r="H6332" s="87">
        <v>6332</v>
      </c>
      <c r="I6332" s="119">
        <v>96132</v>
      </c>
      <c r="J6332" s="122" t="s">
        <v>12302</v>
      </c>
      <c r="K6332" s="87" t="str">
        <f t="shared" si="261"/>
        <v>961</v>
      </c>
      <c r="L6332" s="111"/>
    </row>
    <row r="6333" spans="7:12" ht="15" customHeight="1" x14ac:dyDescent="0.25">
      <c r="G6333" s="87">
        <f t="shared" si="260"/>
        <v>0</v>
      </c>
      <c r="H6333" s="87">
        <v>6333</v>
      </c>
      <c r="I6333" s="119">
        <v>96131</v>
      </c>
      <c r="J6333" s="122" t="s">
        <v>12303</v>
      </c>
      <c r="K6333" s="87" t="str">
        <f t="shared" si="261"/>
        <v>961</v>
      </c>
      <c r="L6333" s="111"/>
    </row>
    <row r="6334" spans="7:12" ht="15" customHeight="1" x14ac:dyDescent="0.25">
      <c r="G6334" s="87">
        <f t="shared" si="260"/>
        <v>0</v>
      </c>
      <c r="H6334" s="87">
        <v>6334</v>
      </c>
      <c r="I6334" s="119">
        <v>96139</v>
      </c>
      <c r="J6334" s="122" t="s">
        <v>12304</v>
      </c>
      <c r="K6334" s="87" t="str">
        <f t="shared" si="261"/>
        <v>961</v>
      </c>
      <c r="L6334" s="111"/>
    </row>
    <row r="6335" spans="7:12" ht="15" customHeight="1" x14ac:dyDescent="0.25">
      <c r="G6335" s="87">
        <f t="shared" si="260"/>
        <v>0</v>
      </c>
      <c r="H6335" s="87">
        <v>6335</v>
      </c>
      <c r="I6335" s="119">
        <v>93339</v>
      </c>
      <c r="J6335" s="122" t="s">
        <v>12305</v>
      </c>
      <c r="K6335" s="87" t="str">
        <f t="shared" si="261"/>
        <v>933</v>
      </c>
      <c r="L6335" s="111"/>
    </row>
    <row r="6336" spans="7:12" ht="15" customHeight="1" x14ac:dyDescent="0.25">
      <c r="G6336" s="87">
        <f t="shared" si="260"/>
        <v>0</v>
      </c>
      <c r="H6336" s="87">
        <v>6336</v>
      </c>
      <c r="I6336" s="119">
        <v>96220</v>
      </c>
      <c r="J6336" s="122" t="s">
        <v>12306</v>
      </c>
      <c r="K6336" s="87" t="str">
        <f t="shared" si="261"/>
        <v>962</v>
      </c>
      <c r="L6336" s="111"/>
    </row>
    <row r="6337" spans="7:12" ht="15" customHeight="1" x14ac:dyDescent="0.25">
      <c r="G6337" s="87">
        <f t="shared" si="260"/>
        <v>0</v>
      </c>
      <c r="H6337" s="87">
        <v>6337</v>
      </c>
      <c r="I6337" s="119">
        <v>96299</v>
      </c>
      <c r="J6337" s="122" t="s">
        <v>12306</v>
      </c>
      <c r="K6337" s="87" t="str">
        <f t="shared" si="261"/>
        <v>962</v>
      </c>
      <c r="L6337" s="111"/>
    </row>
    <row r="6338" spans="7:12" ht="15" customHeight="1" x14ac:dyDescent="0.25">
      <c r="G6338" s="87">
        <f t="shared" ref="G6338:G6401" si="262">IF(ISERR(SEARCH($G$1,J6338)),0,1)</f>
        <v>0</v>
      </c>
      <c r="H6338" s="87">
        <v>6338</v>
      </c>
      <c r="I6338" s="119">
        <v>93291</v>
      </c>
      <c r="J6338" s="122" t="s">
        <v>12306</v>
      </c>
      <c r="K6338" s="87" t="str">
        <f t="shared" si="261"/>
        <v>932</v>
      </c>
      <c r="L6338" s="111"/>
    </row>
    <row r="6339" spans="7:12" ht="15" customHeight="1" x14ac:dyDescent="0.25">
      <c r="G6339" s="87">
        <f t="shared" si="262"/>
        <v>0</v>
      </c>
      <c r="H6339" s="87">
        <v>6339</v>
      </c>
      <c r="I6339" s="119">
        <v>93292</v>
      </c>
      <c r="J6339" s="122" t="s">
        <v>12306</v>
      </c>
      <c r="K6339" s="87" t="str">
        <f t="shared" ref="K6339:K6402" si="263">IF(LEN(LEFT(I6339,3))&lt;3,"Prosím, zvolte podrobnější úroveň.",LEFT(I6339,3))</f>
        <v>932</v>
      </c>
      <c r="L6339" s="111"/>
    </row>
    <row r="6340" spans="7:12" ht="15" customHeight="1" x14ac:dyDescent="0.25">
      <c r="G6340" s="87">
        <f t="shared" si="262"/>
        <v>0</v>
      </c>
      <c r="H6340" s="87">
        <v>6340</v>
      </c>
      <c r="I6340" s="119">
        <v>96120</v>
      </c>
      <c r="J6340" s="122" t="s">
        <v>12307</v>
      </c>
      <c r="K6340" s="87" t="str">
        <f t="shared" si="263"/>
        <v>961</v>
      </c>
      <c r="L6340" s="111"/>
    </row>
    <row r="6341" spans="7:12" ht="15" customHeight="1" x14ac:dyDescent="0.25">
      <c r="G6341" s="87">
        <f t="shared" si="262"/>
        <v>0</v>
      </c>
      <c r="H6341" s="87">
        <v>6341</v>
      </c>
      <c r="I6341" s="119">
        <v>96139</v>
      </c>
      <c r="J6341" s="121" t="s">
        <v>12308</v>
      </c>
      <c r="K6341" s="87" t="str">
        <f t="shared" si="263"/>
        <v>961</v>
      </c>
      <c r="L6341" s="111"/>
    </row>
    <row r="6342" spans="7:12" ht="15" customHeight="1" x14ac:dyDescent="0.25">
      <c r="G6342" s="87">
        <f t="shared" si="262"/>
        <v>0</v>
      </c>
      <c r="H6342" s="87">
        <v>6342</v>
      </c>
      <c r="I6342" s="119">
        <v>92110</v>
      </c>
      <c r="J6342" s="122" t="s">
        <v>12309</v>
      </c>
      <c r="K6342" s="87" t="str">
        <f t="shared" si="263"/>
        <v>921</v>
      </c>
      <c r="L6342" s="111"/>
    </row>
    <row r="6343" spans="7:12" ht="15" customHeight="1" x14ac:dyDescent="0.25">
      <c r="G6343" s="87">
        <f t="shared" si="262"/>
        <v>0</v>
      </c>
      <c r="H6343" s="87">
        <v>6343</v>
      </c>
      <c r="I6343" s="119">
        <v>92120</v>
      </c>
      <c r="J6343" s="122" t="s">
        <v>12309</v>
      </c>
      <c r="K6343" s="87" t="str">
        <f t="shared" si="263"/>
        <v>921</v>
      </c>
      <c r="L6343" s="111"/>
    </row>
    <row r="6344" spans="7:12" ht="15" customHeight="1" x14ac:dyDescent="0.25">
      <c r="G6344" s="87">
        <f t="shared" si="262"/>
        <v>0</v>
      </c>
      <c r="H6344" s="87">
        <v>6344</v>
      </c>
      <c r="I6344" s="119">
        <v>92130</v>
      </c>
      <c r="J6344" s="122" t="s">
        <v>12309</v>
      </c>
      <c r="K6344" s="87" t="str">
        <f t="shared" si="263"/>
        <v>921</v>
      </c>
      <c r="L6344" s="111"/>
    </row>
    <row r="6345" spans="7:12" ht="15" customHeight="1" x14ac:dyDescent="0.25">
      <c r="G6345" s="87">
        <f t="shared" si="262"/>
        <v>0</v>
      </c>
      <c r="H6345" s="87">
        <v>6345</v>
      </c>
      <c r="I6345" s="119">
        <v>92140</v>
      </c>
      <c r="J6345" s="122" t="s">
        <v>12309</v>
      </c>
      <c r="K6345" s="87" t="str">
        <f t="shared" si="263"/>
        <v>921</v>
      </c>
      <c r="L6345" s="111"/>
    </row>
    <row r="6346" spans="7:12" ht="15" customHeight="1" x14ac:dyDescent="0.25">
      <c r="G6346" s="87">
        <f t="shared" si="262"/>
        <v>0</v>
      </c>
      <c r="H6346" s="87">
        <v>6346</v>
      </c>
      <c r="I6346" s="119">
        <v>92110</v>
      </c>
      <c r="J6346" s="122" t="s">
        <v>12310</v>
      </c>
      <c r="K6346" s="87" t="str">
        <f t="shared" si="263"/>
        <v>921</v>
      </c>
      <c r="L6346" s="111"/>
    </row>
    <row r="6347" spans="7:12" ht="15" customHeight="1" x14ac:dyDescent="0.25">
      <c r="G6347" s="87">
        <f t="shared" si="262"/>
        <v>0</v>
      </c>
      <c r="H6347" s="87">
        <v>6347</v>
      </c>
      <c r="I6347" s="119">
        <v>92130</v>
      </c>
      <c r="J6347" s="122" t="s">
        <v>12310</v>
      </c>
      <c r="K6347" s="87" t="str">
        <f t="shared" si="263"/>
        <v>921</v>
      </c>
      <c r="L6347" s="111"/>
    </row>
    <row r="6348" spans="7:12" ht="15" customHeight="1" x14ac:dyDescent="0.25">
      <c r="G6348" s="87">
        <f t="shared" si="262"/>
        <v>0</v>
      </c>
      <c r="H6348" s="87">
        <v>6348</v>
      </c>
      <c r="I6348" s="119">
        <v>92120</v>
      </c>
      <c r="J6348" s="122" t="s">
        <v>12311</v>
      </c>
      <c r="K6348" s="87" t="str">
        <f t="shared" si="263"/>
        <v>921</v>
      </c>
      <c r="L6348" s="111"/>
    </row>
    <row r="6349" spans="7:12" ht="15" customHeight="1" x14ac:dyDescent="0.25">
      <c r="G6349" s="87">
        <f t="shared" si="262"/>
        <v>0</v>
      </c>
      <c r="H6349" s="87">
        <v>6349</v>
      </c>
      <c r="I6349" s="119">
        <v>92130</v>
      </c>
      <c r="J6349" s="122" t="s">
        <v>12311</v>
      </c>
      <c r="K6349" s="87" t="str">
        <f t="shared" si="263"/>
        <v>921</v>
      </c>
      <c r="L6349" s="111"/>
    </row>
    <row r="6350" spans="7:12" ht="15" customHeight="1" x14ac:dyDescent="0.25">
      <c r="G6350" s="87">
        <f t="shared" si="262"/>
        <v>0</v>
      </c>
      <c r="H6350" s="87">
        <v>6350</v>
      </c>
      <c r="I6350" s="119">
        <v>92110</v>
      </c>
      <c r="J6350" s="122" t="s">
        <v>12312</v>
      </c>
      <c r="K6350" s="87" t="str">
        <f t="shared" si="263"/>
        <v>921</v>
      </c>
      <c r="L6350" s="111"/>
    </row>
    <row r="6351" spans="7:12" ht="15" customHeight="1" x14ac:dyDescent="0.25">
      <c r="G6351" s="87">
        <f t="shared" si="262"/>
        <v>0</v>
      </c>
      <c r="H6351" s="87">
        <v>6351</v>
      </c>
      <c r="I6351" s="119">
        <v>92120</v>
      </c>
      <c r="J6351" s="122" t="s">
        <v>12312</v>
      </c>
      <c r="K6351" s="87" t="str">
        <f t="shared" si="263"/>
        <v>921</v>
      </c>
      <c r="L6351" s="111"/>
    </row>
    <row r="6352" spans="7:12" ht="15" customHeight="1" x14ac:dyDescent="0.25">
      <c r="G6352" s="87">
        <f t="shared" si="262"/>
        <v>0</v>
      </c>
      <c r="H6352" s="87">
        <v>6352</v>
      </c>
      <c r="I6352" s="119">
        <v>92130</v>
      </c>
      <c r="J6352" s="122" t="s">
        <v>12312</v>
      </c>
      <c r="K6352" s="87" t="str">
        <f t="shared" si="263"/>
        <v>921</v>
      </c>
      <c r="L6352" s="111"/>
    </row>
    <row r="6353" spans="7:12" ht="15" customHeight="1" x14ac:dyDescent="0.25">
      <c r="G6353" s="87">
        <f t="shared" si="262"/>
        <v>0</v>
      </c>
      <c r="H6353" s="87">
        <v>6353</v>
      </c>
      <c r="I6353" s="119">
        <v>92140</v>
      </c>
      <c r="J6353" s="122" t="s">
        <v>12312</v>
      </c>
      <c r="K6353" s="87" t="str">
        <f t="shared" si="263"/>
        <v>921</v>
      </c>
      <c r="L6353" s="111"/>
    </row>
    <row r="6354" spans="7:12" ht="15" customHeight="1" x14ac:dyDescent="0.25">
      <c r="G6354" s="87">
        <f t="shared" si="262"/>
        <v>0</v>
      </c>
      <c r="H6354" s="87">
        <v>6354</v>
      </c>
      <c r="I6354" s="119">
        <v>92110</v>
      </c>
      <c r="J6354" s="122" t="s">
        <v>12313</v>
      </c>
      <c r="K6354" s="87" t="str">
        <f t="shared" si="263"/>
        <v>921</v>
      </c>
      <c r="L6354" s="111"/>
    </row>
    <row r="6355" spans="7:12" ht="15" customHeight="1" x14ac:dyDescent="0.25">
      <c r="G6355" s="87">
        <f t="shared" si="262"/>
        <v>0</v>
      </c>
      <c r="H6355" s="87">
        <v>6355</v>
      </c>
      <c r="I6355" s="119">
        <v>92130</v>
      </c>
      <c r="J6355" s="122" t="s">
        <v>12313</v>
      </c>
      <c r="K6355" s="87" t="str">
        <f t="shared" si="263"/>
        <v>921</v>
      </c>
      <c r="L6355" s="111"/>
    </row>
    <row r="6356" spans="7:12" ht="15" customHeight="1" x14ac:dyDescent="0.25">
      <c r="G6356" s="87">
        <f t="shared" si="262"/>
        <v>0</v>
      </c>
      <c r="H6356" s="87">
        <v>6356</v>
      </c>
      <c r="I6356" s="119">
        <v>92120</v>
      </c>
      <c r="J6356" s="122" t="s">
        <v>12314</v>
      </c>
      <c r="K6356" s="87" t="str">
        <f t="shared" si="263"/>
        <v>921</v>
      </c>
      <c r="L6356" s="111"/>
    </row>
    <row r="6357" spans="7:12" ht="15" customHeight="1" x14ac:dyDescent="0.25">
      <c r="G6357" s="87">
        <f t="shared" si="262"/>
        <v>0</v>
      </c>
      <c r="H6357" s="87">
        <v>6357</v>
      </c>
      <c r="I6357" s="119">
        <v>92130</v>
      </c>
      <c r="J6357" s="122" t="s">
        <v>12314</v>
      </c>
      <c r="K6357" s="87" t="str">
        <f t="shared" si="263"/>
        <v>921</v>
      </c>
      <c r="L6357" s="111"/>
    </row>
    <row r="6358" spans="7:12" ht="15" customHeight="1" x14ac:dyDescent="0.25">
      <c r="G6358" s="87">
        <f t="shared" si="262"/>
        <v>0</v>
      </c>
      <c r="H6358" s="87">
        <v>6358</v>
      </c>
      <c r="I6358" s="119">
        <v>92110</v>
      </c>
      <c r="J6358" s="121" t="s">
        <v>12315</v>
      </c>
      <c r="K6358" s="87" t="str">
        <f t="shared" si="263"/>
        <v>921</v>
      </c>
      <c r="L6358" s="111"/>
    </row>
    <row r="6359" spans="7:12" ht="15" customHeight="1" x14ac:dyDescent="0.25">
      <c r="G6359" s="87">
        <f t="shared" si="262"/>
        <v>0</v>
      </c>
      <c r="H6359" s="87">
        <v>6359</v>
      </c>
      <c r="I6359" s="119">
        <v>92130</v>
      </c>
      <c r="J6359" s="121" t="s">
        <v>12315</v>
      </c>
      <c r="K6359" s="87" t="str">
        <f t="shared" si="263"/>
        <v>921</v>
      </c>
      <c r="L6359" s="111"/>
    </row>
    <row r="6360" spans="7:12" ht="15" customHeight="1" x14ac:dyDescent="0.25">
      <c r="G6360" s="87">
        <f t="shared" si="262"/>
        <v>0</v>
      </c>
      <c r="H6360" s="87">
        <v>6360</v>
      </c>
      <c r="I6360" s="119">
        <v>92110</v>
      </c>
      <c r="J6360" s="121" t="s">
        <v>12316</v>
      </c>
      <c r="K6360" s="87" t="str">
        <f t="shared" si="263"/>
        <v>921</v>
      </c>
      <c r="L6360" s="111"/>
    </row>
    <row r="6361" spans="7:12" ht="15" customHeight="1" x14ac:dyDescent="0.25">
      <c r="G6361" s="87">
        <f t="shared" si="262"/>
        <v>0</v>
      </c>
      <c r="H6361" s="87">
        <v>6361</v>
      </c>
      <c r="I6361" s="119">
        <v>92120</v>
      </c>
      <c r="J6361" s="121" t="s">
        <v>12316</v>
      </c>
      <c r="K6361" s="87" t="str">
        <f t="shared" si="263"/>
        <v>921</v>
      </c>
      <c r="L6361" s="111"/>
    </row>
    <row r="6362" spans="7:12" ht="15" customHeight="1" x14ac:dyDescent="0.25">
      <c r="G6362" s="87">
        <f t="shared" si="262"/>
        <v>0</v>
      </c>
      <c r="H6362" s="87">
        <v>6362</v>
      </c>
      <c r="I6362" s="119">
        <v>92130</v>
      </c>
      <c r="J6362" s="121" t="s">
        <v>12316</v>
      </c>
      <c r="K6362" s="87" t="str">
        <f t="shared" si="263"/>
        <v>921</v>
      </c>
      <c r="L6362" s="111"/>
    </row>
    <row r="6363" spans="7:12" ht="15" customHeight="1" x14ac:dyDescent="0.25">
      <c r="G6363" s="87">
        <f t="shared" si="262"/>
        <v>0</v>
      </c>
      <c r="H6363" s="87">
        <v>6363</v>
      </c>
      <c r="I6363" s="119">
        <v>92140</v>
      </c>
      <c r="J6363" s="122" t="s">
        <v>12317</v>
      </c>
      <c r="K6363" s="87" t="str">
        <f t="shared" si="263"/>
        <v>921</v>
      </c>
      <c r="L6363" s="111"/>
    </row>
    <row r="6364" spans="7:12" ht="15" customHeight="1" x14ac:dyDescent="0.25">
      <c r="G6364" s="87">
        <f t="shared" si="262"/>
        <v>0</v>
      </c>
      <c r="H6364" s="87">
        <v>6364</v>
      </c>
      <c r="I6364" s="119">
        <v>92110</v>
      </c>
      <c r="J6364" s="122" t="s">
        <v>12317</v>
      </c>
      <c r="K6364" s="87" t="str">
        <f t="shared" si="263"/>
        <v>921</v>
      </c>
      <c r="L6364" s="111"/>
    </row>
    <row r="6365" spans="7:12" ht="15" customHeight="1" x14ac:dyDescent="0.25">
      <c r="G6365" s="87">
        <f t="shared" si="262"/>
        <v>0</v>
      </c>
      <c r="H6365" s="87">
        <v>6365</v>
      </c>
      <c r="I6365" s="119">
        <v>92120</v>
      </c>
      <c r="J6365" s="122" t="s">
        <v>12317</v>
      </c>
      <c r="K6365" s="87" t="str">
        <f t="shared" si="263"/>
        <v>921</v>
      </c>
      <c r="L6365" s="111"/>
    </row>
    <row r="6366" spans="7:12" ht="15" customHeight="1" x14ac:dyDescent="0.25">
      <c r="G6366" s="87">
        <f t="shared" si="262"/>
        <v>0</v>
      </c>
      <c r="H6366" s="87">
        <v>6366</v>
      </c>
      <c r="I6366" s="119">
        <v>92130</v>
      </c>
      <c r="J6366" s="122" t="s">
        <v>12317</v>
      </c>
      <c r="K6366" s="87" t="str">
        <f t="shared" si="263"/>
        <v>921</v>
      </c>
      <c r="L6366" s="111"/>
    </row>
    <row r="6367" spans="7:12" ht="15" customHeight="1" x14ac:dyDescent="0.25">
      <c r="G6367" s="87">
        <f t="shared" si="262"/>
        <v>0</v>
      </c>
      <c r="H6367" s="87">
        <v>6367</v>
      </c>
      <c r="I6367" s="119">
        <v>92150</v>
      </c>
      <c r="J6367" s="122" t="s">
        <v>12318</v>
      </c>
      <c r="K6367" s="87" t="str">
        <f t="shared" si="263"/>
        <v>921</v>
      </c>
      <c r="L6367" s="111"/>
    </row>
    <row r="6368" spans="7:12" ht="15" customHeight="1" x14ac:dyDescent="0.25">
      <c r="G6368" s="87">
        <f t="shared" si="262"/>
        <v>0</v>
      </c>
      <c r="H6368" s="87">
        <v>6368</v>
      </c>
      <c r="I6368" s="119">
        <v>92150</v>
      </c>
      <c r="J6368" s="122" t="s">
        <v>12319</v>
      </c>
      <c r="K6368" s="87" t="str">
        <f t="shared" si="263"/>
        <v>921</v>
      </c>
      <c r="L6368" s="111"/>
    </row>
    <row r="6369" spans="7:12" ht="15" customHeight="1" x14ac:dyDescent="0.25">
      <c r="G6369" s="87">
        <f t="shared" si="262"/>
        <v>0</v>
      </c>
      <c r="H6369" s="87">
        <v>6369</v>
      </c>
      <c r="I6369" s="119">
        <v>92150</v>
      </c>
      <c r="J6369" s="122" t="s">
        <v>12320</v>
      </c>
      <c r="K6369" s="87" t="str">
        <f t="shared" si="263"/>
        <v>921</v>
      </c>
      <c r="L6369" s="111"/>
    </row>
    <row r="6370" spans="7:12" ht="15" customHeight="1" x14ac:dyDescent="0.25">
      <c r="G6370" s="87">
        <f t="shared" si="262"/>
        <v>0</v>
      </c>
      <c r="H6370" s="87">
        <v>6370</v>
      </c>
      <c r="I6370" s="119">
        <v>92150</v>
      </c>
      <c r="J6370" s="122" t="s">
        <v>12321</v>
      </c>
      <c r="K6370" s="87" t="str">
        <f t="shared" si="263"/>
        <v>921</v>
      </c>
      <c r="L6370" s="111"/>
    </row>
    <row r="6371" spans="7:12" ht="15" customHeight="1" x14ac:dyDescent="0.25">
      <c r="G6371" s="87">
        <f t="shared" si="262"/>
        <v>0</v>
      </c>
      <c r="H6371" s="87">
        <v>6371</v>
      </c>
      <c r="I6371" s="119">
        <v>92150</v>
      </c>
      <c r="J6371" s="122" t="s">
        <v>12322</v>
      </c>
      <c r="K6371" s="87" t="str">
        <f t="shared" si="263"/>
        <v>921</v>
      </c>
      <c r="L6371" s="111"/>
    </row>
    <row r="6372" spans="7:12" ht="15" customHeight="1" x14ac:dyDescent="0.25">
      <c r="G6372" s="87">
        <f t="shared" si="262"/>
        <v>0</v>
      </c>
      <c r="H6372" s="87">
        <v>6372</v>
      </c>
      <c r="I6372" s="119">
        <v>92150</v>
      </c>
      <c r="J6372" s="122" t="s">
        <v>12323</v>
      </c>
      <c r="K6372" s="87" t="str">
        <f t="shared" si="263"/>
        <v>921</v>
      </c>
      <c r="L6372" s="111"/>
    </row>
    <row r="6373" spans="7:12" ht="15" customHeight="1" x14ac:dyDescent="0.25">
      <c r="G6373" s="87">
        <f t="shared" si="262"/>
        <v>0</v>
      </c>
      <c r="H6373" s="87">
        <v>6373</v>
      </c>
      <c r="I6373" s="119">
        <v>92160</v>
      </c>
      <c r="J6373" s="122" t="s">
        <v>12324</v>
      </c>
      <c r="K6373" s="87" t="str">
        <f t="shared" si="263"/>
        <v>921</v>
      </c>
      <c r="L6373" s="111"/>
    </row>
    <row r="6374" spans="7:12" ht="15" customHeight="1" x14ac:dyDescent="0.25">
      <c r="G6374" s="87">
        <f t="shared" si="262"/>
        <v>0</v>
      </c>
      <c r="H6374" s="87">
        <v>6374</v>
      </c>
      <c r="I6374" s="119">
        <v>92160</v>
      </c>
      <c r="J6374" s="122" t="s">
        <v>12325</v>
      </c>
      <c r="K6374" s="87" t="str">
        <f t="shared" si="263"/>
        <v>921</v>
      </c>
      <c r="L6374" s="111"/>
    </row>
    <row r="6375" spans="7:12" ht="15" customHeight="1" x14ac:dyDescent="0.25">
      <c r="G6375" s="87">
        <f t="shared" si="262"/>
        <v>0</v>
      </c>
      <c r="H6375" s="87">
        <v>6375</v>
      </c>
      <c r="I6375" s="119">
        <v>92160</v>
      </c>
      <c r="J6375" s="122" t="s">
        <v>12326</v>
      </c>
      <c r="K6375" s="87" t="str">
        <f t="shared" si="263"/>
        <v>921</v>
      </c>
      <c r="L6375" s="111"/>
    </row>
    <row r="6376" spans="7:12" ht="15" customHeight="1" x14ac:dyDescent="0.25">
      <c r="G6376" s="87">
        <f t="shared" si="262"/>
        <v>0</v>
      </c>
      <c r="H6376" s="87">
        <v>6376</v>
      </c>
      <c r="I6376" s="119">
        <v>92160</v>
      </c>
      <c r="J6376" s="122" t="s">
        <v>12327</v>
      </c>
      <c r="K6376" s="87" t="str">
        <f t="shared" si="263"/>
        <v>921</v>
      </c>
      <c r="L6376" s="111"/>
    </row>
    <row r="6377" spans="7:12" ht="15" customHeight="1" x14ac:dyDescent="0.25">
      <c r="G6377" s="87">
        <f t="shared" si="262"/>
        <v>0</v>
      </c>
      <c r="H6377" s="87">
        <v>6377</v>
      </c>
      <c r="I6377" s="119">
        <v>91129</v>
      </c>
      <c r="J6377" s="122" t="s">
        <v>12328</v>
      </c>
      <c r="K6377" s="87" t="str">
        <f t="shared" si="263"/>
        <v>911</v>
      </c>
      <c r="L6377" s="111"/>
    </row>
    <row r="6378" spans="7:12" ht="15" customHeight="1" x14ac:dyDescent="0.25">
      <c r="G6378" s="87">
        <f t="shared" si="262"/>
        <v>0</v>
      </c>
      <c r="H6378" s="87">
        <v>6378</v>
      </c>
      <c r="I6378" s="119">
        <v>92160</v>
      </c>
      <c r="J6378" s="122" t="s">
        <v>12329</v>
      </c>
      <c r="K6378" s="87" t="str">
        <f t="shared" si="263"/>
        <v>921</v>
      </c>
      <c r="L6378" s="111"/>
    </row>
    <row r="6379" spans="7:12" ht="15" customHeight="1" x14ac:dyDescent="0.25">
      <c r="G6379" s="87">
        <f t="shared" si="262"/>
        <v>0</v>
      </c>
      <c r="H6379" s="87">
        <v>6379</v>
      </c>
      <c r="I6379" s="119">
        <v>92150</v>
      </c>
      <c r="J6379" s="122" t="s">
        <v>12330</v>
      </c>
      <c r="K6379" s="87" t="str">
        <f t="shared" si="263"/>
        <v>921</v>
      </c>
      <c r="L6379" s="111"/>
    </row>
    <row r="6380" spans="7:12" ht="15" customHeight="1" x14ac:dyDescent="0.25">
      <c r="G6380" s="87">
        <f t="shared" si="262"/>
        <v>0</v>
      </c>
      <c r="H6380" s="87">
        <v>6380</v>
      </c>
      <c r="I6380" s="119">
        <v>92150</v>
      </c>
      <c r="J6380" s="122" t="s">
        <v>12331</v>
      </c>
      <c r="K6380" s="87" t="str">
        <f t="shared" si="263"/>
        <v>921</v>
      </c>
      <c r="L6380" s="111"/>
    </row>
    <row r="6381" spans="7:12" ht="15" customHeight="1" x14ac:dyDescent="0.25">
      <c r="G6381" s="87">
        <f t="shared" si="262"/>
        <v>0</v>
      </c>
      <c r="H6381" s="87">
        <v>6381</v>
      </c>
      <c r="I6381" s="119">
        <v>92150</v>
      </c>
      <c r="J6381" s="122" t="s">
        <v>12332</v>
      </c>
      <c r="K6381" s="87" t="str">
        <f t="shared" si="263"/>
        <v>921</v>
      </c>
      <c r="L6381" s="111"/>
    </row>
    <row r="6382" spans="7:12" ht="15" customHeight="1" x14ac:dyDescent="0.25">
      <c r="G6382" s="87">
        <f t="shared" si="262"/>
        <v>0</v>
      </c>
      <c r="H6382" s="87">
        <v>6382</v>
      </c>
      <c r="I6382" s="119">
        <v>92150</v>
      </c>
      <c r="J6382" s="122" t="s">
        <v>12333</v>
      </c>
      <c r="K6382" s="87" t="str">
        <f t="shared" si="263"/>
        <v>921</v>
      </c>
      <c r="L6382" s="111"/>
    </row>
    <row r="6383" spans="7:12" ht="15" customHeight="1" x14ac:dyDescent="0.25">
      <c r="G6383" s="87">
        <f t="shared" si="262"/>
        <v>0</v>
      </c>
      <c r="H6383" s="87">
        <v>6383</v>
      </c>
      <c r="I6383" s="119">
        <v>93111</v>
      </c>
      <c r="J6383" s="122" t="s">
        <v>12334</v>
      </c>
      <c r="K6383" s="87" t="str">
        <f t="shared" si="263"/>
        <v>931</v>
      </c>
      <c r="L6383" s="111"/>
    </row>
    <row r="6384" spans="7:12" ht="15" customHeight="1" x14ac:dyDescent="0.25">
      <c r="G6384" s="87">
        <f t="shared" si="262"/>
        <v>0</v>
      </c>
      <c r="H6384" s="87">
        <v>6384</v>
      </c>
      <c r="I6384" s="119">
        <v>93112</v>
      </c>
      <c r="J6384" s="122" t="s">
        <v>12335</v>
      </c>
      <c r="K6384" s="87" t="str">
        <f t="shared" si="263"/>
        <v>931</v>
      </c>
      <c r="L6384" s="111"/>
    </row>
    <row r="6385" spans="7:12" ht="15" customHeight="1" x14ac:dyDescent="0.25">
      <c r="G6385" s="87">
        <f t="shared" si="262"/>
        <v>0</v>
      </c>
      <c r="H6385" s="87">
        <v>6385</v>
      </c>
      <c r="I6385" s="119">
        <v>93113</v>
      </c>
      <c r="J6385" s="122" t="s">
        <v>12336</v>
      </c>
      <c r="K6385" s="87" t="str">
        <f t="shared" si="263"/>
        <v>931</v>
      </c>
      <c r="L6385" s="111"/>
    </row>
    <row r="6386" spans="7:12" ht="15" customHeight="1" x14ac:dyDescent="0.25">
      <c r="G6386" s="87">
        <f t="shared" si="262"/>
        <v>0</v>
      </c>
      <c r="H6386" s="87">
        <v>6386</v>
      </c>
      <c r="I6386" s="119">
        <v>93114</v>
      </c>
      <c r="J6386" s="122" t="s">
        <v>12337</v>
      </c>
      <c r="K6386" s="87" t="str">
        <f t="shared" si="263"/>
        <v>931</v>
      </c>
      <c r="L6386" s="111"/>
    </row>
    <row r="6387" spans="7:12" ht="15" customHeight="1" x14ac:dyDescent="0.25">
      <c r="G6387" s="87">
        <f t="shared" si="262"/>
        <v>0</v>
      </c>
      <c r="H6387" s="87">
        <v>6387</v>
      </c>
      <c r="I6387" s="119">
        <v>93115</v>
      </c>
      <c r="J6387" s="122" t="s">
        <v>12338</v>
      </c>
      <c r="K6387" s="87" t="str">
        <f t="shared" si="263"/>
        <v>931</v>
      </c>
      <c r="L6387" s="111"/>
    </row>
    <row r="6388" spans="7:12" ht="15" customHeight="1" x14ac:dyDescent="0.25">
      <c r="G6388" s="87">
        <f t="shared" si="262"/>
        <v>0</v>
      </c>
      <c r="H6388" s="87">
        <v>6388</v>
      </c>
      <c r="I6388" s="119">
        <v>93119</v>
      </c>
      <c r="J6388" s="122" t="s">
        <v>12339</v>
      </c>
      <c r="K6388" s="87" t="str">
        <f t="shared" si="263"/>
        <v>931</v>
      </c>
      <c r="L6388" s="111"/>
    </row>
    <row r="6389" spans="7:12" ht="15" customHeight="1" x14ac:dyDescent="0.25">
      <c r="G6389" s="87">
        <f t="shared" si="262"/>
        <v>0</v>
      </c>
      <c r="H6389" s="87">
        <v>6389</v>
      </c>
      <c r="I6389" s="119">
        <v>93119</v>
      </c>
      <c r="J6389" s="122" t="s">
        <v>12340</v>
      </c>
      <c r="K6389" s="87" t="str">
        <f t="shared" si="263"/>
        <v>931</v>
      </c>
      <c r="L6389" s="111"/>
    </row>
    <row r="6390" spans="7:12" ht="15" customHeight="1" x14ac:dyDescent="0.25">
      <c r="G6390" s="87">
        <f t="shared" si="262"/>
        <v>0</v>
      </c>
      <c r="H6390" s="87">
        <v>6390</v>
      </c>
      <c r="I6390" s="119">
        <v>93119</v>
      </c>
      <c r="J6390" s="122" t="s">
        <v>12341</v>
      </c>
      <c r="K6390" s="87" t="str">
        <f t="shared" si="263"/>
        <v>931</v>
      </c>
      <c r="L6390" s="111"/>
    </row>
    <row r="6391" spans="7:12" ht="15" customHeight="1" x14ac:dyDescent="0.25">
      <c r="G6391" s="87">
        <f t="shared" si="262"/>
        <v>0</v>
      </c>
      <c r="H6391" s="87">
        <v>6391</v>
      </c>
      <c r="I6391" s="119">
        <v>93123</v>
      </c>
      <c r="J6391" s="122" t="s">
        <v>12342</v>
      </c>
      <c r="K6391" s="87" t="str">
        <f t="shared" si="263"/>
        <v>931</v>
      </c>
      <c r="L6391" s="111"/>
    </row>
    <row r="6392" spans="7:12" ht="15" customHeight="1" x14ac:dyDescent="0.25">
      <c r="G6392" s="87">
        <f t="shared" si="262"/>
        <v>0</v>
      </c>
      <c r="H6392" s="87">
        <v>6392</v>
      </c>
      <c r="I6392" s="119">
        <v>93123</v>
      </c>
      <c r="J6392" s="122" t="s">
        <v>12343</v>
      </c>
      <c r="K6392" s="87" t="str">
        <f t="shared" si="263"/>
        <v>931</v>
      </c>
      <c r="L6392" s="111"/>
    </row>
    <row r="6393" spans="7:12" ht="15" customHeight="1" x14ac:dyDescent="0.25">
      <c r="G6393" s="87">
        <f t="shared" si="262"/>
        <v>0</v>
      </c>
      <c r="H6393" s="87">
        <v>6393</v>
      </c>
      <c r="I6393" s="119">
        <v>93123</v>
      </c>
      <c r="J6393" s="122" t="s">
        <v>12344</v>
      </c>
      <c r="K6393" s="87" t="str">
        <f t="shared" si="263"/>
        <v>931</v>
      </c>
      <c r="L6393" s="111"/>
    </row>
    <row r="6394" spans="7:12" ht="15" customHeight="1" x14ac:dyDescent="0.25">
      <c r="G6394" s="87">
        <f t="shared" si="262"/>
        <v>0</v>
      </c>
      <c r="H6394" s="87">
        <v>6394</v>
      </c>
      <c r="I6394" s="119">
        <v>92140</v>
      </c>
      <c r="J6394" s="122" t="s">
        <v>12345</v>
      </c>
      <c r="K6394" s="87" t="str">
        <f t="shared" si="263"/>
        <v>921</v>
      </c>
      <c r="L6394" s="111"/>
    </row>
    <row r="6395" spans="7:12" ht="15" customHeight="1" x14ac:dyDescent="0.25">
      <c r="G6395" s="87">
        <f t="shared" si="262"/>
        <v>0</v>
      </c>
      <c r="H6395" s="87">
        <v>6395</v>
      </c>
      <c r="I6395" s="119">
        <v>92110</v>
      </c>
      <c r="J6395" s="122" t="s">
        <v>12346</v>
      </c>
      <c r="K6395" s="87" t="str">
        <f t="shared" si="263"/>
        <v>921</v>
      </c>
      <c r="L6395" s="111"/>
    </row>
    <row r="6396" spans="7:12" ht="15" customHeight="1" x14ac:dyDescent="0.25">
      <c r="G6396" s="87">
        <f t="shared" si="262"/>
        <v>0</v>
      </c>
      <c r="H6396" s="87">
        <v>6396</v>
      </c>
      <c r="I6396" s="119">
        <v>92130</v>
      </c>
      <c r="J6396" s="122" t="s">
        <v>12346</v>
      </c>
      <c r="K6396" s="87" t="str">
        <f t="shared" si="263"/>
        <v>921</v>
      </c>
      <c r="L6396" s="111"/>
    </row>
    <row r="6397" spans="7:12" ht="15" customHeight="1" x14ac:dyDescent="0.25">
      <c r="G6397" s="87">
        <f t="shared" si="262"/>
        <v>0</v>
      </c>
      <c r="H6397" s="87">
        <v>6397</v>
      </c>
      <c r="I6397" s="119">
        <v>93122</v>
      </c>
      <c r="J6397" s="122" t="s">
        <v>12347</v>
      </c>
      <c r="K6397" s="87" t="str">
        <f t="shared" si="263"/>
        <v>931</v>
      </c>
      <c r="L6397" s="111"/>
    </row>
    <row r="6398" spans="7:12" ht="15" customHeight="1" x14ac:dyDescent="0.25">
      <c r="G6398" s="87">
        <f t="shared" si="262"/>
        <v>0</v>
      </c>
      <c r="H6398" s="87">
        <v>6398</v>
      </c>
      <c r="I6398" s="119">
        <v>93123</v>
      </c>
      <c r="J6398" s="122" t="s">
        <v>12348</v>
      </c>
      <c r="K6398" s="87" t="str">
        <f t="shared" si="263"/>
        <v>931</v>
      </c>
      <c r="L6398" s="111"/>
    </row>
    <row r="6399" spans="7:12" ht="15" customHeight="1" x14ac:dyDescent="0.25">
      <c r="G6399" s="87">
        <f t="shared" si="262"/>
        <v>0</v>
      </c>
      <c r="H6399" s="87">
        <v>6399</v>
      </c>
      <c r="I6399" s="119">
        <v>93130</v>
      </c>
      <c r="J6399" s="122" t="s">
        <v>12349</v>
      </c>
      <c r="K6399" s="87" t="str">
        <f t="shared" si="263"/>
        <v>931</v>
      </c>
      <c r="L6399" s="111"/>
    </row>
    <row r="6400" spans="7:12" ht="15" customHeight="1" x14ac:dyDescent="0.25">
      <c r="G6400" s="87">
        <f t="shared" si="262"/>
        <v>0</v>
      </c>
      <c r="H6400" s="87">
        <v>6400</v>
      </c>
      <c r="I6400" s="119">
        <v>93130</v>
      </c>
      <c r="J6400" s="122" t="s">
        <v>12350</v>
      </c>
      <c r="K6400" s="87" t="str">
        <f t="shared" si="263"/>
        <v>931</v>
      </c>
      <c r="L6400" s="111"/>
    </row>
    <row r="6401" spans="7:12" ht="15" customHeight="1" x14ac:dyDescent="0.25">
      <c r="G6401" s="87">
        <f t="shared" si="262"/>
        <v>0</v>
      </c>
      <c r="H6401" s="87">
        <v>6401</v>
      </c>
      <c r="I6401" s="119">
        <v>93130</v>
      </c>
      <c r="J6401" s="122" t="s">
        <v>12351</v>
      </c>
      <c r="K6401" s="87" t="str">
        <f t="shared" si="263"/>
        <v>931</v>
      </c>
      <c r="L6401" s="111"/>
    </row>
    <row r="6402" spans="7:12" ht="15" customHeight="1" x14ac:dyDescent="0.25">
      <c r="G6402" s="87">
        <f t="shared" ref="G6402:G6455" si="264">IF(ISERR(SEARCH($G$1,J6402)),0,1)</f>
        <v>0</v>
      </c>
      <c r="H6402" s="87">
        <v>6402</v>
      </c>
      <c r="I6402" s="119">
        <v>93130</v>
      </c>
      <c r="J6402" s="122" t="s">
        <v>12352</v>
      </c>
      <c r="K6402" s="87" t="str">
        <f t="shared" si="263"/>
        <v>931</v>
      </c>
      <c r="L6402" s="111"/>
    </row>
    <row r="6403" spans="7:12" ht="15" customHeight="1" x14ac:dyDescent="0.25">
      <c r="G6403" s="87">
        <f t="shared" si="264"/>
        <v>0</v>
      </c>
      <c r="H6403" s="87">
        <v>6403</v>
      </c>
      <c r="I6403" s="119">
        <v>93121</v>
      </c>
      <c r="J6403" s="122" t="s">
        <v>12353</v>
      </c>
      <c r="K6403" s="87" t="str">
        <f t="shared" ref="K6403:K6455" si="265">IF(LEN(LEFT(I6403,3))&lt;3,"Prosím, zvolte podrobnější úroveň.",LEFT(I6403,3))</f>
        <v>931</v>
      </c>
      <c r="L6403" s="111"/>
    </row>
    <row r="6404" spans="7:12" ht="15" customHeight="1" x14ac:dyDescent="0.25">
      <c r="G6404" s="87">
        <f t="shared" si="264"/>
        <v>0</v>
      </c>
      <c r="H6404" s="87">
        <v>6404</v>
      </c>
      <c r="I6404" s="119">
        <v>93121</v>
      </c>
      <c r="J6404" s="122" t="s">
        <v>12354</v>
      </c>
      <c r="K6404" s="87" t="str">
        <f t="shared" si="265"/>
        <v>931</v>
      </c>
      <c r="L6404" s="111"/>
    </row>
    <row r="6405" spans="7:12" ht="15" customHeight="1" x14ac:dyDescent="0.25">
      <c r="G6405" s="87">
        <f t="shared" si="264"/>
        <v>0</v>
      </c>
      <c r="H6405" s="87">
        <v>6405</v>
      </c>
      <c r="I6405" s="119">
        <v>93121</v>
      </c>
      <c r="J6405" s="122" t="s">
        <v>12355</v>
      </c>
      <c r="K6405" s="87" t="str">
        <f t="shared" si="265"/>
        <v>931</v>
      </c>
      <c r="L6405" s="111"/>
    </row>
    <row r="6406" spans="7:12" ht="15" customHeight="1" x14ac:dyDescent="0.25">
      <c r="G6406" s="87">
        <f t="shared" si="264"/>
        <v>0</v>
      </c>
      <c r="H6406" s="87">
        <v>6406</v>
      </c>
      <c r="I6406" s="119">
        <v>93121</v>
      </c>
      <c r="J6406" s="122" t="s">
        <v>12356</v>
      </c>
      <c r="K6406" s="87" t="str">
        <f t="shared" si="265"/>
        <v>931</v>
      </c>
      <c r="L6406" s="111"/>
    </row>
    <row r="6407" spans="7:12" ht="15" customHeight="1" x14ac:dyDescent="0.25">
      <c r="G6407" s="87">
        <f t="shared" si="264"/>
        <v>0</v>
      </c>
      <c r="H6407" s="87">
        <v>6407</v>
      </c>
      <c r="I6407" s="119">
        <v>93121</v>
      </c>
      <c r="J6407" s="122" t="s">
        <v>12357</v>
      </c>
      <c r="K6407" s="87" t="str">
        <f t="shared" si="265"/>
        <v>931</v>
      </c>
      <c r="L6407" s="111"/>
    </row>
    <row r="6408" spans="7:12" ht="15" customHeight="1" x14ac:dyDescent="0.25">
      <c r="G6408" s="87">
        <f t="shared" si="264"/>
        <v>0</v>
      </c>
      <c r="H6408" s="87">
        <v>6408</v>
      </c>
      <c r="I6408" s="119">
        <v>93121</v>
      </c>
      <c r="J6408" s="122" t="s">
        <v>12358</v>
      </c>
      <c r="K6408" s="87" t="str">
        <f t="shared" si="265"/>
        <v>931</v>
      </c>
      <c r="L6408" s="111"/>
    </row>
    <row r="6409" spans="7:12" ht="15" customHeight="1" x14ac:dyDescent="0.25">
      <c r="G6409" s="87">
        <f t="shared" si="264"/>
        <v>0</v>
      </c>
      <c r="H6409" s="87">
        <v>6409</v>
      </c>
      <c r="I6409" s="119">
        <v>93121</v>
      </c>
      <c r="J6409" s="122" t="s">
        <v>12359</v>
      </c>
      <c r="K6409" s="87" t="str">
        <f t="shared" si="265"/>
        <v>931</v>
      </c>
      <c r="L6409" s="111"/>
    </row>
    <row r="6410" spans="7:12" ht="15" customHeight="1" x14ac:dyDescent="0.25">
      <c r="G6410" s="87">
        <f t="shared" si="264"/>
        <v>0</v>
      </c>
      <c r="H6410" s="87">
        <v>6410</v>
      </c>
      <c r="I6410" s="119">
        <v>93121</v>
      </c>
      <c r="J6410" s="122" t="s">
        <v>12360</v>
      </c>
      <c r="K6410" s="87" t="str">
        <f t="shared" si="265"/>
        <v>931</v>
      </c>
      <c r="L6410" s="111"/>
    </row>
    <row r="6411" spans="7:12" ht="15" customHeight="1" x14ac:dyDescent="0.25">
      <c r="G6411" s="87">
        <f t="shared" si="264"/>
        <v>0</v>
      </c>
      <c r="H6411" s="87">
        <v>6411</v>
      </c>
      <c r="I6411" s="119">
        <v>93121</v>
      </c>
      <c r="J6411" s="122" t="s">
        <v>12361</v>
      </c>
      <c r="K6411" s="87" t="str">
        <f t="shared" si="265"/>
        <v>931</v>
      </c>
      <c r="L6411" s="111"/>
    </row>
    <row r="6412" spans="7:12" ht="15" customHeight="1" x14ac:dyDescent="0.25">
      <c r="G6412" s="87">
        <f t="shared" si="264"/>
        <v>0</v>
      </c>
      <c r="H6412" s="87">
        <v>6412</v>
      </c>
      <c r="I6412" s="119">
        <v>93121</v>
      </c>
      <c r="J6412" s="122" t="s">
        <v>12362</v>
      </c>
      <c r="K6412" s="87" t="str">
        <f t="shared" si="265"/>
        <v>931</v>
      </c>
      <c r="L6412" s="111"/>
    </row>
    <row r="6413" spans="7:12" ht="15" customHeight="1" x14ac:dyDescent="0.25">
      <c r="G6413" s="87">
        <f t="shared" si="264"/>
        <v>0</v>
      </c>
      <c r="H6413" s="87">
        <v>6413</v>
      </c>
      <c r="I6413" s="119">
        <v>93291</v>
      </c>
      <c r="J6413" s="122" t="s">
        <v>12363</v>
      </c>
      <c r="K6413" s="87" t="str">
        <f t="shared" si="265"/>
        <v>932</v>
      </c>
      <c r="L6413" s="111"/>
    </row>
    <row r="6414" spans="7:12" ht="15" customHeight="1" x14ac:dyDescent="0.25">
      <c r="G6414" s="87">
        <f t="shared" si="264"/>
        <v>0</v>
      </c>
      <c r="H6414" s="87">
        <v>6414</v>
      </c>
      <c r="I6414" s="119">
        <v>93292</v>
      </c>
      <c r="J6414" s="122" t="s">
        <v>12364</v>
      </c>
      <c r="K6414" s="87" t="str">
        <f t="shared" si="265"/>
        <v>932</v>
      </c>
      <c r="L6414" s="111"/>
    </row>
    <row r="6415" spans="7:12" ht="15" customHeight="1" x14ac:dyDescent="0.25">
      <c r="G6415" s="87">
        <f t="shared" si="264"/>
        <v>0</v>
      </c>
      <c r="H6415" s="87">
        <v>6415</v>
      </c>
      <c r="I6415" s="119">
        <v>93293</v>
      </c>
      <c r="J6415" s="122" t="s">
        <v>12365</v>
      </c>
      <c r="K6415" s="87" t="str">
        <f t="shared" si="265"/>
        <v>932</v>
      </c>
      <c r="L6415" s="111"/>
    </row>
    <row r="6416" spans="7:12" ht="15" customHeight="1" x14ac:dyDescent="0.25">
      <c r="G6416" s="87">
        <f t="shared" si="264"/>
        <v>0</v>
      </c>
      <c r="H6416" s="87">
        <v>6416</v>
      </c>
      <c r="I6416" s="119">
        <v>93299</v>
      </c>
      <c r="J6416" s="122" t="s">
        <v>12366</v>
      </c>
      <c r="K6416" s="87" t="str">
        <f t="shared" si="265"/>
        <v>932</v>
      </c>
      <c r="L6416" s="111"/>
    </row>
    <row r="6417" spans="7:12" ht="15" customHeight="1" x14ac:dyDescent="0.25">
      <c r="G6417" s="87">
        <f t="shared" si="264"/>
        <v>0</v>
      </c>
      <c r="H6417" s="87">
        <v>6417</v>
      </c>
      <c r="I6417" s="119">
        <v>93294</v>
      </c>
      <c r="J6417" s="122" t="s">
        <v>12367</v>
      </c>
      <c r="K6417" s="87" t="str">
        <f t="shared" si="265"/>
        <v>932</v>
      </c>
      <c r="L6417" s="111"/>
    </row>
    <row r="6418" spans="7:12" ht="15" customHeight="1" x14ac:dyDescent="0.25">
      <c r="G6418" s="87">
        <f t="shared" si="264"/>
        <v>0</v>
      </c>
      <c r="H6418" s="87">
        <v>6418</v>
      </c>
      <c r="I6418" s="119">
        <v>93291</v>
      </c>
      <c r="J6418" s="122" t="s">
        <v>12368</v>
      </c>
      <c r="K6418" s="87" t="str">
        <f t="shared" si="265"/>
        <v>932</v>
      </c>
      <c r="L6418" s="111"/>
    </row>
    <row r="6419" spans="7:12" ht="15" customHeight="1" x14ac:dyDescent="0.25">
      <c r="G6419" s="87">
        <f t="shared" si="264"/>
        <v>0</v>
      </c>
      <c r="H6419" s="87">
        <v>6419</v>
      </c>
      <c r="I6419" s="119">
        <v>93292</v>
      </c>
      <c r="J6419" s="122" t="s">
        <v>12368</v>
      </c>
      <c r="K6419" s="87" t="str">
        <f t="shared" si="265"/>
        <v>932</v>
      </c>
      <c r="L6419" s="111"/>
    </row>
    <row r="6420" spans="7:12" ht="15" customHeight="1" x14ac:dyDescent="0.25">
      <c r="G6420" s="87">
        <f t="shared" si="264"/>
        <v>0</v>
      </c>
      <c r="H6420" s="87">
        <v>6420</v>
      </c>
      <c r="I6420" s="119">
        <v>93293</v>
      </c>
      <c r="J6420" s="122" t="s">
        <v>12368</v>
      </c>
      <c r="K6420" s="87" t="str">
        <f t="shared" si="265"/>
        <v>932</v>
      </c>
      <c r="L6420" s="111"/>
    </row>
    <row r="6421" spans="7:12" ht="15" customHeight="1" x14ac:dyDescent="0.25">
      <c r="G6421" s="87">
        <f t="shared" si="264"/>
        <v>0</v>
      </c>
      <c r="H6421" s="87">
        <v>6421</v>
      </c>
      <c r="I6421" s="119">
        <v>93294</v>
      </c>
      <c r="J6421" s="122" t="s">
        <v>12368</v>
      </c>
      <c r="K6421" s="87" t="str">
        <f t="shared" si="265"/>
        <v>932</v>
      </c>
      <c r="L6421" s="111"/>
    </row>
    <row r="6422" spans="7:12" ht="15" customHeight="1" x14ac:dyDescent="0.25">
      <c r="G6422" s="87">
        <f t="shared" si="264"/>
        <v>0</v>
      </c>
      <c r="H6422" s="87">
        <v>6422</v>
      </c>
      <c r="I6422" s="119">
        <v>93299</v>
      </c>
      <c r="J6422" s="122" t="s">
        <v>12368</v>
      </c>
      <c r="K6422" s="87" t="str">
        <f t="shared" si="265"/>
        <v>932</v>
      </c>
      <c r="L6422" s="111"/>
    </row>
    <row r="6423" spans="7:12" ht="15" customHeight="1" x14ac:dyDescent="0.25">
      <c r="G6423" s="87">
        <f t="shared" si="264"/>
        <v>0</v>
      </c>
      <c r="H6423" s="87">
        <v>6423</v>
      </c>
      <c r="I6423" s="119">
        <v>93210</v>
      </c>
      <c r="J6423" s="122" t="s">
        <v>12369</v>
      </c>
      <c r="K6423" s="87" t="str">
        <f t="shared" si="265"/>
        <v>932</v>
      </c>
      <c r="L6423" s="111"/>
    </row>
    <row r="6424" spans="7:12" ht="15" customHeight="1" x14ac:dyDescent="0.25">
      <c r="G6424" s="87">
        <f t="shared" si="264"/>
        <v>0</v>
      </c>
      <c r="H6424" s="87">
        <v>6424</v>
      </c>
      <c r="I6424" s="119">
        <v>93210</v>
      </c>
      <c r="J6424" s="122" t="s">
        <v>12370</v>
      </c>
      <c r="K6424" s="87" t="str">
        <f t="shared" si="265"/>
        <v>932</v>
      </c>
      <c r="L6424" s="111"/>
    </row>
    <row r="6425" spans="7:12" ht="15" customHeight="1" x14ac:dyDescent="0.25">
      <c r="G6425" s="87">
        <f t="shared" si="264"/>
        <v>0</v>
      </c>
      <c r="H6425" s="87">
        <v>6425</v>
      </c>
      <c r="I6425" s="119">
        <v>93210</v>
      </c>
      <c r="J6425" s="122" t="s">
        <v>12371</v>
      </c>
      <c r="K6425" s="87" t="str">
        <f t="shared" si="265"/>
        <v>932</v>
      </c>
      <c r="L6425" s="111"/>
    </row>
    <row r="6426" spans="7:12" ht="15" customHeight="1" x14ac:dyDescent="0.25">
      <c r="G6426" s="87">
        <f t="shared" si="264"/>
        <v>0</v>
      </c>
      <c r="H6426" s="87">
        <v>6426</v>
      </c>
      <c r="I6426" s="119">
        <v>93210</v>
      </c>
      <c r="J6426" s="122" t="s">
        <v>12372</v>
      </c>
      <c r="K6426" s="87" t="str">
        <f t="shared" si="265"/>
        <v>932</v>
      </c>
      <c r="L6426" s="111"/>
    </row>
    <row r="6427" spans="7:12" ht="15" customHeight="1" x14ac:dyDescent="0.25">
      <c r="G6427" s="87">
        <f t="shared" si="264"/>
        <v>0</v>
      </c>
      <c r="H6427" s="87">
        <v>6427</v>
      </c>
      <c r="I6427" s="119">
        <v>96220</v>
      </c>
      <c r="J6427" s="122" t="s">
        <v>12373</v>
      </c>
      <c r="K6427" s="87" t="str">
        <f t="shared" si="265"/>
        <v>962</v>
      </c>
      <c r="L6427" s="111"/>
    </row>
    <row r="6428" spans="7:12" ht="15" customHeight="1" x14ac:dyDescent="0.25">
      <c r="G6428" s="87">
        <f t="shared" si="264"/>
        <v>0</v>
      </c>
      <c r="H6428" s="87">
        <v>6428</v>
      </c>
      <c r="I6428" s="119">
        <v>96299</v>
      </c>
      <c r="J6428" s="122" t="s">
        <v>12374</v>
      </c>
      <c r="K6428" s="87" t="str">
        <f t="shared" si="265"/>
        <v>962</v>
      </c>
      <c r="L6428" s="111"/>
    </row>
    <row r="6429" spans="7:12" ht="15" customHeight="1" x14ac:dyDescent="0.25">
      <c r="G6429" s="87">
        <f t="shared" si="264"/>
        <v>0</v>
      </c>
      <c r="H6429" s="87">
        <v>6429</v>
      </c>
      <c r="I6429" s="119">
        <v>96220</v>
      </c>
      <c r="J6429" s="122" t="s">
        <v>12374</v>
      </c>
      <c r="K6429" s="87" t="str">
        <f t="shared" si="265"/>
        <v>962</v>
      </c>
      <c r="L6429" s="111"/>
    </row>
    <row r="6430" spans="7:12" ht="15" customHeight="1" x14ac:dyDescent="0.25">
      <c r="G6430" s="87">
        <f t="shared" si="264"/>
        <v>0</v>
      </c>
      <c r="H6430" s="87">
        <v>6430</v>
      </c>
      <c r="I6430" s="119">
        <v>93340</v>
      </c>
      <c r="J6430" s="122" t="s">
        <v>12374</v>
      </c>
      <c r="K6430" s="87" t="str">
        <f t="shared" si="265"/>
        <v>933</v>
      </c>
      <c r="L6430" s="111"/>
    </row>
    <row r="6431" spans="7:12" ht="15" customHeight="1" x14ac:dyDescent="0.25">
      <c r="G6431" s="87">
        <f t="shared" si="264"/>
        <v>0</v>
      </c>
      <c r="H6431" s="87">
        <v>6431</v>
      </c>
      <c r="I6431" s="119">
        <v>93334</v>
      </c>
      <c r="J6431" s="122" t="s">
        <v>12374</v>
      </c>
      <c r="K6431" s="87" t="str">
        <f t="shared" si="265"/>
        <v>933</v>
      </c>
      <c r="L6431" s="111"/>
    </row>
    <row r="6432" spans="7:12" ht="15" customHeight="1" x14ac:dyDescent="0.25">
      <c r="G6432" s="87">
        <f t="shared" si="264"/>
        <v>0</v>
      </c>
      <c r="H6432" s="87">
        <v>6432</v>
      </c>
      <c r="I6432" s="119">
        <v>93339</v>
      </c>
      <c r="J6432" s="122" t="s">
        <v>12374</v>
      </c>
      <c r="K6432" s="87" t="str">
        <f t="shared" si="265"/>
        <v>933</v>
      </c>
      <c r="L6432" s="111"/>
    </row>
    <row r="6433" spans="7:12" ht="15" customHeight="1" x14ac:dyDescent="0.25">
      <c r="G6433" s="87">
        <f t="shared" si="264"/>
        <v>0</v>
      </c>
      <c r="H6433" s="87">
        <v>6433</v>
      </c>
      <c r="I6433" s="119">
        <v>93310</v>
      </c>
      <c r="J6433" s="122" t="s">
        <v>12115</v>
      </c>
      <c r="K6433" s="87" t="str">
        <f t="shared" si="265"/>
        <v>933</v>
      </c>
      <c r="L6433" s="111"/>
    </row>
    <row r="6434" spans="7:12" ht="15" customHeight="1" x14ac:dyDescent="0.25">
      <c r="G6434" s="87">
        <f t="shared" si="264"/>
        <v>0</v>
      </c>
      <c r="H6434" s="87">
        <v>6434</v>
      </c>
      <c r="I6434" s="119">
        <v>93310</v>
      </c>
      <c r="J6434" s="122" t="s">
        <v>12116</v>
      </c>
      <c r="K6434" s="87" t="str">
        <f t="shared" si="265"/>
        <v>933</v>
      </c>
      <c r="L6434" s="111"/>
    </row>
    <row r="6435" spans="7:12" ht="15" customHeight="1" x14ac:dyDescent="0.25">
      <c r="G6435" s="87">
        <f t="shared" si="264"/>
        <v>0</v>
      </c>
      <c r="H6435" s="87">
        <v>6435</v>
      </c>
      <c r="I6435" s="119">
        <v>93111</v>
      </c>
      <c r="J6435" s="122" t="s">
        <v>12375</v>
      </c>
      <c r="K6435" s="87" t="str">
        <f t="shared" si="265"/>
        <v>931</v>
      </c>
      <c r="L6435" s="111"/>
    </row>
    <row r="6436" spans="7:12" ht="15" customHeight="1" x14ac:dyDescent="0.25">
      <c r="G6436" s="87">
        <f t="shared" si="264"/>
        <v>0</v>
      </c>
      <c r="H6436" s="87">
        <v>6436</v>
      </c>
      <c r="I6436" s="119">
        <v>93112</v>
      </c>
      <c r="J6436" s="122" t="s">
        <v>12375</v>
      </c>
      <c r="K6436" s="87" t="str">
        <f t="shared" si="265"/>
        <v>931</v>
      </c>
      <c r="L6436" s="111"/>
    </row>
    <row r="6437" spans="7:12" ht="15" customHeight="1" x14ac:dyDescent="0.25">
      <c r="G6437" s="87">
        <f t="shared" si="264"/>
        <v>0</v>
      </c>
      <c r="H6437" s="87">
        <v>6437</v>
      </c>
      <c r="I6437" s="119">
        <v>93310</v>
      </c>
      <c r="J6437" s="122" t="s">
        <v>12376</v>
      </c>
      <c r="K6437" s="87" t="str">
        <f t="shared" si="265"/>
        <v>933</v>
      </c>
      <c r="L6437" s="111"/>
    </row>
    <row r="6438" spans="7:12" ht="15" customHeight="1" x14ac:dyDescent="0.25">
      <c r="G6438" s="87">
        <f t="shared" si="264"/>
        <v>0</v>
      </c>
      <c r="H6438" s="87">
        <v>6438</v>
      </c>
      <c r="I6438" s="119">
        <v>93320</v>
      </c>
      <c r="J6438" s="122" t="s">
        <v>12117</v>
      </c>
      <c r="K6438" s="87" t="str">
        <f t="shared" si="265"/>
        <v>933</v>
      </c>
      <c r="L6438" s="111"/>
    </row>
    <row r="6439" spans="7:12" ht="15" customHeight="1" x14ac:dyDescent="0.25">
      <c r="G6439" s="87">
        <f t="shared" si="264"/>
        <v>0</v>
      </c>
      <c r="H6439" s="87">
        <v>6439</v>
      </c>
      <c r="I6439" s="119">
        <v>93320</v>
      </c>
      <c r="J6439" s="122" t="s">
        <v>12118</v>
      </c>
      <c r="K6439" s="87" t="str">
        <f t="shared" si="265"/>
        <v>933</v>
      </c>
      <c r="L6439" s="111"/>
    </row>
    <row r="6440" spans="7:12" ht="15" customHeight="1" x14ac:dyDescent="0.25">
      <c r="G6440" s="87">
        <f t="shared" si="264"/>
        <v>0</v>
      </c>
      <c r="H6440" s="87">
        <v>6440</v>
      </c>
      <c r="I6440" s="119">
        <v>93320</v>
      </c>
      <c r="J6440" s="122" t="s">
        <v>12389</v>
      </c>
      <c r="K6440" s="87" t="str">
        <f t="shared" si="265"/>
        <v>933</v>
      </c>
      <c r="L6440" s="111"/>
    </row>
    <row r="6441" spans="7:12" ht="15" customHeight="1" x14ac:dyDescent="0.25">
      <c r="G6441" s="87">
        <f t="shared" si="264"/>
        <v>0</v>
      </c>
      <c r="H6441" s="87">
        <v>6441</v>
      </c>
      <c r="I6441" s="119">
        <v>93320</v>
      </c>
      <c r="J6441" s="122" t="s">
        <v>12390</v>
      </c>
      <c r="K6441" s="87" t="str">
        <f t="shared" si="265"/>
        <v>933</v>
      </c>
      <c r="L6441" s="111"/>
    </row>
    <row r="6442" spans="7:12" ht="15" customHeight="1" x14ac:dyDescent="0.25">
      <c r="G6442" s="87">
        <f t="shared" si="264"/>
        <v>0</v>
      </c>
      <c r="H6442" s="87">
        <v>6442</v>
      </c>
      <c r="I6442" s="119">
        <v>93320</v>
      </c>
      <c r="J6442" s="122" t="s">
        <v>12119</v>
      </c>
      <c r="K6442" s="87" t="str">
        <f t="shared" si="265"/>
        <v>933</v>
      </c>
      <c r="L6442" s="111"/>
    </row>
    <row r="6443" spans="7:12" ht="15" customHeight="1" x14ac:dyDescent="0.25">
      <c r="G6443" s="87">
        <f t="shared" si="264"/>
        <v>0</v>
      </c>
      <c r="H6443" s="87">
        <v>6443</v>
      </c>
      <c r="I6443" s="119">
        <v>93320</v>
      </c>
      <c r="J6443" s="122" t="s">
        <v>12120</v>
      </c>
      <c r="K6443" s="87" t="str">
        <f t="shared" si="265"/>
        <v>933</v>
      </c>
      <c r="L6443" s="111"/>
    </row>
    <row r="6444" spans="7:12" ht="15" customHeight="1" x14ac:dyDescent="0.25">
      <c r="G6444" s="87">
        <f t="shared" si="264"/>
        <v>0</v>
      </c>
      <c r="H6444" s="87">
        <v>6444</v>
      </c>
      <c r="I6444" s="119">
        <v>93339</v>
      </c>
      <c r="J6444" s="122" t="s">
        <v>12377</v>
      </c>
      <c r="K6444" s="87" t="str">
        <f t="shared" si="265"/>
        <v>933</v>
      </c>
      <c r="L6444" s="111"/>
    </row>
    <row r="6445" spans="7:12" ht="15" customHeight="1" x14ac:dyDescent="0.25">
      <c r="G6445" s="87">
        <f t="shared" si="264"/>
        <v>0</v>
      </c>
      <c r="H6445" s="87">
        <v>6445</v>
      </c>
      <c r="I6445" s="119">
        <v>93332</v>
      </c>
      <c r="J6445" s="122" t="s">
        <v>12378</v>
      </c>
      <c r="K6445" s="87" t="str">
        <f t="shared" si="265"/>
        <v>933</v>
      </c>
      <c r="L6445" s="111"/>
    </row>
    <row r="6446" spans="7:12" ht="15" customHeight="1" x14ac:dyDescent="0.25">
      <c r="G6446" s="87">
        <f t="shared" si="264"/>
        <v>0</v>
      </c>
      <c r="H6446" s="87">
        <v>6446</v>
      </c>
      <c r="I6446" s="119">
        <v>93339</v>
      </c>
      <c r="J6446" s="122" t="s">
        <v>12379</v>
      </c>
      <c r="K6446" s="87" t="str">
        <f t="shared" si="265"/>
        <v>933</v>
      </c>
      <c r="L6446" s="111"/>
    </row>
    <row r="6447" spans="7:12" ht="15" customHeight="1" x14ac:dyDescent="0.25">
      <c r="G6447" s="87">
        <f t="shared" si="264"/>
        <v>0</v>
      </c>
      <c r="H6447" s="87">
        <v>6447</v>
      </c>
      <c r="I6447" s="119">
        <v>93339</v>
      </c>
      <c r="J6447" s="122" t="s">
        <v>12380</v>
      </c>
      <c r="K6447" s="87" t="str">
        <f t="shared" si="265"/>
        <v>933</v>
      </c>
      <c r="L6447" s="111"/>
    </row>
    <row r="6448" spans="7:12" ht="15" customHeight="1" x14ac:dyDescent="0.25">
      <c r="G6448" s="87">
        <f t="shared" si="264"/>
        <v>0</v>
      </c>
      <c r="H6448" s="87">
        <v>6448</v>
      </c>
      <c r="I6448" s="119">
        <v>93332</v>
      </c>
      <c r="J6448" s="122" t="s">
        <v>12381</v>
      </c>
      <c r="K6448" s="87" t="str">
        <f t="shared" si="265"/>
        <v>933</v>
      </c>
      <c r="L6448" s="111"/>
    </row>
    <row r="6449" spans="7:12" ht="15" customHeight="1" x14ac:dyDescent="0.25">
      <c r="G6449" s="87">
        <f t="shared" si="264"/>
        <v>0</v>
      </c>
      <c r="H6449" s="87">
        <v>6449</v>
      </c>
      <c r="I6449" s="119">
        <v>93332</v>
      </c>
      <c r="J6449" s="122" t="s">
        <v>12382</v>
      </c>
      <c r="K6449" s="87" t="str">
        <f t="shared" si="265"/>
        <v>933</v>
      </c>
      <c r="L6449" s="111"/>
    </row>
    <row r="6450" spans="7:12" ht="15" customHeight="1" x14ac:dyDescent="0.25">
      <c r="G6450" s="87">
        <f t="shared" si="264"/>
        <v>0</v>
      </c>
      <c r="H6450" s="87">
        <v>6450</v>
      </c>
      <c r="I6450" s="119">
        <v>93331</v>
      </c>
      <c r="J6450" s="122" t="s">
        <v>12383</v>
      </c>
      <c r="K6450" s="87" t="str">
        <f t="shared" si="265"/>
        <v>933</v>
      </c>
      <c r="L6450" s="111"/>
    </row>
    <row r="6451" spans="7:12" ht="15" customHeight="1" x14ac:dyDescent="0.25">
      <c r="G6451" s="87">
        <f t="shared" si="264"/>
        <v>0</v>
      </c>
      <c r="H6451" s="87">
        <v>6451</v>
      </c>
      <c r="I6451" s="119">
        <v>93334</v>
      </c>
      <c r="J6451" s="122" t="s">
        <v>12384</v>
      </c>
      <c r="K6451" s="87" t="str">
        <f t="shared" si="265"/>
        <v>933</v>
      </c>
      <c r="L6451" s="111"/>
    </row>
    <row r="6452" spans="7:12" ht="15" customHeight="1" x14ac:dyDescent="0.25">
      <c r="G6452" s="87">
        <f t="shared" si="264"/>
        <v>0</v>
      </c>
      <c r="H6452" s="87">
        <v>6452</v>
      </c>
      <c r="I6452" s="119">
        <v>93333</v>
      </c>
      <c r="J6452" s="122" t="s">
        <v>12385</v>
      </c>
      <c r="K6452" s="87" t="str">
        <f t="shared" si="265"/>
        <v>933</v>
      </c>
      <c r="L6452" s="111"/>
    </row>
    <row r="6453" spans="7:12" ht="15" customHeight="1" x14ac:dyDescent="0.25">
      <c r="G6453" s="87">
        <f t="shared" si="264"/>
        <v>0</v>
      </c>
      <c r="H6453" s="87">
        <v>6453</v>
      </c>
      <c r="I6453" s="119">
        <v>93333</v>
      </c>
      <c r="J6453" s="122" t="s">
        <v>12386</v>
      </c>
      <c r="K6453" s="87" t="str">
        <f t="shared" si="265"/>
        <v>933</v>
      </c>
      <c r="L6453" s="111"/>
    </row>
    <row r="6454" spans="7:12" ht="15" customHeight="1" x14ac:dyDescent="0.25">
      <c r="G6454" s="87">
        <f t="shared" si="264"/>
        <v>0</v>
      </c>
      <c r="H6454" s="87">
        <v>6454</v>
      </c>
      <c r="I6454" s="119">
        <v>93340</v>
      </c>
      <c r="J6454" s="122" t="s">
        <v>12386</v>
      </c>
      <c r="K6454" s="87" t="str">
        <f t="shared" si="265"/>
        <v>933</v>
      </c>
      <c r="L6454" s="111"/>
    </row>
    <row r="6455" spans="7:12" ht="15" customHeight="1" x14ac:dyDescent="0.25">
      <c r="G6455" s="87">
        <f t="shared" si="264"/>
        <v>0</v>
      </c>
      <c r="H6455" s="87">
        <v>6455</v>
      </c>
      <c r="I6455" s="119">
        <v>93333</v>
      </c>
      <c r="J6455" s="122" t="s">
        <v>12387</v>
      </c>
      <c r="K6455" s="87" t="str">
        <f t="shared" si="265"/>
        <v>933</v>
      </c>
      <c r="L6455" s="111"/>
    </row>
    <row r="6456" spans="7:12" ht="15" customHeight="1" x14ac:dyDescent="0.25">
      <c r="G6456" s="87">
        <f>IF(ISERR(SEARCH($G$1,J6456)),0,1)</f>
        <v>0</v>
      </c>
      <c r="H6456" s="87">
        <v>6456</v>
      </c>
      <c r="I6456" s="119">
        <v>93339</v>
      </c>
      <c r="J6456" s="121" t="s">
        <v>12388</v>
      </c>
      <c r="K6456" s="87"/>
      <c r="L6456" s="111" t="str">
        <f ca="1">IFERROR(VLOOKUP(1,INDIRECT(E6455),5,FALSE),"")</f>
        <v/>
      </c>
    </row>
  </sheetData>
  <sheetProtection algorithmName="SHA-512" hashValue="TKu18U52cwMFHOO7PlFPCaeXqhwKMKwVzitq/1MdWb7R1m/b0Zm5jjPhMNLx0TCx3GJliFj1zp+bOizN5UDIFA==" saltValue="771YSj168Wh5espVGkP98Q==" spinCount="100000" sheet="1" objects="1" scenarios="1"/>
  <protectedRanges>
    <protectedRange sqref="A7:C7" name="Oblast1"/>
  </protectedRanges>
  <mergeCells count="18">
    <mergeCell ref="P1:Q1"/>
    <mergeCell ref="A3:C3"/>
    <mergeCell ref="A2:C2"/>
    <mergeCell ref="F3:F4"/>
    <mergeCell ref="K1:K2"/>
    <mergeCell ref="L9:L10"/>
    <mergeCell ref="L1:L3"/>
    <mergeCell ref="E2:E3"/>
    <mergeCell ref="I1:J2"/>
    <mergeCell ref="A9:A10"/>
    <mergeCell ref="B9:B10"/>
    <mergeCell ref="C9:C10"/>
    <mergeCell ref="D9:D10"/>
    <mergeCell ref="E9:E10"/>
    <mergeCell ref="A1:C1"/>
    <mergeCell ref="A4:C4"/>
    <mergeCell ref="A5:C6"/>
    <mergeCell ref="A7:C7"/>
  </mergeCells>
  <conditionalFormatting sqref="A5:C6">
    <cfRule type="expression" dxfId="9" priority="24">
      <formula>$A$5="Vámi zadaný text se nepodařilo v názvech CZ-ISCO nalézt, zkuste prosím zadat svůj dotaz jinak. Zvolte např. jiný název pro danou profesi - 'operátoři výroby' - 'dělníci' či zadejte jen začátek slova - 'obuvníci' - 'obuv' apod."</formula>
    </cfRule>
  </conditionalFormatting>
  <conditionalFormatting sqref="A609:A645">
    <cfRule type="expression" dxfId="8" priority="15">
      <formula>B609="Alternativní názvy z dříve používané klasifikace KZAM-R"</formula>
    </cfRule>
  </conditionalFormatting>
  <conditionalFormatting sqref="B11:B645">
    <cfRule type="expression" dxfId="7" priority="6">
      <formula>A11="Prosím, zvolte podrobnější úroveň.  "</formula>
    </cfRule>
    <cfRule type="expression" dxfId="6" priority="9">
      <formula>$F$2=1</formula>
    </cfRule>
    <cfRule type="expression" dxfId="5" priority="14">
      <formula>AND(B11="Dále jsou uvedeny alternativní názvy profesí z dříve používané klasifikace KZAM-R.",F2&lt;&gt;1)=TRUE</formula>
    </cfRule>
  </conditionalFormatting>
  <conditionalFormatting sqref="C11:C645">
    <cfRule type="expression" dxfId="4" priority="5">
      <formula>A11="Prosím, zvolte podrobnější úroveň.  "</formula>
    </cfRule>
    <cfRule type="expression" dxfId="3" priority="8">
      <formula>$F$2=1</formula>
    </cfRule>
    <cfRule type="expression" dxfId="2" priority="13">
      <formula>AND(B11="Dále jsou uvedeny alternativní názvy profesí z dříve používané klasifikace KZAM-R.",F2&lt;&gt;1)=TRUE</formula>
    </cfRule>
  </conditionalFormatting>
  <pageMargins left="0.7" right="0.7" top="0.78740157499999996" bottom="0.78740157499999996" header="0.3" footer="0.3"/>
  <pageSetup paperSize="9" orientation="portrait" horizontalDpi="4294967294"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P2112"/>
  <sheetViews>
    <sheetView zoomScaleNormal="100" workbookViewId="0">
      <selection activeCell="B7" sqref="B7"/>
    </sheetView>
  </sheetViews>
  <sheetFormatPr defaultRowHeight="15" x14ac:dyDescent="0.25"/>
  <cols>
    <col min="1" max="1" width="31.140625" customWidth="1"/>
    <col min="2" max="2" width="35.5703125" customWidth="1"/>
    <col min="3" max="3" width="22.85546875" customWidth="1"/>
    <col min="4" max="4" width="43.5703125" customWidth="1"/>
    <col min="5" max="5" width="28.85546875" customWidth="1"/>
    <col min="6" max="6" width="17.85546875" bestFit="1" customWidth="1"/>
    <col min="7" max="7" width="20" bestFit="1" customWidth="1"/>
    <col min="8" max="9" width="22.42578125" bestFit="1" customWidth="1"/>
    <col min="10" max="10" width="20.5703125" bestFit="1" customWidth="1"/>
    <col min="11" max="11" width="30.85546875" bestFit="1" customWidth="1"/>
    <col min="12" max="12" width="10.7109375" bestFit="1" customWidth="1"/>
    <col min="13" max="13" width="92.140625" customWidth="1"/>
    <col min="14" max="14" width="200.42578125" style="10" customWidth="1"/>
    <col min="15" max="15" width="16.7109375" bestFit="1" customWidth="1"/>
    <col min="16" max="16" width="113.140625" customWidth="1"/>
  </cols>
  <sheetData>
    <row r="1" spans="1:16" ht="15.75" thickBot="1" x14ac:dyDescent="0.3">
      <c r="A1" s="74" t="s">
        <v>35</v>
      </c>
      <c r="B1" s="73" t="s">
        <v>46</v>
      </c>
      <c r="C1" s="608" t="s">
        <v>12652</v>
      </c>
      <c r="D1" s="608"/>
      <c r="E1" s="608"/>
      <c r="F1" s="36" t="s">
        <v>35</v>
      </c>
      <c r="G1" s="11" t="s">
        <v>38</v>
      </c>
      <c r="H1" s="36" t="s">
        <v>36</v>
      </c>
      <c r="I1" s="11" t="s">
        <v>4136</v>
      </c>
      <c r="J1" s="11" t="s">
        <v>33</v>
      </c>
      <c r="K1" s="36" t="s">
        <v>4137</v>
      </c>
      <c r="L1" s="36" t="s">
        <v>50</v>
      </c>
      <c r="M1" s="1" t="s">
        <v>1316</v>
      </c>
      <c r="N1" s="3" t="s">
        <v>9373</v>
      </c>
      <c r="O1" s="83" t="s">
        <v>12123</v>
      </c>
      <c r="P1" s="133" t="s">
        <v>12419</v>
      </c>
    </row>
    <row r="2" spans="1:16" ht="15" customHeight="1" thickBot="1" x14ac:dyDescent="0.3">
      <c r="A2" s="215" t="s">
        <v>4269</v>
      </c>
      <c r="B2" s="82">
        <v>2019</v>
      </c>
      <c r="C2" s="608"/>
      <c r="D2" s="608"/>
      <c r="E2" s="608"/>
      <c r="F2" s="54" t="s">
        <v>61</v>
      </c>
      <c r="G2" s="55" t="s">
        <v>60</v>
      </c>
      <c r="H2" s="46" t="s">
        <v>61</v>
      </c>
      <c r="I2" s="12" t="s">
        <v>12588</v>
      </c>
      <c r="J2" s="56" t="s">
        <v>4138</v>
      </c>
      <c r="K2" s="63" t="s">
        <v>9124</v>
      </c>
      <c r="L2" s="63" t="s">
        <v>4139</v>
      </c>
      <c r="M2" s="13" t="s">
        <v>1317</v>
      </c>
      <c r="N2" s="3" t="s">
        <v>9373</v>
      </c>
      <c r="O2" s="54" t="s">
        <v>4138</v>
      </c>
      <c r="P2" s="54" t="s">
        <v>4138</v>
      </c>
    </row>
    <row r="3" spans="1:16" x14ac:dyDescent="0.25">
      <c r="A3" s="75" t="s">
        <v>38</v>
      </c>
      <c r="B3" s="2" t="s">
        <v>12536</v>
      </c>
      <c r="C3" s="608"/>
      <c r="D3" s="608"/>
      <c r="E3" s="608"/>
      <c r="F3" s="54" t="s">
        <v>88</v>
      </c>
      <c r="G3" s="55" t="s">
        <v>62</v>
      </c>
      <c r="H3" s="46" t="s">
        <v>63</v>
      </c>
      <c r="I3" s="12" t="s">
        <v>12589</v>
      </c>
      <c r="J3" s="1" t="s">
        <v>4140</v>
      </c>
      <c r="K3" s="2" t="s">
        <v>9125</v>
      </c>
      <c r="L3" s="2" t="s">
        <v>4141</v>
      </c>
      <c r="M3" s="1" t="s">
        <v>1318</v>
      </c>
      <c r="N3" s="3" t="s">
        <v>12444</v>
      </c>
      <c r="O3" s="54" t="s">
        <v>4140</v>
      </c>
      <c r="P3" s="54" t="s">
        <v>12420</v>
      </c>
    </row>
    <row r="4" spans="1:16" ht="15.75" thickBot="1" x14ac:dyDescent="0.3">
      <c r="A4" s="2" t="str">
        <f>IFERROR(VLOOKUP(A2,F1:H15,2,FALSE),"")</f>
        <v>Ústecký kraj</v>
      </c>
      <c r="B4" s="2">
        <f>B2+1</f>
        <v>2020</v>
      </c>
      <c r="C4" s="608"/>
      <c r="D4" s="608"/>
      <c r="E4" s="608"/>
      <c r="F4" s="54" t="s">
        <v>89</v>
      </c>
      <c r="G4" s="55" t="s">
        <v>64</v>
      </c>
      <c r="H4" s="46" t="s">
        <v>65</v>
      </c>
      <c r="I4" s="12" t="s">
        <v>12590</v>
      </c>
      <c r="J4" s="1" t="s">
        <v>4142</v>
      </c>
      <c r="K4" s="2" t="s">
        <v>9126</v>
      </c>
      <c r="L4" s="2" t="s">
        <v>4143</v>
      </c>
      <c r="M4" s="1" t="s">
        <v>1319</v>
      </c>
      <c r="N4" s="3" t="s">
        <v>4025</v>
      </c>
      <c r="O4" s="54" t="s">
        <v>4155</v>
      </c>
      <c r="P4" s="54" t="s">
        <v>12421</v>
      </c>
    </row>
    <row r="5" spans="1:16" ht="15.75" thickBot="1" x14ac:dyDescent="0.3">
      <c r="A5" s="2" t="s">
        <v>36</v>
      </c>
      <c r="B5" s="214" t="s">
        <v>12531</v>
      </c>
      <c r="C5" s="608"/>
      <c r="D5" s="608"/>
      <c r="E5" s="608"/>
      <c r="F5" s="54" t="s">
        <v>90</v>
      </c>
      <c r="G5" s="55" t="s">
        <v>66</v>
      </c>
      <c r="H5" s="46" t="s">
        <v>67</v>
      </c>
      <c r="I5" s="12" t="s">
        <v>12591</v>
      </c>
      <c r="J5" s="1" t="s">
        <v>4144</v>
      </c>
      <c r="K5" s="2" t="s">
        <v>9127</v>
      </c>
      <c r="L5" s="2" t="s">
        <v>4145</v>
      </c>
      <c r="M5" s="1" t="s">
        <v>1320</v>
      </c>
      <c r="N5" s="3" t="s">
        <v>9373</v>
      </c>
      <c r="O5" s="54" t="s">
        <v>4169</v>
      </c>
      <c r="P5" s="54" t="s">
        <v>12422</v>
      </c>
    </row>
    <row r="6" spans="1:16" x14ac:dyDescent="0.25">
      <c r="A6" s="2" t="str">
        <f>IFERROR(VLOOKUP(A2,F1:H15,3,FALSE),"")</f>
        <v>Ústeckém kraji</v>
      </c>
      <c r="B6" s="279" t="s">
        <v>12535</v>
      </c>
      <c r="C6" s="608"/>
      <c r="D6" s="608"/>
      <c r="E6" s="608"/>
      <c r="F6" s="54" t="s">
        <v>91</v>
      </c>
      <c r="G6" s="55" t="s">
        <v>68</v>
      </c>
      <c r="H6" s="46" t="s">
        <v>69</v>
      </c>
      <c r="I6" s="12" t="s">
        <v>12592</v>
      </c>
      <c r="J6" s="1" t="s">
        <v>1845</v>
      </c>
      <c r="K6" s="2" t="s">
        <v>9128</v>
      </c>
      <c r="L6" s="2" t="s">
        <v>4146</v>
      </c>
      <c r="M6" s="1" t="s">
        <v>1321</v>
      </c>
      <c r="N6" s="3" t="s">
        <v>4026</v>
      </c>
      <c r="O6" s="54" t="s">
        <v>4175</v>
      </c>
      <c r="P6" s="54" t="s">
        <v>12423</v>
      </c>
    </row>
    <row r="7" spans="1:16" x14ac:dyDescent="0.25">
      <c r="A7" s="188" t="str">
        <f>IF(OR(AND(F18=TRUE,F20=TRUE),AND(F18=FALSE,F20=FALSE)),"Vyberte jen KoP, nebo jen KrP, ne obojí či nic.","")</f>
        <v/>
      </c>
      <c r="B7" s="280" t="s">
        <v>4261</v>
      </c>
      <c r="C7" s="609"/>
      <c r="D7" s="608"/>
      <c r="E7" s="608"/>
      <c r="F7" s="54" t="s">
        <v>34</v>
      </c>
      <c r="G7" s="55" t="s">
        <v>70</v>
      </c>
      <c r="H7" s="46" t="s">
        <v>71</v>
      </c>
      <c r="I7" s="12" t="s">
        <v>12593</v>
      </c>
      <c r="J7" s="1" t="s">
        <v>4147</v>
      </c>
      <c r="K7" s="2" t="s">
        <v>9129</v>
      </c>
      <c r="L7" s="2" t="s">
        <v>4148</v>
      </c>
      <c r="M7" s="1" t="s">
        <v>1322</v>
      </c>
      <c r="N7" s="3" t="s">
        <v>12445</v>
      </c>
      <c r="O7" s="54" t="s">
        <v>25</v>
      </c>
      <c r="P7" s="54" t="s">
        <v>12424</v>
      </c>
    </row>
    <row r="8" spans="1:16" ht="15.75" thickBot="1" x14ac:dyDescent="0.3">
      <c r="A8" s="73" t="s">
        <v>37</v>
      </c>
      <c r="B8" s="216" t="s">
        <v>12532</v>
      </c>
      <c r="C8" s="609"/>
      <c r="D8" s="608"/>
      <c r="E8" s="608"/>
      <c r="F8" s="54" t="s">
        <v>92</v>
      </c>
      <c r="G8" s="55" t="s">
        <v>72</v>
      </c>
      <c r="H8" s="46" t="s">
        <v>73</v>
      </c>
      <c r="I8" s="12" t="s">
        <v>12594</v>
      </c>
      <c r="J8" s="1" t="s">
        <v>4149</v>
      </c>
      <c r="K8" s="2" t="s">
        <v>9130</v>
      </c>
      <c r="L8" s="2" t="s">
        <v>4150</v>
      </c>
      <c r="M8" s="1" t="s">
        <v>1323</v>
      </c>
      <c r="N8" s="3" t="s">
        <v>9373</v>
      </c>
      <c r="O8" s="54" t="s">
        <v>4187</v>
      </c>
      <c r="P8" s="54" t="s">
        <v>12425</v>
      </c>
    </row>
    <row r="9" spans="1:16" ht="15.75" thickBot="1" x14ac:dyDescent="0.3">
      <c r="A9" s="81" t="s">
        <v>12925</v>
      </c>
      <c r="B9" s="134" t="s">
        <v>12723</v>
      </c>
      <c r="C9" s="608"/>
      <c r="D9" s="608"/>
      <c r="E9" s="608"/>
      <c r="F9" s="54" t="s">
        <v>93</v>
      </c>
      <c r="G9" s="55" t="s">
        <v>74</v>
      </c>
      <c r="H9" s="46" t="s">
        <v>75</v>
      </c>
      <c r="I9" s="12" t="s">
        <v>12595</v>
      </c>
      <c r="J9" s="1" t="s">
        <v>4151</v>
      </c>
      <c r="K9" s="2" t="s">
        <v>9131</v>
      </c>
      <c r="L9" s="2" t="s">
        <v>4152</v>
      </c>
      <c r="M9" s="1" t="s">
        <v>1324</v>
      </c>
      <c r="N9" s="3" t="s">
        <v>4027</v>
      </c>
      <c r="O9" s="54" t="s">
        <v>4201</v>
      </c>
      <c r="P9" s="54" t="s">
        <v>12426</v>
      </c>
    </row>
    <row r="10" spans="1:16" ht="15.75" thickBot="1" x14ac:dyDescent="0.3">
      <c r="A10" s="74" t="s">
        <v>33</v>
      </c>
      <c r="B10" s="74" t="s">
        <v>30</v>
      </c>
      <c r="C10" s="74" t="s">
        <v>31</v>
      </c>
      <c r="D10" s="74" t="s">
        <v>32</v>
      </c>
      <c r="E10" s="1" t="s">
        <v>50</v>
      </c>
      <c r="F10" s="54" t="s">
        <v>94</v>
      </c>
      <c r="G10" s="55" t="s">
        <v>76</v>
      </c>
      <c r="H10" s="46" t="s">
        <v>77</v>
      </c>
      <c r="I10" s="12" t="s">
        <v>12596</v>
      </c>
      <c r="J10" s="56" t="s">
        <v>4153</v>
      </c>
      <c r="K10" s="64" t="s">
        <v>9132</v>
      </c>
      <c r="L10" s="64" t="s">
        <v>4154</v>
      </c>
      <c r="M10" s="1" t="s">
        <v>1325</v>
      </c>
      <c r="N10" s="3" t="s">
        <v>4028</v>
      </c>
      <c r="O10" s="54" t="s">
        <v>4205</v>
      </c>
      <c r="P10" s="54" t="s">
        <v>12427</v>
      </c>
    </row>
    <row r="11" spans="1:16" x14ac:dyDescent="0.25">
      <c r="A11" s="77" t="s">
        <v>4269</v>
      </c>
      <c r="B11" s="323" t="s">
        <v>12906</v>
      </c>
      <c r="C11" s="284" t="s">
        <v>12924</v>
      </c>
      <c r="D11" s="285" t="s">
        <v>12917</v>
      </c>
      <c r="E11" s="72" t="str">
        <f t="shared" ref="E11:E23" si="0">IFERROR(VLOOKUP(A11,J:L,3,FALSE),"")</f>
        <v>UL</v>
      </c>
      <c r="F11" s="54" t="s">
        <v>95</v>
      </c>
      <c r="G11" s="55" t="s">
        <v>78</v>
      </c>
      <c r="H11" s="46" t="s">
        <v>79</v>
      </c>
      <c r="I11" s="12" t="s">
        <v>12597</v>
      </c>
      <c r="J11" s="56" t="s">
        <v>4155</v>
      </c>
      <c r="K11" s="64" t="s">
        <v>9133</v>
      </c>
      <c r="L11" s="64" t="s">
        <v>4156</v>
      </c>
      <c r="M11" s="1" t="s">
        <v>1326</v>
      </c>
      <c r="N11" s="3" t="s">
        <v>4029</v>
      </c>
      <c r="O11" s="54" t="s">
        <v>4215</v>
      </c>
      <c r="P11" s="54" t="s">
        <v>12428</v>
      </c>
    </row>
    <row r="12" spans="1:16" x14ac:dyDescent="0.25">
      <c r="A12" s="78" t="s">
        <v>4267</v>
      </c>
      <c r="B12" s="324" t="s">
        <v>12907</v>
      </c>
      <c r="C12" s="286" t="s">
        <v>12923</v>
      </c>
      <c r="D12" s="287" t="s">
        <v>12916</v>
      </c>
      <c r="E12" s="72" t="str">
        <f t="shared" si="0"/>
        <v>TP</v>
      </c>
      <c r="F12" s="54" t="s">
        <v>96</v>
      </c>
      <c r="G12" s="55" t="s">
        <v>80</v>
      </c>
      <c r="H12" s="46" t="s">
        <v>81</v>
      </c>
      <c r="I12" s="12" t="s">
        <v>12598</v>
      </c>
      <c r="J12" s="56" t="s">
        <v>4157</v>
      </c>
      <c r="K12" s="64" t="s">
        <v>9134</v>
      </c>
      <c r="L12" s="64" t="s">
        <v>4158</v>
      </c>
      <c r="M12" s="1" t="s">
        <v>1327</v>
      </c>
      <c r="N12" s="3" t="s">
        <v>4030</v>
      </c>
      <c r="O12" s="54" t="s">
        <v>4226</v>
      </c>
      <c r="P12" s="54" t="s">
        <v>12429</v>
      </c>
    </row>
    <row r="13" spans="1:16" x14ac:dyDescent="0.25">
      <c r="A13" s="78" t="s">
        <v>4265</v>
      </c>
      <c r="B13" s="324" t="s">
        <v>12908</v>
      </c>
      <c r="C13" s="286" t="s">
        <v>12922</v>
      </c>
      <c r="D13" s="287" t="s">
        <v>12926</v>
      </c>
      <c r="E13" s="72" t="str">
        <f t="shared" si="0"/>
        <v>MO</v>
      </c>
      <c r="F13" s="54" t="s">
        <v>97</v>
      </c>
      <c r="G13" s="55" t="s">
        <v>82</v>
      </c>
      <c r="H13" s="46" t="s">
        <v>83</v>
      </c>
      <c r="I13" s="12" t="s">
        <v>12599</v>
      </c>
      <c r="J13" s="56" t="s">
        <v>4159</v>
      </c>
      <c r="K13" s="64" t="s">
        <v>9135</v>
      </c>
      <c r="L13" s="64" t="s">
        <v>4160</v>
      </c>
      <c r="M13" s="1" t="s">
        <v>1328</v>
      </c>
      <c r="N13" s="3" t="s">
        <v>9373</v>
      </c>
      <c r="O13" s="54" t="s">
        <v>4254</v>
      </c>
      <c r="P13" s="54" t="s">
        <v>12718</v>
      </c>
    </row>
    <row r="14" spans="1:16" x14ac:dyDescent="0.25">
      <c r="A14" s="132" t="s">
        <v>4263</v>
      </c>
      <c r="B14" s="324" t="s">
        <v>12905</v>
      </c>
      <c r="C14" s="286" t="s">
        <v>12921</v>
      </c>
      <c r="D14" s="287" t="s">
        <v>12915</v>
      </c>
      <c r="E14" s="72" t="str">
        <f t="shared" si="0"/>
        <v>LN</v>
      </c>
      <c r="F14" s="54" t="s">
        <v>4269</v>
      </c>
      <c r="G14" s="55" t="s">
        <v>84</v>
      </c>
      <c r="H14" s="46" t="s">
        <v>85</v>
      </c>
      <c r="I14" s="12" t="s">
        <v>12600</v>
      </c>
      <c r="J14" s="56" t="s">
        <v>4161</v>
      </c>
      <c r="K14" s="64" t="s">
        <v>9136</v>
      </c>
      <c r="L14" s="64" t="s">
        <v>4162</v>
      </c>
      <c r="M14" s="1" t="s">
        <v>1329</v>
      </c>
      <c r="N14" s="3" t="s">
        <v>4031</v>
      </c>
      <c r="O14" s="54" t="s">
        <v>4269</v>
      </c>
      <c r="P14" s="54" t="s">
        <v>12430</v>
      </c>
    </row>
    <row r="15" spans="1:16" ht="15.75" thickBot="1" x14ac:dyDescent="0.3">
      <c r="A15" s="78" t="s">
        <v>4261</v>
      </c>
      <c r="B15" s="324" t="s">
        <v>12909</v>
      </c>
      <c r="C15" s="286" t="s">
        <v>12920</v>
      </c>
      <c r="D15" s="287" t="s">
        <v>12914</v>
      </c>
      <c r="E15" s="72" t="str">
        <f t="shared" si="0"/>
        <v>LT</v>
      </c>
      <c r="F15" s="186" t="s">
        <v>99</v>
      </c>
      <c r="G15" s="55" t="s">
        <v>86</v>
      </c>
      <c r="H15" s="46" t="s">
        <v>87</v>
      </c>
      <c r="I15" s="12" t="s">
        <v>12601</v>
      </c>
      <c r="J15" s="56" t="s">
        <v>4163</v>
      </c>
      <c r="K15" s="64" t="s">
        <v>9137</v>
      </c>
      <c r="L15" s="64" t="s">
        <v>4164</v>
      </c>
      <c r="M15" s="1" t="s">
        <v>1330</v>
      </c>
      <c r="N15" s="3" t="s">
        <v>4032</v>
      </c>
      <c r="O15" s="54" t="s">
        <v>4277</v>
      </c>
      <c r="P15" s="54" t="s">
        <v>12431</v>
      </c>
    </row>
    <row r="16" spans="1:16" x14ac:dyDescent="0.25">
      <c r="A16" s="78" t="s">
        <v>4257</v>
      </c>
      <c r="B16" s="324" t="s">
        <v>12910</v>
      </c>
      <c r="C16" s="286" t="s">
        <v>12918</v>
      </c>
      <c r="D16" s="287" t="s">
        <v>12912</v>
      </c>
      <c r="E16" s="185" t="str">
        <f t="shared" si="0"/>
        <v>DC</v>
      </c>
      <c r="F16" s="187" t="s">
        <v>12530</v>
      </c>
      <c r="G16" s="571" t="s">
        <v>12904</v>
      </c>
      <c r="H16" s="572"/>
      <c r="I16" s="573"/>
      <c r="J16" s="56" t="s">
        <v>4165</v>
      </c>
      <c r="K16" s="64" t="s">
        <v>9138</v>
      </c>
      <c r="L16" s="64" t="s">
        <v>4166</v>
      </c>
      <c r="M16" s="1" t="s">
        <v>1331</v>
      </c>
      <c r="N16" s="3" t="s">
        <v>4033</v>
      </c>
    </row>
    <row r="17" spans="1:14" ht="15" customHeight="1" x14ac:dyDescent="0.25">
      <c r="A17" s="78" t="s">
        <v>4259</v>
      </c>
      <c r="B17" s="324" t="s">
        <v>12911</v>
      </c>
      <c r="C17" s="286" t="s">
        <v>12919</v>
      </c>
      <c r="D17" s="287" t="s">
        <v>12913</v>
      </c>
      <c r="E17" s="185" t="str">
        <f t="shared" si="0"/>
        <v>CV</v>
      </c>
      <c r="F17" s="314" t="s">
        <v>12533</v>
      </c>
      <c r="G17" s="3">
        <v>25841831</v>
      </c>
      <c r="H17" s="4" t="s">
        <v>871</v>
      </c>
      <c r="I17" s="3">
        <v>25841831</v>
      </c>
      <c r="J17" s="70" t="s">
        <v>4167</v>
      </c>
      <c r="K17" s="2" t="s">
        <v>9139</v>
      </c>
      <c r="L17" s="2" t="s">
        <v>4168</v>
      </c>
      <c r="M17" s="1" t="s">
        <v>1332</v>
      </c>
      <c r="N17" s="3" t="s">
        <v>9373</v>
      </c>
    </row>
    <row r="18" spans="1:14" x14ac:dyDescent="0.25">
      <c r="A18" s="78"/>
      <c r="B18" s="37"/>
      <c r="C18" s="286"/>
      <c r="D18" s="287"/>
      <c r="E18" s="185" t="str">
        <f t="shared" si="0"/>
        <v/>
      </c>
      <c r="F18" s="314" t="b">
        <v>1</v>
      </c>
      <c r="G18" s="3">
        <v>25023365</v>
      </c>
      <c r="H18" s="4" t="s">
        <v>314</v>
      </c>
      <c r="I18" s="3">
        <v>25023365</v>
      </c>
      <c r="J18" s="70" t="s">
        <v>4169</v>
      </c>
      <c r="K18" s="2" t="s">
        <v>9140</v>
      </c>
      <c r="L18" s="2" t="s">
        <v>4170</v>
      </c>
      <c r="M18" s="1" t="s">
        <v>1333</v>
      </c>
      <c r="N18" s="3" t="s">
        <v>9373</v>
      </c>
    </row>
    <row r="19" spans="1:14" x14ac:dyDescent="0.25">
      <c r="A19" s="78"/>
      <c r="B19" s="37"/>
      <c r="C19" s="286"/>
      <c r="D19" s="287"/>
      <c r="E19" s="185" t="str">
        <f t="shared" si="0"/>
        <v/>
      </c>
      <c r="F19" s="314" t="s">
        <v>12534</v>
      </c>
      <c r="G19" s="3">
        <v>6928617</v>
      </c>
      <c r="H19" s="4" t="s">
        <v>315</v>
      </c>
      <c r="I19" s="3">
        <v>6928617</v>
      </c>
      <c r="J19" s="70" t="s">
        <v>4171</v>
      </c>
      <c r="K19" s="2" t="s">
        <v>9141</v>
      </c>
      <c r="L19" s="2" t="s">
        <v>4172</v>
      </c>
      <c r="M19" s="1" t="s">
        <v>1334</v>
      </c>
      <c r="N19" s="3" t="s">
        <v>4034</v>
      </c>
    </row>
    <row r="20" spans="1:14" ht="15.75" thickBot="1" x14ac:dyDescent="0.3">
      <c r="A20" s="78"/>
      <c r="B20" s="37"/>
      <c r="C20" s="286"/>
      <c r="D20" s="287"/>
      <c r="E20" s="185" t="str">
        <f t="shared" si="0"/>
        <v/>
      </c>
      <c r="F20" s="315" t="b">
        <v>0</v>
      </c>
      <c r="G20" s="3">
        <v>2105560</v>
      </c>
      <c r="H20" s="4" t="s">
        <v>316</v>
      </c>
      <c r="I20" s="3">
        <v>2105560</v>
      </c>
      <c r="J20" s="193" t="s">
        <v>4173</v>
      </c>
      <c r="K20" s="63" t="s">
        <v>9142</v>
      </c>
      <c r="L20" s="63" t="s">
        <v>4174</v>
      </c>
      <c r="M20" s="1" t="s">
        <v>1335</v>
      </c>
      <c r="N20" s="3" t="s">
        <v>4035</v>
      </c>
    </row>
    <row r="21" spans="1:14" x14ac:dyDescent="0.25">
      <c r="A21" s="78"/>
      <c r="B21" s="37"/>
      <c r="C21" s="286"/>
      <c r="D21" s="287"/>
      <c r="E21" s="72" t="str">
        <f t="shared" si="0"/>
        <v/>
      </c>
      <c r="F21" s="313" t="s">
        <v>12121</v>
      </c>
      <c r="G21" s="3">
        <v>7669500</v>
      </c>
      <c r="H21" s="4" t="s">
        <v>12724</v>
      </c>
      <c r="I21" s="3">
        <v>7669500</v>
      </c>
      <c r="J21" s="193" t="s">
        <v>4175</v>
      </c>
      <c r="K21" s="63" t="s">
        <v>9143</v>
      </c>
      <c r="L21" s="63" t="s">
        <v>4176</v>
      </c>
      <c r="M21" s="1" t="s">
        <v>1336</v>
      </c>
      <c r="N21" s="3" t="s">
        <v>4036</v>
      </c>
    </row>
    <row r="22" spans="1:14" x14ac:dyDescent="0.25">
      <c r="A22" s="78"/>
      <c r="B22" s="37"/>
      <c r="C22" s="286"/>
      <c r="D22" s="287"/>
      <c r="E22" s="72" t="str">
        <f t="shared" si="0"/>
        <v/>
      </c>
      <c r="F22" s="192" t="s">
        <v>12509</v>
      </c>
      <c r="G22" s="3">
        <v>2688263</v>
      </c>
      <c r="H22" s="4" t="s">
        <v>317</v>
      </c>
      <c r="I22" s="3">
        <v>2688263</v>
      </c>
      <c r="J22" s="193" t="s">
        <v>4177</v>
      </c>
      <c r="K22" s="63" t="s">
        <v>9144</v>
      </c>
      <c r="L22" s="63" t="s">
        <v>4178</v>
      </c>
      <c r="M22" s="1" t="s">
        <v>1337</v>
      </c>
      <c r="N22" s="3" t="s">
        <v>12466</v>
      </c>
    </row>
    <row r="23" spans="1:14" ht="15.75" thickBot="1" x14ac:dyDescent="0.3">
      <c r="A23" s="79"/>
      <c r="B23" s="80"/>
      <c r="C23" s="288"/>
      <c r="D23" s="289"/>
      <c r="E23" s="199" t="str">
        <f t="shared" si="0"/>
        <v/>
      </c>
      <c r="F23" s="192" t="s">
        <v>209</v>
      </c>
      <c r="G23" s="3">
        <v>27426696</v>
      </c>
      <c r="H23" s="4" t="s">
        <v>318</v>
      </c>
      <c r="I23" s="3">
        <v>27426696</v>
      </c>
      <c r="J23" s="193" t="s">
        <v>4179</v>
      </c>
      <c r="K23" s="63" t="s">
        <v>9145</v>
      </c>
      <c r="L23" s="63" t="s">
        <v>4180</v>
      </c>
      <c r="M23" s="1" t="s">
        <v>1338</v>
      </c>
      <c r="N23" s="3" t="s">
        <v>4037</v>
      </c>
    </row>
    <row r="24" spans="1:14" ht="15.75" thickBot="1" x14ac:dyDescent="0.3">
      <c r="A24" s="610" t="str">
        <f>IF(AND(F18=FALSE,F20=TRUE),"Rozesílá KrP. Vyplňte řádek 11 údaji za okres v sídle kraje a ostatní řádky vymažte.","")</f>
        <v/>
      </c>
      <c r="B24" s="610"/>
      <c r="C24" s="610"/>
      <c r="D24" s="583" t="s">
        <v>9325</v>
      </c>
      <c r="E24" s="584"/>
      <c r="F24" s="191" t="s">
        <v>111</v>
      </c>
      <c r="G24" s="3">
        <v>26962985</v>
      </c>
      <c r="H24" s="4" t="s">
        <v>319</v>
      </c>
      <c r="I24" s="3">
        <v>26962985</v>
      </c>
      <c r="J24" s="193" t="s">
        <v>4181</v>
      </c>
      <c r="K24" s="63" t="s">
        <v>9146</v>
      </c>
      <c r="L24" s="63" t="s">
        <v>4182</v>
      </c>
      <c r="M24" s="1" t="s">
        <v>1339</v>
      </c>
      <c r="N24" s="3" t="s">
        <v>4038</v>
      </c>
    </row>
    <row r="25" spans="1:14" x14ac:dyDescent="0.25">
      <c r="A25" s="577" t="s">
        <v>12602</v>
      </c>
      <c r="B25" s="578"/>
      <c r="C25" s="587"/>
      <c r="D25" s="65" t="s">
        <v>9363</v>
      </c>
      <c r="E25" s="66" t="s">
        <v>9368</v>
      </c>
      <c r="F25" s="191" t="s">
        <v>113</v>
      </c>
      <c r="G25" s="3">
        <v>4536819</v>
      </c>
      <c r="H25" s="4" t="s">
        <v>320</v>
      </c>
      <c r="I25" s="3">
        <v>4536819</v>
      </c>
      <c r="J25" s="70" t="s">
        <v>25</v>
      </c>
      <c r="K25" s="2" t="s">
        <v>9147</v>
      </c>
      <c r="L25" s="2" t="s">
        <v>39</v>
      </c>
      <c r="M25" s="1" t="s">
        <v>1340</v>
      </c>
      <c r="N25" s="3" t="s">
        <v>9373</v>
      </c>
    </row>
    <row r="26" spans="1:14" ht="16.5" customHeight="1" x14ac:dyDescent="0.25">
      <c r="A26" s="198" t="b">
        <f>C26=dotazník!$C$13</f>
        <v>0</v>
      </c>
      <c r="B26" s="47" t="str">
        <f>IF(OR(A26=TRUE,A26=1,LEN(A26)=6),"ANO","NE")</f>
        <v>NE</v>
      </c>
      <c r="C26" s="49" t="s">
        <v>23</v>
      </c>
      <c r="D26" s="65" t="s">
        <v>9364</v>
      </c>
      <c r="E26" s="202" t="s">
        <v>9369</v>
      </c>
      <c r="F26" s="192" t="s">
        <v>115</v>
      </c>
      <c r="G26" s="3">
        <v>24139548</v>
      </c>
      <c r="H26" s="4" t="s">
        <v>321</v>
      </c>
      <c r="I26" s="3">
        <v>24139548</v>
      </c>
      <c r="J26" s="70" t="s">
        <v>26</v>
      </c>
      <c r="K26" s="2" t="s">
        <v>9148</v>
      </c>
      <c r="L26" s="2" t="s">
        <v>40</v>
      </c>
      <c r="M26" s="1" t="s">
        <v>1341</v>
      </c>
      <c r="N26" s="3" t="s">
        <v>4039</v>
      </c>
    </row>
    <row r="27" spans="1:14" x14ac:dyDescent="0.25">
      <c r="A27" s="198" t="b">
        <f>C27=dotazník!$C$13</f>
        <v>0</v>
      </c>
      <c r="B27" s="47" t="str">
        <f t="shared" ref="B27:B34" si="1">IF(OR(A27=TRUE,A27=1,LEN(A27)=6),"ANO","NE")</f>
        <v>NE</v>
      </c>
      <c r="C27" s="49" t="s">
        <v>12609</v>
      </c>
      <c r="D27" s="65" t="s">
        <v>9365</v>
      </c>
      <c r="E27" s="202" t="s">
        <v>9370</v>
      </c>
      <c r="F27" s="192" t="s">
        <v>217</v>
      </c>
      <c r="G27" s="3">
        <v>45806403</v>
      </c>
      <c r="H27" s="4" t="s">
        <v>322</v>
      </c>
      <c r="I27" s="3">
        <v>45806403</v>
      </c>
      <c r="J27" s="70" t="s">
        <v>27</v>
      </c>
      <c r="K27" s="2" t="s">
        <v>9149</v>
      </c>
      <c r="L27" s="2" t="s">
        <v>41</v>
      </c>
      <c r="M27" s="1" t="s">
        <v>1342</v>
      </c>
      <c r="N27" s="3" t="s">
        <v>4040</v>
      </c>
    </row>
    <row r="28" spans="1:14" x14ac:dyDescent="0.25">
      <c r="A28" s="198" t="b">
        <f>C28=dotazník!$C$13</f>
        <v>0</v>
      </c>
      <c r="B28" s="47" t="str">
        <f t="shared" si="1"/>
        <v>NE</v>
      </c>
      <c r="C28" s="49" t="s">
        <v>24</v>
      </c>
      <c r="D28" s="65" t="s">
        <v>9366</v>
      </c>
      <c r="E28" s="202" t="s">
        <v>9371</v>
      </c>
      <c r="F28" s="192" t="s">
        <v>120</v>
      </c>
      <c r="G28" s="3">
        <v>29114951</v>
      </c>
      <c r="H28" s="4" t="s">
        <v>323</v>
      </c>
      <c r="I28" s="3">
        <v>29114951</v>
      </c>
      <c r="J28" s="70" t="s">
        <v>28</v>
      </c>
      <c r="K28" s="76" t="s">
        <v>9376</v>
      </c>
      <c r="L28" s="2" t="s">
        <v>42</v>
      </c>
      <c r="M28" s="1" t="s">
        <v>1343</v>
      </c>
      <c r="N28" s="3" t="s">
        <v>4041</v>
      </c>
    </row>
    <row r="29" spans="1:14" ht="15.75" thickBot="1" x14ac:dyDescent="0.3">
      <c r="A29" s="198" t="b">
        <f>C29=dotazník!$C$13</f>
        <v>0</v>
      </c>
      <c r="B29" s="47" t="str">
        <f t="shared" si="1"/>
        <v>NE</v>
      </c>
      <c r="C29" s="49" t="s">
        <v>12607</v>
      </c>
      <c r="D29" s="65" t="s">
        <v>9367</v>
      </c>
      <c r="E29" s="203" t="s">
        <v>9372</v>
      </c>
      <c r="F29" s="192" t="s">
        <v>125</v>
      </c>
      <c r="G29" s="3">
        <v>29157285</v>
      </c>
      <c r="H29" s="4" t="s">
        <v>324</v>
      </c>
      <c r="I29" s="3">
        <v>29157285</v>
      </c>
      <c r="J29" s="70" t="s">
        <v>29</v>
      </c>
      <c r="K29" s="76" t="s">
        <v>9377</v>
      </c>
      <c r="L29" s="2" t="s">
        <v>43</v>
      </c>
      <c r="M29" s="1" t="s">
        <v>1344</v>
      </c>
      <c r="N29" s="3" t="s">
        <v>4042</v>
      </c>
    </row>
    <row r="30" spans="1:14" x14ac:dyDescent="0.25">
      <c r="A30" s="198" t="b">
        <f>C30=dotazník!$C$13</f>
        <v>0</v>
      </c>
      <c r="B30" s="47" t="str">
        <f t="shared" si="1"/>
        <v>NE</v>
      </c>
      <c r="C30" s="49" t="s">
        <v>12663</v>
      </c>
      <c r="D30" s="68" t="s">
        <v>58</v>
      </c>
      <c r="E30" s="200"/>
      <c r="F30" s="192" t="s">
        <v>126</v>
      </c>
      <c r="G30" s="3">
        <v>48155527</v>
      </c>
      <c r="H30" s="4" t="s">
        <v>325</v>
      </c>
      <c r="I30" s="3">
        <v>48155527</v>
      </c>
      <c r="J30" s="193" t="s">
        <v>4183</v>
      </c>
      <c r="K30" s="63" t="s">
        <v>9150</v>
      </c>
      <c r="L30" s="63" t="s">
        <v>4184</v>
      </c>
      <c r="M30" s="1" t="s">
        <v>1345</v>
      </c>
      <c r="N30" s="3" t="s">
        <v>4043</v>
      </c>
    </row>
    <row r="31" spans="1:14" ht="15.75" thickBot="1" x14ac:dyDescent="0.3">
      <c r="A31" s="198" t="b">
        <f>C31=dotazník!$C$13</f>
        <v>0</v>
      </c>
      <c r="B31" s="47" t="str">
        <f t="shared" si="1"/>
        <v>NE</v>
      </c>
      <c r="C31" s="49" t="s">
        <v>12608</v>
      </c>
      <c r="D31" s="67" t="s">
        <v>59</v>
      </c>
      <c r="E31" s="201"/>
      <c r="F31" s="192" t="s">
        <v>129</v>
      </c>
      <c r="G31" s="3">
        <v>27619087</v>
      </c>
      <c r="H31" s="4" t="s">
        <v>326</v>
      </c>
      <c r="I31" s="3">
        <v>27619087</v>
      </c>
      <c r="J31" s="193" t="s">
        <v>4185</v>
      </c>
      <c r="K31" s="63" t="s">
        <v>9151</v>
      </c>
      <c r="L31" s="63" t="s">
        <v>4186</v>
      </c>
      <c r="M31" s="1" t="s">
        <v>1346</v>
      </c>
      <c r="N31" s="3" t="s">
        <v>4044</v>
      </c>
    </row>
    <row r="32" spans="1:14" ht="15.75" thickBot="1" x14ac:dyDescent="0.3">
      <c r="A32" s="579" t="s">
        <v>9311</v>
      </c>
      <c r="B32" s="580"/>
      <c r="C32" s="71" t="str">
        <f>IF(COUNTIF(B26:B31,"ANO")=1,VLOOKUP("ANO",B26:C31,2,FALSE),"Nevyplněno")</f>
        <v>Nevyplněno</v>
      </c>
      <c r="D32" s="583" t="s">
        <v>12540</v>
      </c>
      <c r="E32" s="584"/>
      <c r="F32" s="192" t="s">
        <v>131</v>
      </c>
      <c r="G32" s="3">
        <v>26366550</v>
      </c>
      <c r="H32" s="4" t="s">
        <v>327</v>
      </c>
      <c r="I32" s="3">
        <v>26366550</v>
      </c>
      <c r="J32" s="193" t="s">
        <v>4187</v>
      </c>
      <c r="K32" s="63" t="s">
        <v>9152</v>
      </c>
      <c r="L32" s="63" t="s">
        <v>4188</v>
      </c>
      <c r="M32" s="1" t="s">
        <v>1347</v>
      </c>
      <c r="N32" s="3" t="s">
        <v>9373</v>
      </c>
    </row>
    <row r="33" spans="1:14" x14ac:dyDescent="0.25">
      <c r="A33" s="38" t="b">
        <f>C33=dotazník!$B$15</f>
        <v>0</v>
      </c>
      <c r="B33" s="204" t="str">
        <f t="shared" si="1"/>
        <v>NE</v>
      </c>
      <c r="C33" s="209" t="s">
        <v>58</v>
      </c>
      <c r="D33" s="39" t="s">
        <v>12504</v>
      </c>
      <c r="E33" s="190" t="str">
        <f>IFERROR(SUBSTITUTE(TRIM(dotazník!J9)," ","")*1,"Chyba")</f>
        <v>Chyba</v>
      </c>
      <c r="F33" s="192" t="s">
        <v>239</v>
      </c>
      <c r="G33" s="3">
        <v>27274691</v>
      </c>
      <c r="H33" s="4" t="s">
        <v>328</v>
      </c>
      <c r="I33" s="3">
        <v>27274691</v>
      </c>
      <c r="J33" s="193" t="s">
        <v>4189</v>
      </c>
      <c r="K33" s="63" t="s">
        <v>9153</v>
      </c>
      <c r="L33" s="63" t="s">
        <v>4190</v>
      </c>
      <c r="M33" s="1" t="s">
        <v>1348</v>
      </c>
      <c r="N33" s="3" t="s">
        <v>4045</v>
      </c>
    </row>
    <row r="34" spans="1:14" x14ac:dyDescent="0.25">
      <c r="A34" s="39" t="b">
        <f>C34=dotazník!$B$15</f>
        <v>0</v>
      </c>
      <c r="B34" s="1" t="str">
        <f t="shared" si="1"/>
        <v>NE</v>
      </c>
      <c r="C34" s="2" t="s">
        <v>59</v>
      </c>
      <c r="D34" s="39" t="s">
        <v>12543</v>
      </c>
      <c r="E34" s="190">
        <f>LEN(E33)</f>
        <v>5</v>
      </c>
      <c r="F34" s="192" t="s">
        <v>135</v>
      </c>
      <c r="G34" s="3">
        <v>45306605</v>
      </c>
      <c r="H34" s="4" t="s">
        <v>329</v>
      </c>
      <c r="I34" s="3">
        <v>45306605</v>
      </c>
      <c r="J34" s="70" t="s">
        <v>4191</v>
      </c>
      <c r="K34" s="2" t="s">
        <v>9154</v>
      </c>
      <c r="L34" s="2" t="s">
        <v>4192</v>
      </c>
      <c r="M34" s="1" t="s">
        <v>1349</v>
      </c>
      <c r="N34" s="3" t="s">
        <v>4046</v>
      </c>
    </row>
    <row r="35" spans="1:14" ht="15.75" thickBot="1" x14ac:dyDescent="0.3">
      <c r="A35" s="581" t="s">
        <v>4132</v>
      </c>
      <c r="B35" s="582"/>
      <c r="C35" s="45" t="str">
        <f>IF(COUNTIF(B33:B34,"ANO")=1,VLOOKUP("ANO",B33:C34,2,FALSE),"Nevyplněno")</f>
        <v>Nevyplněno</v>
      </c>
      <c r="D35" s="39" t="s">
        <v>12538</v>
      </c>
      <c r="E35" s="190" t="str">
        <f>IFERROR(RIGHT(E33,1)*1,"Chyba")</f>
        <v>Chyba</v>
      </c>
      <c r="F35" s="192" t="s">
        <v>287</v>
      </c>
      <c r="G35" s="3">
        <v>29028931</v>
      </c>
      <c r="H35" s="4" t="s">
        <v>330</v>
      </c>
      <c r="I35" s="3">
        <v>29028931</v>
      </c>
      <c r="J35" s="70" t="s">
        <v>4193</v>
      </c>
      <c r="K35" s="2" t="s">
        <v>9155</v>
      </c>
      <c r="L35" s="2" t="s">
        <v>4194</v>
      </c>
      <c r="M35" s="1" t="s">
        <v>1350</v>
      </c>
      <c r="N35" s="3" t="s">
        <v>12446</v>
      </c>
    </row>
    <row r="36" spans="1:14" x14ac:dyDescent="0.25">
      <c r="A36" s="577" t="s">
        <v>9326</v>
      </c>
      <c r="B36" s="587"/>
      <c r="C36" s="210" t="s">
        <v>12518</v>
      </c>
      <c r="D36" s="39" t="s">
        <v>12541</v>
      </c>
      <c r="E36" s="190" t="str">
        <f>IFERROR((IF($E$34&gt;=8,LEFT(RIGHT($E$33,8),1)*1,0)*8)+(IF($E$34&gt;=7,LEFT(RIGHT($E$33,7),1)*1,0)*7)+(IF($E$34&gt;=6,LEFT(RIGHT($E$33,6),1)*1,0)*6)+(IF($E$34&gt;=5,LEFT(RIGHT($E$33,5),1)*1,0)*5)+(IF($E$34&gt;=4,LEFT(RIGHT($E$33,4),1)*1,0)*4)+(IF($E$34&gt;=3,LEFT(RIGHT($E$33,3),1)*1,0)*3)+(IF($E$34&gt;=2,LEFT(RIGHT($E$33,2),1)*1,0)*2),"Chyba")</f>
        <v>Chyba</v>
      </c>
      <c r="F36" s="192" t="s">
        <v>138</v>
      </c>
      <c r="G36" s="3">
        <v>5977754</v>
      </c>
      <c r="H36" s="4" t="s">
        <v>331</v>
      </c>
      <c r="I36" s="3">
        <v>5977754</v>
      </c>
      <c r="J36" s="70" t="s">
        <v>4195</v>
      </c>
      <c r="K36" s="2" t="s">
        <v>9156</v>
      </c>
      <c r="L36" s="2" t="s">
        <v>4196</v>
      </c>
      <c r="M36" s="1" t="s">
        <v>1351</v>
      </c>
      <c r="N36" s="3" t="s">
        <v>12447</v>
      </c>
    </row>
    <row r="37" spans="1:14" x14ac:dyDescent="0.25">
      <c r="A37" s="48" t="b">
        <f>'Vyhledávač CZ ISCO'!A7&lt;&gt;""</f>
        <v>0</v>
      </c>
      <c r="B37" s="49">
        <f>'Vyhledávač CZ ISCO'!A7</f>
        <v>0</v>
      </c>
      <c r="C37" s="208" t="str">
        <f>IFERROR(SEARCH("~*",dotazník!B93),"OK")</f>
        <v>OK</v>
      </c>
      <c r="D37" s="39" t="s">
        <v>12542</v>
      </c>
      <c r="E37" s="190" t="str">
        <f>IFERROR(E36-((FLOOR(E36/11,1))*11),"Chyba")</f>
        <v>Chyba</v>
      </c>
      <c r="F37" s="192" t="s">
        <v>140</v>
      </c>
      <c r="G37" s="3">
        <v>7169591</v>
      </c>
      <c r="H37" s="4" t="s">
        <v>12704</v>
      </c>
      <c r="I37" s="3">
        <v>7169591</v>
      </c>
      <c r="J37" s="70" t="s">
        <v>4197</v>
      </c>
      <c r="K37" s="2" t="s">
        <v>9157</v>
      </c>
      <c r="L37" s="2" t="s">
        <v>4198</v>
      </c>
      <c r="M37" s="1" t="s">
        <v>1352</v>
      </c>
      <c r="N37" s="3" t="s">
        <v>12448</v>
      </c>
    </row>
    <row r="38" spans="1:14" ht="15.75" thickBot="1" x14ac:dyDescent="0.3">
      <c r="A38" s="48" t="b">
        <f>dotazník!A93&lt;&gt;""</f>
        <v>0</v>
      </c>
      <c r="B38" s="49" t="str">
        <f>dotazník!A93</f>
        <v/>
      </c>
      <c r="C38" s="208" t="str">
        <f>IFERROR(SEARCH("~*",dotazník!B92),"OK")</f>
        <v>OK</v>
      </c>
      <c r="D38" s="41" t="s">
        <v>12539</v>
      </c>
      <c r="E38" s="211" t="b">
        <f>IFERROR(OR(AND(E37=0,E35=1),AND(E37=1,E35=0),(11-E37)=E35),FALSE)</f>
        <v>0</v>
      </c>
      <c r="F38" s="192" t="s">
        <v>143</v>
      </c>
      <c r="G38" s="3">
        <v>25773259</v>
      </c>
      <c r="H38" s="4" t="s">
        <v>332</v>
      </c>
      <c r="I38" s="3">
        <v>25773259</v>
      </c>
      <c r="J38" s="70" t="s">
        <v>4199</v>
      </c>
      <c r="K38" s="2" t="s">
        <v>9158</v>
      </c>
      <c r="L38" s="2" t="s">
        <v>4200</v>
      </c>
      <c r="M38" s="1" t="s">
        <v>1353</v>
      </c>
      <c r="N38" s="3" t="s">
        <v>9373</v>
      </c>
    </row>
    <row r="39" spans="1:14" x14ac:dyDescent="0.25">
      <c r="A39" s="48" t="b">
        <f>dotazník!A92&lt;&gt;""</f>
        <v>0</v>
      </c>
      <c r="B39" s="49" t="str">
        <f>dotazník!A92</f>
        <v/>
      </c>
      <c r="C39" s="208" t="str">
        <f>IFERROR(SEARCH("~*",dotazník!B91),"OK")</f>
        <v>OK</v>
      </c>
      <c r="D39" s="583" t="s">
        <v>12519</v>
      </c>
      <c r="E39" s="584"/>
      <c r="F39" s="192" t="s">
        <v>12510</v>
      </c>
      <c r="G39" s="3">
        <v>28468732</v>
      </c>
      <c r="H39" s="4" t="s">
        <v>333</v>
      </c>
      <c r="I39" s="3">
        <v>28468732</v>
      </c>
      <c r="J39" s="70" t="s">
        <v>4201</v>
      </c>
      <c r="K39" s="2" t="s">
        <v>9159</v>
      </c>
      <c r="L39" s="2" t="s">
        <v>4202</v>
      </c>
      <c r="M39" s="1" t="s">
        <v>1354</v>
      </c>
      <c r="N39" s="3" t="s">
        <v>4047</v>
      </c>
    </row>
    <row r="40" spans="1:14" x14ac:dyDescent="0.25">
      <c r="A40" s="48" t="b">
        <f>dotazník!A91&lt;&gt;""</f>
        <v>0</v>
      </c>
      <c r="B40" s="49" t="str">
        <f>dotazník!A91</f>
        <v/>
      </c>
      <c r="C40" s="208" t="str">
        <f>IFERROR(SEARCH("~*",dotazník!B89),"OK")</f>
        <v>OK</v>
      </c>
      <c r="D40" s="39" t="s">
        <v>12526</v>
      </c>
      <c r="E40" s="183" t="str">
        <f>IFERROR(SEARCH("~*",dotazník!B25),"OK")</f>
        <v>OK</v>
      </c>
      <c r="F40" s="192" t="s">
        <v>100</v>
      </c>
      <c r="G40" s="3">
        <v>7639490</v>
      </c>
      <c r="H40" s="4" t="s">
        <v>12725</v>
      </c>
      <c r="I40" s="3">
        <v>7639490</v>
      </c>
      <c r="J40" s="193" t="s">
        <v>4203</v>
      </c>
      <c r="K40" s="63" t="s">
        <v>9160</v>
      </c>
      <c r="L40" s="63" t="s">
        <v>4204</v>
      </c>
      <c r="M40" s="1" t="s">
        <v>1355</v>
      </c>
      <c r="N40" s="3" t="s">
        <v>4048</v>
      </c>
    </row>
    <row r="41" spans="1:14" x14ac:dyDescent="0.25">
      <c r="A41" s="48" t="b">
        <f>dotazník!A89&lt;&gt;""</f>
        <v>0</v>
      </c>
      <c r="B41" s="49" t="str">
        <f>dotazník!A89</f>
        <v/>
      </c>
      <c r="C41" s="208" t="str">
        <f>IFERROR(SEARCH("~*",dotazník!B88),"OK")</f>
        <v>OK</v>
      </c>
      <c r="D41" s="39" t="s">
        <v>12527</v>
      </c>
      <c r="E41" s="183" t="str">
        <f>IFERROR(SEARCH("~*",dotazník!B26),"OK")</f>
        <v>OK</v>
      </c>
      <c r="F41" s="192" t="s">
        <v>101</v>
      </c>
      <c r="G41" s="3">
        <v>26848481</v>
      </c>
      <c r="H41" s="4" t="s">
        <v>334</v>
      </c>
      <c r="I41" s="3">
        <v>26848481</v>
      </c>
      <c r="J41" s="193" t="s">
        <v>4205</v>
      </c>
      <c r="K41" s="63" t="s">
        <v>9161</v>
      </c>
      <c r="L41" s="63" t="s">
        <v>4206</v>
      </c>
      <c r="M41" s="1" t="s">
        <v>1356</v>
      </c>
      <c r="N41" s="3" t="s">
        <v>4049</v>
      </c>
    </row>
    <row r="42" spans="1:14" x14ac:dyDescent="0.25">
      <c r="A42" s="48" t="b">
        <f>dotazník!A88&lt;&gt;""</f>
        <v>0</v>
      </c>
      <c r="B42" s="49" t="str">
        <f>dotazník!A88</f>
        <v/>
      </c>
      <c r="C42" s="208" t="str">
        <f>IFERROR(SEARCH("~*",dotazník!B87),"OK")</f>
        <v>OK</v>
      </c>
      <c r="D42" s="39" t="s">
        <v>12528</v>
      </c>
      <c r="E42" s="183" t="str">
        <f>IFERROR(SEARCH("~*",dotazník!B27),"OK")</f>
        <v>OK</v>
      </c>
      <c r="F42" s="192" t="s">
        <v>102</v>
      </c>
      <c r="G42" s="3">
        <v>24844713</v>
      </c>
      <c r="H42" s="4" t="s">
        <v>335</v>
      </c>
      <c r="I42" s="3">
        <v>24844713</v>
      </c>
      <c r="J42" s="193" t="s">
        <v>4207</v>
      </c>
      <c r="K42" s="63" t="s">
        <v>9162</v>
      </c>
      <c r="L42" s="63" t="s">
        <v>4208</v>
      </c>
      <c r="M42" s="1" t="s">
        <v>1357</v>
      </c>
      <c r="N42" s="3" t="s">
        <v>9373</v>
      </c>
    </row>
    <row r="43" spans="1:14" ht="15.75" thickBot="1" x14ac:dyDescent="0.3">
      <c r="A43" s="48" t="b">
        <f>dotazník!A87&lt;&gt;""</f>
        <v>0</v>
      </c>
      <c r="B43" s="49" t="str">
        <f>dotazník!A87</f>
        <v/>
      </c>
      <c r="C43" s="208" t="str">
        <f>IFERROR(SEARCH("~*",dotazník!B86),"OK")</f>
        <v>OK</v>
      </c>
      <c r="D43" s="41" t="s">
        <v>12529</v>
      </c>
      <c r="E43" s="184" t="str">
        <f>IFERROR(SEARCH("~*",dotazník!B28),"OK")</f>
        <v>OK</v>
      </c>
      <c r="F43" s="192" t="s">
        <v>103</v>
      </c>
      <c r="G43" s="3">
        <v>27188833</v>
      </c>
      <c r="H43" s="4" t="s">
        <v>336</v>
      </c>
      <c r="I43" s="3">
        <v>27188833</v>
      </c>
      <c r="J43" s="193" t="s">
        <v>4209</v>
      </c>
      <c r="K43" s="63" t="s">
        <v>9163</v>
      </c>
      <c r="L43" s="63" t="s">
        <v>4210</v>
      </c>
      <c r="M43" s="1" t="s">
        <v>1358</v>
      </c>
      <c r="N43" s="3" t="s">
        <v>4050</v>
      </c>
    </row>
    <row r="44" spans="1:14" x14ac:dyDescent="0.25">
      <c r="A44" s="48" t="b">
        <f>dotazník!A86&lt;&gt;""</f>
        <v>0</v>
      </c>
      <c r="B44" s="49" t="str">
        <f>dotazník!A86</f>
        <v/>
      </c>
      <c r="C44" s="208" t="str">
        <f>IFERROR(SEARCH("~*",dotazník!C52),"OK")</f>
        <v>OK</v>
      </c>
      <c r="D44" s="583" t="s">
        <v>12508</v>
      </c>
      <c r="E44" s="584"/>
      <c r="F44" s="192" t="s">
        <v>104</v>
      </c>
      <c r="G44" s="3">
        <v>25759973</v>
      </c>
      <c r="H44" s="4" t="s">
        <v>337</v>
      </c>
      <c r="I44" s="3">
        <v>25759973</v>
      </c>
      <c r="J44" s="193" t="s">
        <v>4211</v>
      </c>
      <c r="K44" s="63" t="s">
        <v>9164</v>
      </c>
      <c r="L44" s="63" t="s">
        <v>4212</v>
      </c>
      <c r="M44" s="1" t="s">
        <v>1359</v>
      </c>
      <c r="N44" s="3" t="s">
        <v>12449</v>
      </c>
    </row>
    <row r="45" spans="1:14" x14ac:dyDescent="0.25">
      <c r="A45" s="48" t="b">
        <f>dotazník!A52&lt;&gt;""</f>
        <v>0</v>
      </c>
      <c r="B45" s="49" t="str">
        <f>dotazník!A52</f>
        <v/>
      </c>
      <c r="C45" s="208" t="str">
        <f>IFERROR(SEARCH("~*",dotazník!C51),"OK")</f>
        <v>OK</v>
      </c>
      <c r="D45" s="39" t="s">
        <v>12524</v>
      </c>
      <c r="E45" s="183" t="str">
        <f>IFERROR(SEARCH("~*",dotazník!E14),"OK")</f>
        <v>OK</v>
      </c>
      <c r="F45" s="192" t="s">
        <v>105</v>
      </c>
      <c r="G45" s="3">
        <v>28712200</v>
      </c>
      <c r="H45" s="4" t="s">
        <v>338</v>
      </c>
      <c r="I45" s="3">
        <v>28712200</v>
      </c>
      <c r="J45" s="70" t="s">
        <v>4213</v>
      </c>
      <c r="K45" s="2" t="s">
        <v>9165</v>
      </c>
      <c r="L45" s="2" t="s">
        <v>4214</v>
      </c>
      <c r="M45" s="1" t="s">
        <v>1360</v>
      </c>
      <c r="N45" s="3" t="s">
        <v>9373</v>
      </c>
    </row>
    <row r="46" spans="1:14" x14ac:dyDescent="0.25">
      <c r="A46" s="48" t="b">
        <f>dotazník!A51&lt;&gt;""</f>
        <v>0</v>
      </c>
      <c r="B46" s="49" t="str">
        <f>dotazník!A51</f>
        <v/>
      </c>
      <c r="C46" s="208" t="str">
        <f>IFERROR(SEARCH("~*",dotazník!C50),"OK")</f>
        <v>OK</v>
      </c>
      <c r="D46" s="39" t="s">
        <v>12524</v>
      </c>
      <c r="E46" s="183" t="str">
        <f>IFERROR(SEARCH("~*",dotazník!J14),"OK")</f>
        <v>OK</v>
      </c>
      <c r="F46" s="192" t="s">
        <v>106</v>
      </c>
      <c r="G46" s="3">
        <v>4837444</v>
      </c>
      <c r="H46" s="4" t="s">
        <v>339</v>
      </c>
      <c r="I46" s="3">
        <v>4837444</v>
      </c>
      <c r="J46" s="70" t="s">
        <v>4215</v>
      </c>
      <c r="K46" s="2" t="s">
        <v>9166</v>
      </c>
      <c r="L46" s="2" t="s">
        <v>4216</v>
      </c>
      <c r="M46" s="1" t="s">
        <v>1361</v>
      </c>
      <c r="N46" s="3" t="s">
        <v>12450</v>
      </c>
    </row>
    <row r="47" spans="1:14" ht="15.75" thickBot="1" x14ac:dyDescent="0.3">
      <c r="A47" s="48" t="b">
        <f>dotazník!A50&lt;&gt;""</f>
        <v>0</v>
      </c>
      <c r="B47" s="49" t="str">
        <f>dotazník!A50</f>
        <v/>
      </c>
      <c r="C47" s="272" t="str">
        <f>IFERROR(SEARCH("~*",dotazník!C49),"OK")</f>
        <v>OK</v>
      </c>
      <c r="D47" s="212" t="s">
        <v>12525</v>
      </c>
      <c r="E47" s="273" t="str">
        <f>IFERROR(SEARCH("~*",dotazník!F38),"OK")</f>
        <v>OK</v>
      </c>
      <c r="F47" s="192" t="s">
        <v>107</v>
      </c>
      <c r="G47" s="3">
        <v>7750021</v>
      </c>
      <c r="H47" s="4" t="s">
        <v>12726</v>
      </c>
      <c r="I47" s="3">
        <v>7750021</v>
      </c>
      <c r="J47" s="70" t="s">
        <v>4217</v>
      </c>
      <c r="K47" s="2" t="s">
        <v>9167</v>
      </c>
      <c r="L47" s="2" t="s">
        <v>4218</v>
      </c>
      <c r="M47" s="1" t="s">
        <v>1362</v>
      </c>
      <c r="N47" s="3" t="s">
        <v>12451</v>
      </c>
    </row>
    <row r="48" spans="1:14" x14ac:dyDescent="0.25">
      <c r="A48" s="48" t="b">
        <f>dotazník!A49&lt;&gt;""</f>
        <v>0</v>
      </c>
      <c r="B48" s="270" t="str">
        <f>dotazník!A49</f>
        <v/>
      </c>
      <c r="C48" s="585" t="s">
        <v>12614</v>
      </c>
      <c r="D48" s="276" t="s">
        <v>12615</v>
      </c>
      <c r="E48" s="277" t="str">
        <f>IF(ISERROR(VLOOKUP(dotazník!D11,J80:L167,1,FALSE)),"Nevyplněno",VLOOKUP(dotazník!D11,J80:L167,1,FALSE))</f>
        <v>Nevyplněno</v>
      </c>
      <c r="F48" s="191" t="s">
        <v>108</v>
      </c>
      <c r="G48" s="3">
        <v>8025339</v>
      </c>
      <c r="H48" s="4" t="s">
        <v>12727</v>
      </c>
      <c r="I48" s="3">
        <v>8025339</v>
      </c>
      <c r="J48" s="70" t="s">
        <v>98</v>
      </c>
      <c r="K48" s="2" t="s">
        <v>9168</v>
      </c>
      <c r="L48" s="2" t="s">
        <v>4219</v>
      </c>
      <c r="M48" s="1" t="s">
        <v>1363</v>
      </c>
      <c r="N48" s="3" t="s">
        <v>4051</v>
      </c>
    </row>
    <row r="49" spans="1:14" ht="15.75" thickBot="1" x14ac:dyDescent="0.3">
      <c r="A49" s="50" t="b">
        <v>1</v>
      </c>
      <c r="B49" s="271" t="s">
        <v>9327</v>
      </c>
      <c r="C49" s="586"/>
      <c r="D49" s="189" t="s">
        <v>12616</v>
      </c>
      <c r="E49" s="71" t="str">
        <f>IF(ISERROR(VLOOKUP(dotazník!H11,J80:L167,1,FALSE)),"",VLOOKUP(dotazník!H11,J80:L167,1,FALSE))</f>
        <v/>
      </c>
      <c r="F49" s="192" t="s">
        <v>109</v>
      </c>
      <c r="G49" s="3">
        <v>6846441</v>
      </c>
      <c r="H49" s="4" t="s">
        <v>340</v>
      </c>
      <c r="I49" s="3">
        <v>6846441</v>
      </c>
      <c r="J49" s="193" t="s">
        <v>4220</v>
      </c>
      <c r="K49" s="63" t="s">
        <v>9169</v>
      </c>
      <c r="L49" s="63" t="s">
        <v>4221</v>
      </c>
      <c r="M49" s="1" t="s">
        <v>1364</v>
      </c>
      <c r="N49" s="3" t="s">
        <v>4052</v>
      </c>
    </row>
    <row r="50" spans="1:14" x14ac:dyDescent="0.25">
      <c r="A50" s="196" t="s">
        <v>9353</v>
      </c>
      <c r="B50" s="197"/>
      <c r="C50" s="274"/>
      <c r="D50" s="274"/>
      <c r="E50" s="275"/>
      <c r="F50" s="192" t="s">
        <v>110</v>
      </c>
      <c r="G50" s="3">
        <v>7297351</v>
      </c>
      <c r="H50" s="4" t="s">
        <v>12705</v>
      </c>
      <c r="I50" s="3">
        <v>7297351</v>
      </c>
      <c r="J50" s="193" t="s">
        <v>4222</v>
      </c>
      <c r="K50" s="63" t="s">
        <v>9170</v>
      </c>
      <c r="L50" s="63" t="s">
        <v>4223</v>
      </c>
      <c r="M50" s="1" t="s">
        <v>1365</v>
      </c>
      <c r="N50" s="3" t="s">
        <v>4053</v>
      </c>
    </row>
    <row r="51" spans="1:14" x14ac:dyDescent="0.25">
      <c r="A51" s="1" t="s">
        <v>12544</v>
      </c>
      <c r="B51" s="57" t="b">
        <f>AND(E38=FALSE,dotazník!J9&lt;&gt;"")</f>
        <v>0</v>
      </c>
      <c r="C51" s="574" t="s">
        <v>12545</v>
      </c>
      <c r="D51" s="575"/>
      <c r="E51" s="576"/>
      <c r="F51" s="192" t="s">
        <v>112</v>
      </c>
      <c r="G51" s="3">
        <v>7669569</v>
      </c>
      <c r="H51" s="4" t="s">
        <v>12728</v>
      </c>
      <c r="I51" s="3">
        <v>7669569</v>
      </c>
      <c r="J51" s="193" t="s">
        <v>4224</v>
      </c>
      <c r="K51" s="64" t="s">
        <v>12719</v>
      </c>
      <c r="L51" s="63" t="s">
        <v>4225</v>
      </c>
      <c r="M51" s="1" t="s">
        <v>1366</v>
      </c>
      <c r="N51" s="3" t="s">
        <v>9373</v>
      </c>
    </row>
    <row r="52" spans="1:14" x14ac:dyDescent="0.25">
      <c r="A52" s="58" t="s">
        <v>9333</v>
      </c>
      <c r="B52" s="57" t="b">
        <f>AND($B$107=TRUE,dotazník!D11="",dotazník!H11="")</f>
        <v>0</v>
      </c>
      <c r="C52" s="574" t="s">
        <v>9334</v>
      </c>
      <c r="D52" s="575"/>
      <c r="E52" s="576"/>
      <c r="F52" s="192" t="s">
        <v>114</v>
      </c>
      <c r="G52" s="3">
        <v>28471628</v>
      </c>
      <c r="H52" s="4" t="s">
        <v>341</v>
      </c>
      <c r="I52" s="3">
        <v>28471628</v>
      </c>
      <c r="J52" s="193" t="s">
        <v>4226</v>
      </c>
      <c r="K52" s="63" t="s">
        <v>9171</v>
      </c>
      <c r="L52" s="63" t="s">
        <v>4227</v>
      </c>
      <c r="M52" s="1" t="s">
        <v>1367</v>
      </c>
      <c r="N52" s="3" t="s">
        <v>9373</v>
      </c>
    </row>
    <row r="53" spans="1:14" x14ac:dyDescent="0.25">
      <c r="A53" s="52" t="s">
        <v>9335</v>
      </c>
      <c r="B53" s="1" t="b">
        <f>AND(B54=TRUE,B55=TRUE)</f>
        <v>0</v>
      </c>
      <c r="C53" s="574" t="s">
        <v>12611</v>
      </c>
      <c r="D53" s="575"/>
      <c r="E53" s="576"/>
      <c r="F53" s="192" t="s">
        <v>116</v>
      </c>
      <c r="G53" s="3">
        <v>27695212</v>
      </c>
      <c r="H53" s="4" t="s">
        <v>342</v>
      </c>
      <c r="I53" s="3">
        <v>27695212</v>
      </c>
      <c r="J53" s="193" t="s">
        <v>4228</v>
      </c>
      <c r="K53" s="64" t="s">
        <v>12720</v>
      </c>
      <c r="L53" s="63" t="s">
        <v>4229</v>
      </c>
      <c r="M53" s="1" t="s">
        <v>1368</v>
      </c>
      <c r="N53" s="3" t="s">
        <v>9287</v>
      </c>
    </row>
    <row r="54" spans="1:14" x14ac:dyDescent="0.25">
      <c r="A54" s="52" t="s">
        <v>9292</v>
      </c>
      <c r="B54" s="1" t="b">
        <f>AND($B$107=TRUE,C32="Nevyplněno")</f>
        <v>0</v>
      </c>
      <c r="C54" s="574" t="s">
        <v>12612</v>
      </c>
      <c r="D54" s="575"/>
      <c r="E54" s="576"/>
      <c r="F54" s="192" t="s">
        <v>117</v>
      </c>
      <c r="G54" s="3">
        <v>8220034</v>
      </c>
      <c r="H54" s="4" t="s">
        <v>12729</v>
      </c>
      <c r="I54" s="3">
        <v>8220034</v>
      </c>
      <c r="J54" s="193" t="s">
        <v>4230</v>
      </c>
      <c r="K54" s="63" t="s">
        <v>9172</v>
      </c>
      <c r="L54" s="63" t="s">
        <v>4231</v>
      </c>
      <c r="M54" s="1" t="s">
        <v>1369</v>
      </c>
      <c r="N54" s="3" t="s">
        <v>12467</v>
      </c>
    </row>
    <row r="55" spans="1:14" x14ac:dyDescent="0.25">
      <c r="A55" s="52" t="s">
        <v>9293</v>
      </c>
      <c r="B55" s="1" t="b">
        <f>AND($B$107=TRUE,C35="Nevyplněno")</f>
        <v>0</v>
      </c>
      <c r="C55" s="574" t="s">
        <v>12613</v>
      </c>
      <c r="D55" s="575"/>
      <c r="E55" s="576"/>
      <c r="F55" s="192" t="s">
        <v>118</v>
      </c>
      <c r="G55" s="3">
        <v>6203043</v>
      </c>
      <c r="H55" s="4" t="s">
        <v>343</v>
      </c>
      <c r="I55" s="3">
        <v>6203043</v>
      </c>
      <c r="J55" s="193" t="s">
        <v>4232</v>
      </c>
      <c r="K55" s="63" t="s">
        <v>9173</v>
      </c>
      <c r="L55" s="63" t="s">
        <v>4233</v>
      </c>
      <c r="M55" s="1" t="s">
        <v>1370</v>
      </c>
      <c r="N55" s="3" t="s">
        <v>12452</v>
      </c>
    </row>
    <row r="56" spans="1:14" x14ac:dyDescent="0.25">
      <c r="A56" s="53" t="s">
        <v>12517</v>
      </c>
      <c r="B56" s="1" t="b">
        <f>OR(E45&lt;&gt;"OK",E46&lt;&gt;"OK")</f>
        <v>0</v>
      </c>
      <c r="C56" s="574" t="s">
        <v>12610</v>
      </c>
      <c r="D56" s="575"/>
      <c r="E56" s="576"/>
      <c r="F56" s="192" t="s">
        <v>119</v>
      </c>
      <c r="G56" s="3">
        <v>2029791</v>
      </c>
      <c r="H56" s="4" t="s">
        <v>12730</v>
      </c>
      <c r="I56" s="3">
        <v>2029791</v>
      </c>
      <c r="J56" s="70" t="s">
        <v>4234</v>
      </c>
      <c r="K56" s="2" t="s">
        <v>9174</v>
      </c>
      <c r="L56" s="2" t="s">
        <v>4235</v>
      </c>
      <c r="M56" s="1" t="s">
        <v>1371</v>
      </c>
      <c r="N56" s="3" t="s">
        <v>4054</v>
      </c>
    </row>
    <row r="57" spans="1:14" x14ac:dyDescent="0.25">
      <c r="A57" s="52" t="s">
        <v>12665</v>
      </c>
      <c r="B57" s="1" t="b">
        <f>AND(OR(dotazník!F22&lt;&gt;dotazník!J22,dotazník!F23&lt;&gt;dotazník!J23,dotazník!F24&lt;&gt;dotazník!J24),D113="ANO",B107=TRUE)</f>
        <v>0</v>
      </c>
      <c r="C57" s="574" t="s">
        <v>12666</v>
      </c>
      <c r="D57" s="575"/>
      <c r="E57" s="576"/>
      <c r="F57" s="192" t="s">
        <v>9379</v>
      </c>
      <c r="G57" s="3">
        <v>6631231</v>
      </c>
      <c r="H57" s="4" t="s">
        <v>344</v>
      </c>
      <c r="I57" s="3">
        <v>6631231</v>
      </c>
      <c r="J57" s="70" t="s">
        <v>4236</v>
      </c>
      <c r="K57" s="2" t="s">
        <v>9175</v>
      </c>
      <c r="L57" s="2" t="s">
        <v>4237</v>
      </c>
      <c r="M57" s="1" t="s">
        <v>1372</v>
      </c>
      <c r="N57" s="3" t="s">
        <v>4055</v>
      </c>
    </row>
    <row r="58" spans="1:14" x14ac:dyDescent="0.25">
      <c r="A58" s="52" t="s">
        <v>9375</v>
      </c>
      <c r="B58" s="1" t="b">
        <f>AND($B$107=TRUE,dotazník!B24="")</f>
        <v>0</v>
      </c>
      <c r="C58" s="574" t="s">
        <v>12640</v>
      </c>
      <c r="D58" s="575"/>
      <c r="E58" s="576"/>
      <c r="F58" s="192" t="s">
        <v>121</v>
      </c>
      <c r="G58" s="3">
        <v>6850227</v>
      </c>
      <c r="H58" s="4" t="s">
        <v>345</v>
      </c>
      <c r="I58" s="3">
        <v>6850227</v>
      </c>
      <c r="J58" s="70" t="s">
        <v>4238</v>
      </c>
      <c r="K58" s="2" t="s">
        <v>9176</v>
      </c>
      <c r="L58" s="2" t="s">
        <v>4239</v>
      </c>
      <c r="M58" s="1" t="s">
        <v>1373</v>
      </c>
      <c r="N58" s="3" t="s">
        <v>9373</v>
      </c>
    </row>
    <row r="59" spans="1:14" x14ac:dyDescent="0.25">
      <c r="A59" s="52" t="s">
        <v>12664</v>
      </c>
      <c r="B59" s="1" t="b">
        <f>AND($B$107=TRUE,COUNTIF(dotazník!B25:B28,"&lt;&gt;"&amp;"")&lt;&gt;(COUNTIF(dotazník!F25:F28,"&lt;&gt;"&amp;"")-COUNTIF(dotazník!F25:F28,0)))</f>
        <v>0</v>
      </c>
      <c r="C59" s="574" t="s">
        <v>9378</v>
      </c>
      <c r="D59" s="575"/>
      <c r="E59" s="576"/>
      <c r="F59" s="192" t="s">
        <v>122</v>
      </c>
      <c r="G59" s="3">
        <v>5421675</v>
      </c>
      <c r="H59" s="4" t="s">
        <v>346</v>
      </c>
      <c r="I59" s="3">
        <v>5421675</v>
      </c>
      <c r="J59" s="70" t="s">
        <v>4240</v>
      </c>
      <c r="K59" s="2" t="s">
        <v>9177</v>
      </c>
      <c r="L59" s="2" t="s">
        <v>4241</v>
      </c>
      <c r="M59" s="1" t="s">
        <v>1374</v>
      </c>
      <c r="N59" s="3" t="s">
        <v>4056</v>
      </c>
    </row>
    <row r="60" spans="1:14" x14ac:dyDescent="0.25">
      <c r="A60" s="53" t="s">
        <v>12523</v>
      </c>
      <c r="B60" s="1" t="b">
        <f>AND(B61=TRUE,B62=TRUE)</f>
        <v>0</v>
      </c>
      <c r="C60" s="574" t="s">
        <v>12521</v>
      </c>
      <c r="D60" s="575"/>
      <c r="E60" s="576"/>
      <c r="F60" s="192" t="s">
        <v>123</v>
      </c>
      <c r="G60" s="3">
        <v>29002923</v>
      </c>
      <c r="H60" s="4" t="s">
        <v>347</v>
      </c>
      <c r="I60" s="3">
        <v>29002923</v>
      </c>
      <c r="J60" s="70" t="s">
        <v>4242</v>
      </c>
      <c r="K60" s="2" t="s">
        <v>9178</v>
      </c>
      <c r="L60" s="2" t="s">
        <v>4243</v>
      </c>
      <c r="M60" s="1" t="s">
        <v>1375</v>
      </c>
      <c r="N60" s="3" t="s">
        <v>4057</v>
      </c>
    </row>
    <row r="61" spans="1:14" x14ac:dyDescent="0.25">
      <c r="A61" s="53" t="s">
        <v>12514</v>
      </c>
      <c r="B61" s="1" t="b">
        <f>IF((AND(E40="OK",(COUNTIF(dotazník!B25:B28,dotazník!B25)&gt;1)))+(AND(E41="OK",(COUNTIF(dotazník!B25:B28,dotazník!B26)&gt;1)))+(AND(E42="OK",(COUNTIF(dotazník!B25:B28,dotazník!B27)&gt;1)))+(AND(E43="OK",(COUNTIF(dotazník!B25:B28,dotazník!B28)&gt;1))),TRUE,FALSE)</f>
        <v>0</v>
      </c>
      <c r="C61" s="574" t="s">
        <v>12522</v>
      </c>
      <c r="D61" s="575"/>
      <c r="E61" s="576"/>
      <c r="F61" s="192" t="s">
        <v>124</v>
      </c>
      <c r="G61" s="3">
        <v>7029641</v>
      </c>
      <c r="H61" s="4" t="s">
        <v>12546</v>
      </c>
      <c r="I61" s="3">
        <v>7029641</v>
      </c>
      <c r="J61" s="70" t="s">
        <v>4244</v>
      </c>
      <c r="K61" s="2" t="s">
        <v>9179</v>
      </c>
      <c r="L61" s="2" t="s">
        <v>4245</v>
      </c>
      <c r="M61" s="1" t="s">
        <v>1376</v>
      </c>
      <c r="N61" s="3" t="s">
        <v>4058</v>
      </c>
    </row>
    <row r="62" spans="1:14" x14ac:dyDescent="0.25">
      <c r="A62" s="53" t="s">
        <v>12515</v>
      </c>
      <c r="B62" s="1" t="b">
        <f>IF(COUNTIFS(E40:E43,"OK")&lt;&gt;4,TRUE,FALSE)</f>
        <v>0</v>
      </c>
      <c r="C62" s="574" t="s">
        <v>12520</v>
      </c>
      <c r="D62" s="575"/>
      <c r="E62" s="576"/>
      <c r="F62" s="192" t="s">
        <v>127</v>
      </c>
      <c r="G62" s="3">
        <v>4456998</v>
      </c>
      <c r="H62" s="4" t="s">
        <v>348</v>
      </c>
      <c r="I62" s="3">
        <v>4456998</v>
      </c>
      <c r="J62" s="70" t="s">
        <v>4246</v>
      </c>
      <c r="K62" s="2" t="s">
        <v>9180</v>
      </c>
      <c r="L62" s="2" t="s">
        <v>4247</v>
      </c>
      <c r="M62" s="1" t="s">
        <v>1377</v>
      </c>
      <c r="N62" s="3" t="s">
        <v>4059</v>
      </c>
    </row>
    <row r="63" spans="1:14" x14ac:dyDescent="0.25">
      <c r="A63" s="52" t="s">
        <v>9345</v>
      </c>
      <c r="B63" s="1" t="b">
        <f>AND($B$107=TRUE,OR(AND(dotazník!F24=0,OR(AND(NOT(ISNUMBER(dotazník!F29)),NOT(ISNUMBER(dotazník!F30)),AND(NOT(ISNUMBER(dotazník!F29)),dotazník!F30=0),AND(dotazník!F29=0,NOT(ISNUMBER(dotazník!F30))),AND(dotazník!F29=0,dotazník!F30=0)))),AND(NOT(ISNUMBER(dotazník!F24)),OR(AND(NOT(ISNUMBER(dotazník!F29)),NOT(ISNUMBER(dotazník!F30))),AND(NOT(ISNUMBER(dotazník!F29)),dotazník!F30=0),AND(dotazník!F29=0,NOT(ISNUMBER(dotazník!F30))),AND(dotazník!F29=0,dotazník!F30=0)))))</f>
        <v>0</v>
      </c>
      <c r="C63" s="574" t="s">
        <v>9374</v>
      </c>
      <c r="D63" s="575"/>
      <c r="E63" s="576"/>
      <c r="F63" s="192" t="s">
        <v>128</v>
      </c>
      <c r="G63" s="3">
        <v>6007066</v>
      </c>
      <c r="H63" s="4" t="s">
        <v>349</v>
      </c>
      <c r="I63" s="3">
        <v>6007066</v>
      </c>
      <c r="J63" s="70" t="s">
        <v>4248</v>
      </c>
      <c r="K63" s="2" t="s">
        <v>9181</v>
      </c>
      <c r="L63" s="2" t="s">
        <v>4249</v>
      </c>
      <c r="M63" s="1" t="s">
        <v>1378</v>
      </c>
      <c r="N63" s="3" t="s">
        <v>4060</v>
      </c>
    </row>
    <row r="64" spans="1:14" x14ac:dyDescent="0.25">
      <c r="A64" s="52" t="s">
        <v>9294</v>
      </c>
      <c r="B64" s="1" t="b">
        <f>AND($B$107=TRUE,OR(NOT(ISNUMBER(dotazník!F24)),dotazník!F24=0))</f>
        <v>0</v>
      </c>
      <c r="C64" s="574" t="s">
        <v>9347</v>
      </c>
      <c r="D64" s="575"/>
      <c r="E64" s="576"/>
      <c r="F64" s="192" t="s">
        <v>130</v>
      </c>
      <c r="G64" s="3">
        <v>2064618</v>
      </c>
      <c r="H64" s="4" t="s">
        <v>350</v>
      </c>
      <c r="I64" s="3">
        <v>2064618</v>
      </c>
      <c r="J64" s="70" t="s">
        <v>4250</v>
      </c>
      <c r="K64" s="2" t="s">
        <v>9182</v>
      </c>
      <c r="L64" s="2" t="s">
        <v>4251</v>
      </c>
      <c r="M64" s="1" t="s">
        <v>1379</v>
      </c>
      <c r="N64" s="3" t="s">
        <v>9373</v>
      </c>
    </row>
    <row r="65" spans="1:14" x14ac:dyDescent="0.25">
      <c r="A65" s="52" t="s">
        <v>9346</v>
      </c>
      <c r="B65" s="1" t="b">
        <f>AND($B$107=TRUE,OR(AND(NOT(ISNUMBER(dotazník!F29)),NOT(ISNUMBER(dotazník!F30))),AND(NOT(ISNUMBER(dotazník!F29)),dotazník!F30=0),AND(dotazník!F29=0,NOT(ISNUMBER(dotazník!F30))),AND(dotazník!F29=0,dotazník!F30=0)))</f>
        <v>0</v>
      </c>
      <c r="C65" s="574" t="s">
        <v>12438</v>
      </c>
      <c r="D65" s="575"/>
      <c r="E65" s="576"/>
      <c r="F65" s="192" t="s">
        <v>132</v>
      </c>
      <c r="G65" s="3">
        <v>29272106</v>
      </c>
      <c r="H65" s="4" t="s">
        <v>351</v>
      </c>
      <c r="I65" s="3">
        <v>29272106</v>
      </c>
      <c r="J65" s="70" t="s">
        <v>4252</v>
      </c>
      <c r="K65" s="2" t="s">
        <v>9183</v>
      </c>
      <c r="L65" s="2" t="s">
        <v>4253</v>
      </c>
      <c r="M65" s="1" t="s">
        <v>1380</v>
      </c>
      <c r="N65" s="3" t="s">
        <v>12453</v>
      </c>
    </row>
    <row r="66" spans="1:14" x14ac:dyDescent="0.25">
      <c r="A66" s="52" t="s">
        <v>9312</v>
      </c>
      <c r="B66" s="1" t="b">
        <f>AND($B$107=TRUE,NOT(ISNUMBER(dotazník!F29)),dotazník!F30&lt;dotazník!F24)</f>
        <v>0</v>
      </c>
      <c r="C66" s="574" t="s">
        <v>9319</v>
      </c>
      <c r="D66" s="575"/>
      <c r="E66" s="576"/>
      <c r="F66" s="192" t="s">
        <v>133</v>
      </c>
      <c r="G66" s="3">
        <v>4519400</v>
      </c>
      <c r="H66" s="4" t="s">
        <v>12547</v>
      </c>
      <c r="I66" s="3">
        <v>4519400</v>
      </c>
      <c r="J66" s="70" t="s">
        <v>4254</v>
      </c>
      <c r="K66" s="2" t="s">
        <v>9184</v>
      </c>
      <c r="L66" s="2" t="s">
        <v>4255</v>
      </c>
      <c r="M66" s="1" t="s">
        <v>1381</v>
      </c>
      <c r="N66" s="3" t="s">
        <v>4061</v>
      </c>
    </row>
    <row r="67" spans="1:14" x14ac:dyDescent="0.25">
      <c r="A67" s="52" t="s">
        <v>9313</v>
      </c>
      <c r="B67" s="1" t="b">
        <f>AND($B$107=TRUE,,NOT(ISNUMBER(dotazník!F30)),dotazník!F29&lt;dotazník!F24)</f>
        <v>0</v>
      </c>
      <c r="C67" s="574" t="s">
        <v>9320</v>
      </c>
      <c r="D67" s="575"/>
      <c r="E67" s="576"/>
      <c r="F67" s="192" t="s">
        <v>134</v>
      </c>
      <c r="G67" s="3">
        <v>7078633</v>
      </c>
      <c r="H67" s="4" t="s">
        <v>352</v>
      </c>
      <c r="I67" s="3">
        <v>7078633</v>
      </c>
      <c r="J67" s="194" t="s">
        <v>4256</v>
      </c>
      <c r="K67" s="181" t="s">
        <v>12513</v>
      </c>
      <c r="L67" s="182" t="s">
        <v>12512</v>
      </c>
      <c r="M67" s="1" t="s">
        <v>12721</v>
      </c>
      <c r="N67" s="3" t="s">
        <v>12722</v>
      </c>
    </row>
    <row r="68" spans="1:14" x14ac:dyDescent="0.25">
      <c r="A68" s="53" t="s">
        <v>9348</v>
      </c>
      <c r="B68" s="1" t="b">
        <f>AND(SUM(dotazník!F29:'dotazník'!F30)&lt;&gt;dotazník!F24,ISNUMBER(dotazník!F24),ISNUMBER(dotazník!F30))</f>
        <v>0</v>
      </c>
      <c r="C68" s="574" t="s">
        <v>9286</v>
      </c>
      <c r="D68" s="575"/>
      <c r="E68" s="576"/>
      <c r="F68" s="192" t="s">
        <v>136</v>
      </c>
      <c r="G68" s="3">
        <v>3466892</v>
      </c>
      <c r="H68" s="4" t="s">
        <v>353</v>
      </c>
      <c r="I68" s="3">
        <v>3466892</v>
      </c>
      <c r="J68" s="193" t="s">
        <v>4257</v>
      </c>
      <c r="K68" s="63" t="s">
        <v>9185</v>
      </c>
      <c r="L68" s="63" t="s">
        <v>4258</v>
      </c>
      <c r="M68" s="1" t="s">
        <v>1382</v>
      </c>
      <c r="N68" s="3" t="s">
        <v>4062</v>
      </c>
    </row>
    <row r="69" spans="1:14" x14ac:dyDescent="0.25">
      <c r="A69" s="53" t="s">
        <v>9349</v>
      </c>
      <c r="B69" s="1" t="b">
        <f>AND((dotazník!F22&lt;dotazník!F23),ISNUMBER(dotazník!F22),ISNUMBER(dotazník!F23))</f>
        <v>0</v>
      </c>
      <c r="C69" s="574" t="s">
        <v>12434</v>
      </c>
      <c r="D69" s="575"/>
      <c r="E69" s="576"/>
      <c r="F69" s="192" t="s">
        <v>137</v>
      </c>
      <c r="G69" s="3">
        <v>24825344</v>
      </c>
      <c r="H69" s="4" t="s">
        <v>354</v>
      </c>
      <c r="I69" s="3">
        <v>24825344</v>
      </c>
      <c r="J69" s="193" t="s">
        <v>4259</v>
      </c>
      <c r="K69" s="63" t="s">
        <v>9186</v>
      </c>
      <c r="L69" s="63" t="s">
        <v>4260</v>
      </c>
      <c r="M69" s="1" t="s">
        <v>1383</v>
      </c>
      <c r="N69" s="3" t="s">
        <v>12454</v>
      </c>
    </row>
    <row r="70" spans="1:14" x14ac:dyDescent="0.25">
      <c r="A70" s="53" t="s">
        <v>9350</v>
      </c>
      <c r="B70" s="1" t="b">
        <f>AND((dotazník!F22&lt;dotazník!F24),ISNUMBER(dotazník!F22),ISNUMBER(dotazník!F24))</f>
        <v>0</v>
      </c>
      <c r="C70" s="574" t="s">
        <v>12435</v>
      </c>
      <c r="D70" s="575"/>
      <c r="E70" s="576"/>
      <c r="F70" s="192" t="s">
        <v>139</v>
      </c>
      <c r="G70" s="3">
        <v>6433821</v>
      </c>
      <c r="H70" s="4" t="s">
        <v>12672</v>
      </c>
      <c r="I70" s="3">
        <v>6433821</v>
      </c>
      <c r="J70" s="193" t="s">
        <v>4261</v>
      </c>
      <c r="K70" s="63" t="s">
        <v>9187</v>
      </c>
      <c r="L70" s="63" t="s">
        <v>4262</v>
      </c>
      <c r="M70" s="1" t="s">
        <v>1384</v>
      </c>
      <c r="N70" s="3" t="s">
        <v>9373</v>
      </c>
    </row>
    <row r="71" spans="1:14" x14ac:dyDescent="0.25">
      <c r="A71" s="53" t="s">
        <v>9351</v>
      </c>
      <c r="B71" s="1" t="b">
        <f>AND((dotazník!F23&lt;dotazník!F24),ISNUMBER(dotazník!F23),ISNUMBER(dotazník!F24))</f>
        <v>0</v>
      </c>
      <c r="C71" s="574" t="s">
        <v>12436</v>
      </c>
      <c r="D71" s="575"/>
      <c r="E71" s="576"/>
      <c r="F71" s="192" t="s">
        <v>141</v>
      </c>
      <c r="G71" s="3">
        <v>3614379</v>
      </c>
      <c r="H71" s="4" t="s">
        <v>355</v>
      </c>
      <c r="I71" s="3">
        <v>3614379</v>
      </c>
      <c r="J71" s="193" t="s">
        <v>4263</v>
      </c>
      <c r="K71" s="63" t="s">
        <v>9188</v>
      </c>
      <c r="L71" s="63" t="s">
        <v>4264</v>
      </c>
      <c r="M71" s="1" t="s">
        <v>1385</v>
      </c>
      <c r="N71" s="3" t="s">
        <v>4063</v>
      </c>
    </row>
    <row r="72" spans="1:14" x14ac:dyDescent="0.25">
      <c r="A72" s="53" t="s">
        <v>9352</v>
      </c>
      <c r="B72" s="1" t="b">
        <f>AND((dotazník!F24&lt;(dotazník!F25+dotazník!F26+dotazník!F27+dotazník!F28)),ISNUMBER(dotazník!F24),OR(ISNUMBER(dotazník!F25),ISNUMBER(dotazník!F26),ISNUMBER(dotazník!F27),ISNUMBER(dotazník!F28&gt;0.0001)))</f>
        <v>0</v>
      </c>
      <c r="C72" s="574" t="s">
        <v>12437</v>
      </c>
      <c r="D72" s="575"/>
      <c r="E72" s="576"/>
      <c r="F72" s="192" t="s">
        <v>142</v>
      </c>
      <c r="G72" s="3">
        <v>27623505</v>
      </c>
      <c r="H72" s="4" t="s">
        <v>356</v>
      </c>
      <c r="I72" s="3">
        <v>27623505</v>
      </c>
      <c r="J72" s="193" t="s">
        <v>4265</v>
      </c>
      <c r="K72" s="63" t="s">
        <v>9189</v>
      </c>
      <c r="L72" s="63" t="s">
        <v>4266</v>
      </c>
      <c r="M72" s="1" t="s">
        <v>1386</v>
      </c>
      <c r="N72" s="3" t="s">
        <v>4064</v>
      </c>
    </row>
    <row r="73" spans="1:14" x14ac:dyDescent="0.25">
      <c r="A73" s="53" t="s">
        <v>9380</v>
      </c>
      <c r="B73" s="1" t="b">
        <f>AND((dotazník!F31&lt;dotazník!F32),ISNUMBER(dotazník!F31),ISNUMBER(dotazník!F32))</f>
        <v>0</v>
      </c>
      <c r="C73" s="574" t="s">
        <v>12439</v>
      </c>
      <c r="D73" s="575"/>
      <c r="E73" s="576"/>
      <c r="F73" s="192" t="s">
        <v>144</v>
      </c>
      <c r="G73" s="3">
        <v>26277620</v>
      </c>
      <c r="H73" s="4" t="s">
        <v>12548</v>
      </c>
      <c r="I73" s="3">
        <v>26277620</v>
      </c>
      <c r="J73" s="193" t="s">
        <v>4267</v>
      </c>
      <c r="K73" s="63" t="s">
        <v>9190</v>
      </c>
      <c r="L73" s="63" t="s">
        <v>4268</v>
      </c>
      <c r="M73" s="1" t="s">
        <v>1387</v>
      </c>
      <c r="N73" s="3" t="s">
        <v>4065</v>
      </c>
    </row>
    <row r="74" spans="1:14" x14ac:dyDescent="0.25">
      <c r="A74" s="53" t="s">
        <v>9381</v>
      </c>
      <c r="B74" s="1" t="b">
        <f>AND((dotazník!F33&lt;dotazník!F34),ISNUMBER(dotazník!F33),ISNUMBER(dotazník!F34))</f>
        <v>0</v>
      </c>
      <c r="C74" s="574" t="s">
        <v>12440</v>
      </c>
      <c r="D74" s="575"/>
      <c r="E74" s="576"/>
      <c r="F74" s="192" t="s">
        <v>145</v>
      </c>
      <c r="G74" s="3">
        <v>4497601</v>
      </c>
      <c r="H74" s="4" t="s">
        <v>357</v>
      </c>
      <c r="I74" s="3">
        <v>4497601</v>
      </c>
      <c r="J74" s="193" t="s">
        <v>4269</v>
      </c>
      <c r="K74" s="63" t="s">
        <v>9191</v>
      </c>
      <c r="L74" s="63" t="s">
        <v>4270</v>
      </c>
      <c r="M74" s="1" t="s">
        <v>12468</v>
      </c>
      <c r="N74" s="3" t="s">
        <v>9373</v>
      </c>
    </row>
    <row r="75" spans="1:14" x14ac:dyDescent="0.25">
      <c r="A75" s="180" t="s">
        <v>12516</v>
      </c>
      <c r="B75" s="1" t="b">
        <f>NOT(E47="OK")</f>
        <v>0</v>
      </c>
      <c r="C75" s="574" t="s">
        <v>12511</v>
      </c>
      <c r="D75" s="575"/>
      <c r="E75" s="576"/>
      <c r="F75" s="192" t="s">
        <v>146</v>
      </c>
      <c r="G75" s="3">
        <v>2273691</v>
      </c>
      <c r="H75" s="4" t="s">
        <v>358</v>
      </c>
      <c r="I75" s="3">
        <v>2273691</v>
      </c>
      <c r="J75" s="70" t="s">
        <v>4271</v>
      </c>
      <c r="K75" s="2" t="s">
        <v>9192</v>
      </c>
      <c r="L75" s="2" t="s">
        <v>4272</v>
      </c>
      <c r="M75" s="1" t="s">
        <v>1388</v>
      </c>
      <c r="N75" s="3" t="s">
        <v>4066</v>
      </c>
    </row>
    <row r="76" spans="1:14" x14ac:dyDescent="0.25">
      <c r="A76" s="39" t="s">
        <v>9314</v>
      </c>
      <c r="B76" s="1" t="b">
        <f>AND($B$107=TRUE,AND(NOT(ISNUMBER(dotazník!B44)),NOT(ISNUMBER(dotazník!E44))))</f>
        <v>0</v>
      </c>
      <c r="C76" s="574" t="s">
        <v>9321</v>
      </c>
      <c r="D76" s="575"/>
      <c r="E76" s="576"/>
      <c r="F76" s="192" t="s">
        <v>147</v>
      </c>
      <c r="G76" s="3">
        <v>3541339</v>
      </c>
      <c r="H76" s="4" t="s">
        <v>359</v>
      </c>
      <c r="I76" s="3">
        <v>3541339</v>
      </c>
      <c r="J76" s="70" t="s">
        <v>4273</v>
      </c>
      <c r="K76" s="2" t="s">
        <v>9193</v>
      </c>
      <c r="L76" s="2" t="s">
        <v>4274</v>
      </c>
      <c r="M76" s="1" t="s">
        <v>1389</v>
      </c>
      <c r="N76" s="3" t="s">
        <v>12465</v>
      </c>
    </row>
    <row r="77" spans="1:14" x14ac:dyDescent="0.25">
      <c r="A77" s="39" t="s">
        <v>9339</v>
      </c>
      <c r="B77" s="1" t="b">
        <f>AND($B$107=TRUE,OR(NOT(ISNUMBER(dotazník!B44)),NOT(ISNUMBER(dotazník!E44))))</f>
        <v>0</v>
      </c>
      <c r="C77" s="574" t="s">
        <v>9337</v>
      </c>
      <c r="D77" s="575"/>
      <c r="E77" s="576"/>
      <c r="F77" s="192" t="s">
        <v>148</v>
      </c>
      <c r="G77" s="3">
        <v>6702627</v>
      </c>
      <c r="H77" s="4" t="s">
        <v>12706</v>
      </c>
      <c r="I77" s="3">
        <v>6702627</v>
      </c>
      <c r="J77" s="70" t="s">
        <v>4275</v>
      </c>
      <c r="K77" s="2" t="s">
        <v>9194</v>
      </c>
      <c r="L77" s="2" t="s">
        <v>4276</v>
      </c>
      <c r="M77" s="1" t="s">
        <v>1390</v>
      </c>
      <c r="N77" s="3" t="s">
        <v>9373</v>
      </c>
    </row>
    <row r="78" spans="1:14" ht="15.75" thickBot="1" x14ac:dyDescent="0.3">
      <c r="A78" s="59" t="s">
        <v>9322</v>
      </c>
      <c r="B78" s="1" t="b">
        <f>AND((dotazník!B44&lt;dotazník!E44),ISNUMBER(dotazník!B44),ISNUMBER(dotazník!E44))</f>
        <v>0</v>
      </c>
      <c r="C78" s="574" t="s">
        <v>12441</v>
      </c>
      <c r="D78" s="575"/>
      <c r="E78" s="576"/>
      <c r="F78" s="192" t="s">
        <v>149</v>
      </c>
      <c r="G78" s="3">
        <v>26174791</v>
      </c>
      <c r="H78" s="4" t="s">
        <v>360</v>
      </c>
      <c r="I78" s="3">
        <v>26174791</v>
      </c>
      <c r="J78" s="195" t="s">
        <v>4277</v>
      </c>
      <c r="K78" s="73" t="s">
        <v>9195</v>
      </c>
      <c r="L78" s="73" t="s">
        <v>4278</v>
      </c>
      <c r="M78" s="1" t="s">
        <v>1391</v>
      </c>
      <c r="N78" s="3" t="s">
        <v>9373</v>
      </c>
    </row>
    <row r="79" spans="1:14" x14ac:dyDescent="0.25">
      <c r="A79" s="53" t="s">
        <v>12418</v>
      </c>
      <c r="B79" s="1" t="b">
        <f>OR(AND(dotazník!J53&lt;SUM(dotazník!J49:'dotazník'!J52),ISNUMBER(dotazník!J53),OR(ISNUMBER(dotazník!J49),ISNUMBER(dotazník!J50),ISNUMBER(dotazník!J51),ISNUMBER(dotazník!J52))),AND(dotazník!K53&lt;SUM(dotazník!K49:'dotazník'!K52),ISNUMBER(dotazník!K53),OR(ISNUMBER(dotazník!K49),ISNUMBER(dotazník!K50),ISNUMBER(dotazník!K51),ISNUMBER(dotazník!K52))))</f>
        <v>0</v>
      </c>
      <c r="C79" s="574" t="s">
        <v>12442</v>
      </c>
      <c r="D79" s="575"/>
      <c r="E79" s="576"/>
      <c r="F79" s="192" t="s">
        <v>150</v>
      </c>
      <c r="G79" s="3">
        <v>4621590</v>
      </c>
      <c r="H79" s="4" t="s">
        <v>361</v>
      </c>
      <c r="I79" s="3">
        <v>4621590</v>
      </c>
      <c r="J79" s="607" t="s">
        <v>9284</v>
      </c>
      <c r="K79" s="578"/>
      <c r="L79" s="587"/>
      <c r="M79" s="1" t="s">
        <v>1392</v>
      </c>
      <c r="N79" s="3" t="s">
        <v>4067</v>
      </c>
    </row>
    <row r="80" spans="1:14" x14ac:dyDescent="0.25">
      <c r="A80" s="52" t="s">
        <v>9295</v>
      </c>
      <c r="B80" s="1" t="b">
        <f>AND($E$115=FALSE,$B$107=TRUE,AND(OR(dotazník!A49="",dotazník!C49="",dotazník!J49="",dotazník!K49=""),OR(dotazník!A49&lt;&gt;"",dotazník!C49&lt;&gt;"",dotazník!J49&lt;&gt;"",dotazník!K49&lt;&gt;"")),AND(dotazník!K49&lt;&gt;0,dotazník!J49&lt;&gt;0))</f>
        <v>0</v>
      </c>
      <c r="C80" s="574" t="s">
        <v>9323</v>
      </c>
      <c r="D80" s="575"/>
      <c r="E80" s="576"/>
      <c r="F80" s="192" t="s">
        <v>151</v>
      </c>
      <c r="G80" s="3">
        <v>6297196</v>
      </c>
      <c r="H80" s="4" t="s">
        <v>12731</v>
      </c>
      <c r="I80" s="3">
        <v>6297196</v>
      </c>
      <c r="J80" s="290" t="s">
        <v>9196</v>
      </c>
      <c r="K80" s="290"/>
      <c r="L80" s="291"/>
      <c r="M80" s="70" t="s">
        <v>1393</v>
      </c>
      <c r="N80" s="3" t="s">
        <v>4068</v>
      </c>
    </row>
    <row r="81" spans="1:14" x14ac:dyDescent="0.25">
      <c r="A81" s="52" t="s">
        <v>9296</v>
      </c>
      <c r="B81" s="1" t="b">
        <f>AND($E$115=FALSE,$B$107=TRUE,AND(OR(dotazník!A50="",dotazník!C50="",dotazník!J50="",dotazník!K50=""),OR(dotazník!A50&lt;&gt;"",dotazník!C50&lt;&gt;"",dotazník!J50&lt;&gt;"",dotazník!K50&lt;&gt;"")),AND(dotazník!K50&lt;&gt;0,dotazník!J50&lt;&gt;0))</f>
        <v>0</v>
      </c>
      <c r="C81" s="574" t="s">
        <v>9323</v>
      </c>
      <c r="D81" s="575"/>
      <c r="E81" s="576"/>
      <c r="F81" s="192" t="s">
        <v>152</v>
      </c>
      <c r="G81" s="3">
        <v>3515265</v>
      </c>
      <c r="H81" s="4" t="s">
        <v>362</v>
      </c>
      <c r="I81" s="3">
        <v>3515265</v>
      </c>
      <c r="J81" s="290" t="s">
        <v>9197</v>
      </c>
      <c r="K81" s="290"/>
      <c r="L81" s="291"/>
      <c r="M81" s="70" t="s">
        <v>1394</v>
      </c>
      <c r="N81" s="3" t="s">
        <v>4069</v>
      </c>
    </row>
    <row r="82" spans="1:14" x14ac:dyDescent="0.25">
      <c r="A82" s="52" t="s">
        <v>9297</v>
      </c>
      <c r="B82" s="1" t="b">
        <f>AND($E$115=FALSE,$B$107=TRUE,AND(OR(dotazník!A51="",dotazník!C51="",dotazník!J51="",dotazník!K51=""),OR(dotazník!A51&lt;&gt;"",dotazník!C51&lt;&gt;"",dotazník!J51&lt;&gt;"",dotazník!K51&lt;&gt;"")),AND(dotazník!K51&lt;&gt;0,dotazník!J51&lt;&gt;0))</f>
        <v>0</v>
      </c>
      <c r="C82" s="574" t="s">
        <v>9323</v>
      </c>
      <c r="D82" s="575"/>
      <c r="E82" s="576"/>
      <c r="F82" s="192" t="s">
        <v>153</v>
      </c>
      <c r="G82" s="3">
        <v>7261721</v>
      </c>
      <c r="H82" s="4" t="s">
        <v>12549</v>
      </c>
      <c r="I82" s="3">
        <v>7261721</v>
      </c>
      <c r="J82" s="290" t="s">
        <v>9198</v>
      </c>
      <c r="K82" s="290"/>
      <c r="L82" s="291"/>
      <c r="M82" s="70" t="s">
        <v>1395</v>
      </c>
      <c r="N82" s="3" t="s">
        <v>9373</v>
      </c>
    </row>
    <row r="83" spans="1:14" x14ac:dyDescent="0.25">
      <c r="A83" s="52" t="s">
        <v>9298</v>
      </c>
      <c r="B83" s="1" t="b">
        <f>AND($E$115=FALSE,$B$107=TRUE,AND(OR(dotazník!A52="",dotazník!C52="",dotazník!J52="",dotazník!K52=""),OR(dotazník!A52&lt;&gt;"",dotazník!C52&lt;&gt;"",dotazník!J52&lt;&gt;"",dotazník!K52&lt;&gt;"")),AND(dotazník!K52&lt;&gt;0,dotazník!J52&lt;&gt;0))</f>
        <v>0</v>
      </c>
      <c r="C83" s="574" t="s">
        <v>9323</v>
      </c>
      <c r="D83" s="575"/>
      <c r="E83" s="576"/>
      <c r="F83" s="192" t="s">
        <v>154</v>
      </c>
      <c r="G83" s="3">
        <v>28788885</v>
      </c>
      <c r="H83" s="4" t="s">
        <v>363</v>
      </c>
      <c r="I83" s="3">
        <v>28788885</v>
      </c>
      <c r="J83" s="290" t="s">
        <v>9199</v>
      </c>
      <c r="K83" s="290"/>
      <c r="L83" s="291"/>
      <c r="M83" s="70" t="s">
        <v>1396</v>
      </c>
      <c r="N83" s="3" t="s">
        <v>4070</v>
      </c>
    </row>
    <row r="84" spans="1:14" x14ac:dyDescent="0.25">
      <c r="A84" s="52" t="s">
        <v>9310</v>
      </c>
      <c r="B84" s="1" t="b">
        <f>AND($E$115=FALSE,$B$107=TRUE,COUNTIF(dotazník!A49:K53,"")=54,$E$120=FALSE)</f>
        <v>0</v>
      </c>
      <c r="C84" s="574" t="s">
        <v>9321</v>
      </c>
      <c r="D84" s="575"/>
      <c r="E84" s="576"/>
      <c r="F84" s="192" t="s">
        <v>155</v>
      </c>
      <c r="G84" s="3">
        <v>2280574</v>
      </c>
      <c r="H84" s="4" t="s">
        <v>364</v>
      </c>
      <c r="I84" s="3">
        <v>2280574</v>
      </c>
      <c r="J84" s="290" t="s">
        <v>9200</v>
      </c>
      <c r="K84" s="290"/>
      <c r="L84" s="291"/>
      <c r="M84" s="70" t="s">
        <v>1397</v>
      </c>
      <c r="N84" s="3" t="s">
        <v>4071</v>
      </c>
    </row>
    <row r="85" spans="1:14" x14ac:dyDescent="0.25">
      <c r="A85" s="52" t="s">
        <v>9299</v>
      </c>
      <c r="B85" s="1" t="b">
        <f>AND($B$107=TRUE,SUM(dotazník!E61:F66)=0)</f>
        <v>0</v>
      </c>
      <c r="C85" s="574" t="s">
        <v>9330</v>
      </c>
      <c r="D85" s="575"/>
      <c r="E85" s="576"/>
      <c r="F85" s="192" t="s">
        <v>156</v>
      </c>
      <c r="G85" s="3">
        <v>5588430</v>
      </c>
      <c r="H85" s="4" t="s">
        <v>365</v>
      </c>
      <c r="I85" s="3">
        <v>5588430</v>
      </c>
      <c r="J85" s="290" t="s">
        <v>9201</v>
      </c>
      <c r="K85" s="290"/>
      <c r="L85" s="291"/>
      <c r="M85" s="70" t="s">
        <v>1398</v>
      </c>
      <c r="N85" s="3" t="s">
        <v>9373</v>
      </c>
    </row>
    <row r="86" spans="1:14" x14ac:dyDescent="0.25">
      <c r="A86" s="53" t="s">
        <v>9329</v>
      </c>
      <c r="B86" s="1" t="b">
        <f>AND(AND(SUM(dotazník!E61:E66)=dotazník!F29,SUM(dotazník!F61:F66)=dotazník!F30,OR(SUM(dotazník!E61:E66)&lt;&gt;0,SUM(dotazník!F61:F66)&lt;&gt;0)),AND(OR(ISNUMBER(dotazník!F24),ISNUMBER(dotazník!F29),ISNUMBER(dotazník!F30)),(OR(ISNUMBER(dotazník!E61),ISNUMBER(dotazník!E62),ISNUMBER(dotazník!E63),ISNUMBER(dotazník!E31),ISNUMBER(dotazník!E65),ISNUMBER(dotazník!E66),ISNUMBER(dotazník!F61),ISNUMBER(dotazník!F62),ISNUMBER(dotazník!F63),ISNUMBER(dotazník!F64),ISNUMBER(dotazník!F65),ISNUMBER(dotazník!E66)))))</f>
        <v>0</v>
      </c>
      <c r="C86" s="597" t="str">
        <f>CONCATENATE("Průběžný součet: ",SUM(dotazník!G61:'dotazník'!G66)," (M: ",SUM(dotazník!E61:'dotazník'!E66),", Ž: ",SUM(dotazník!F61:'dotazník'!F66),"), výše uvedeno celkem za okres: ",dotazník!F24," (M: ",dotazník!F29,", Ž: ",dotazník!F30,")." )</f>
        <v>Průběžný součet: 0 (M: 0, Ž: 0), výše uvedeno celkem za okres:  (M: , Ž: ).</v>
      </c>
      <c r="D86" s="598"/>
      <c r="E86" s="599"/>
      <c r="F86" s="192" t="s">
        <v>157</v>
      </c>
      <c r="G86" s="3">
        <v>29390010</v>
      </c>
      <c r="H86" s="4" t="s">
        <v>366</v>
      </c>
      <c r="I86" s="3">
        <v>29390010</v>
      </c>
      <c r="J86" s="290" t="s">
        <v>9202</v>
      </c>
      <c r="K86" s="290"/>
      <c r="L86" s="291"/>
      <c r="M86" s="70" t="s">
        <v>1399</v>
      </c>
      <c r="N86" s="3" t="s">
        <v>12455</v>
      </c>
    </row>
    <row r="87" spans="1:14" x14ac:dyDescent="0.25">
      <c r="A87" s="53" t="s">
        <v>9328</v>
      </c>
      <c r="B87" s="1" t="b">
        <f>AND(OR(ISNUMBER(dotazník!F24),ISNUMBER(dotazník!F29),ISNUMBER(dotazník!F30)),(OR(ISNUMBER(dotazník!E61),ISNUMBER(dotazník!E62),ISNUMBER(dotazník!E63),ISNUMBER(dotazník!E31),ISNUMBER(dotazník!E65),ISNUMBER(dotazník!E66),ISNUMBER(dotazník!F61),ISNUMBER(dotazník!F62),ISNUMBER(dotazník!F63),ISNUMBER(dotazník!F64),ISNUMBER(dotazník!F65),ISNUMBER(dotazník!E66))),B86=FALSE)</f>
        <v>0</v>
      </c>
      <c r="C87" s="597" t="str">
        <f>CONCATENATE("Průběžný součet: ",SUM(dotazník!G61:'dotazník'!G66)," (M: ",SUM(dotazník!E61:'dotazník'!E66),", Ž: ",SUM(dotazník!F61:'dotazník'!F66),"), výše uvedeno celkem za okres: ",dotazník!F24," (M: ",dotazník!F29,", Ž: ",dotazník!F30,")." )</f>
        <v>Průběžný součet: 0 (M: 0, Ž: 0), výše uvedeno celkem za okres:  (M: , Ž: ).</v>
      </c>
      <c r="D87" s="598"/>
      <c r="E87" s="599"/>
      <c r="F87" s="192" t="s">
        <v>158</v>
      </c>
      <c r="G87" s="3">
        <v>1589105</v>
      </c>
      <c r="H87" s="4" t="s">
        <v>367</v>
      </c>
      <c r="I87" s="3">
        <v>1589105</v>
      </c>
      <c r="J87" s="290" t="s">
        <v>9203</v>
      </c>
      <c r="K87" s="290"/>
      <c r="L87" s="291"/>
      <c r="M87" s="70" t="s">
        <v>1400</v>
      </c>
      <c r="N87" s="3" t="s">
        <v>12456</v>
      </c>
    </row>
    <row r="88" spans="1:14" x14ac:dyDescent="0.25">
      <c r="A88" s="52" t="s">
        <v>9300</v>
      </c>
      <c r="B88" s="1" t="b">
        <f>AND($B$107=TRUE,SUM(dotazník!E70:F78)=0)</f>
        <v>0</v>
      </c>
      <c r="C88" s="574" t="s">
        <v>9330</v>
      </c>
      <c r="D88" s="575"/>
      <c r="E88" s="576"/>
      <c r="F88" s="192" t="s">
        <v>159</v>
      </c>
      <c r="G88" s="3">
        <v>2536145</v>
      </c>
      <c r="H88" s="4" t="s">
        <v>368</v>
      </c>
      <c r="I88" s="3">
        <v>2536145</v>
      </c>
      <c r="J88" s="290" t="s">
        <v>9204</v>
      </c>
      <c r="K88" s="290"/>
      <c r="L88" s="291"/>
      <c r="M88" s="70" t="s">
        <v>1401</v>
      </c>
      <c r="N88" s="3" t="s">
        <v>9373</v>
      </c>
    </row>
    <row r="89" spans="1:14" x14ac:dyDescent="0.25">
      <c r="A89" s="53" t="s">
        <v>9331</v>
      </c>
      <c r="B89" s="1" t="b">
        <f>AND(AND(SUM(dotazník!E70:E78)=dotazník!F29,SUM(dotazník!F70:F78)=dotazník!F30,OR(SUM(dotazník!E70:E78)&lt;&gt;0,SUM(dotazník!F70:F78)&lt;&gt;0)),AND(OR(ISNUMBER(dotazník!F24),ISNUMBER(dotazník!F29),ISNUMBER(dotazník!F30)),(OR(ISNUMBER(dotazník!E70),ISNUMBER(dotazník!E71),ISNUMBER(dotazník!E72),(dotazník!E73),ISNUMBER(dotazník!E74),ISNUMBER(dotazník!E75),ISNUMBER(dotazník!E76),ISNUMBER(dotazník!E77),(dotazník!E78),ISNUMBER(dotazník!F70),ISNUMBER(dotazník!F71),ISNUMBER(dotazník!F72),(dotazník!F73),ISNUMBER(dotazník!F74),ISNUMBER(dotazník!F75),ISNUMBER(dotazník!F76),ISNUMBER(dotazník!F77),(dotazník!F78)))))</f>
        <v>0</v>
      </c>
      <c r="C89" s="597" t="str">
        <f>CONCATENATE("Průběžný součet: ",SUM(dotazník!G70:'dotazník'!G78)," (M: ",SUM(dotazník!E70:'dotazník'!E78),", Ž: ",SUM(dotazník!F70:'dotazník'!F78),"), výše uvedeno celkem za okres: ",dotazník!F24," (M: ",dotazník!F29,", Ž: ",dotazník!F30,")." )</f>
        <v>Průběžný součet: 0 (M: 0, Ž: 0), výše uvedeno celkem za okres:  (M: , Ž: ).</v>
      </c>
      <c r="D89" s="598"/>
      <c r="E89" s="599"/>
      <c r="F89" s="192" t="s">
        <v>160</v>
      </c>
      <c r="G89" s="3">
        <v>26418371</v>
      </c>
      <c r="H89" s="4" t="s">
        <v>369</v>
      </c>
      <c r="I89" s="3">
        <v>26418371</v>
      </c>
      <c r="J89" s="290" t="s">
        <v>9205</v>
      </c>
      <c r="K89" s="290"/>
      <c r="L89" s="291"/>
      <c r="M89" s="70" t="s">
        <v>1402</v>
      </c>
      <c r="N89" s="3" t="s">
        <v>4072</v>
      </c>
    </row>
    <row r="90" spans="1:14" x14ac:dyDescent="0.25">
      <c r="A90" s="53" t="s">
        <v>9332</v>
      </c>
      <c r="B90" s="1" t="b">
        <f>AND(OR(ISNUMBER(dotazník!F24),ISNUMBER(dotazník!F29),ISNUMBER(dotazník!F30)),(OR(ISNUMBER(dotazník!E70),ISNUMBER(dotazník!E71),ISNUMBER(dotazník!E72),(dotazník!E73),ISNUMBER(dotazník!E74),ISNUMBER(dotazník!E75),ISNUMBER(dotazník!E76),ISNUMBER(dotazník!E77),(dotazník!E78),ISNUMBER(dotazník!F70),ISNUMBER(dotazník!F71),ISNUMBER(dotazník!F72),(dotazník!F73),ISNUMBER(dotazník!F74),ISNUMBER(dotazník!F75),ISNUMBER(dotazník!F76),ISNUMBER(dotazník!F77),(dotazník!F78))),B89=FALSE)</f>
        <v>0</v>
      </c>
      <c r="C90" s="597" t="str">
        <f>CONCATENATE("Průběžný součet: ",SUM(dotazník!G70:'dotazník'!G78)," (M: ",SUM(dotazník!E70:'dotazník'!E78),", Ž: ",SUM(dotazník!F70:'dotazník'!F78),"), výše uvedeno celkem za okres: ",dotazník!F24," (M: ",dotazník!F29,", Ž: ",dotazník!F30,")." )</f>
        <v>Průběžný součet: 0 (M: 0, Ž: 0), výše uvedeno celkem za okres:  (M: , Ž: ).</v>
      </c>
      <c r="D90" s="598"/>
      <c r="E90" s="599"/>
      <c r="F90" s="192" t="s">
        <v>12122</v>
      </c>
      <c r="G90" s="3">
        <v>7139152</v>
      </c>
      <c r="H90" s="4" t="s">
        <v>12673</v>
      </c>
      <c r="I90" s="3">
        <v>7139152</v>
      </c>
      <c r="J90" s="290" t="s">
        <v>9206</v>
      </c>
      <c r="K90" s="290"/>
      <c r="L90" s="291"/>
      <c r="M90" s="70" t="s">
        <v>1403</v>
      </c>
      <c r="N90" s="3" t="s">
        <v>9373</v>
      </c>
    </row>
    <row r="91" spans="1:14" x14ac:dyDescent="0.25">
      <c r="A91" s="39" t="s">
        <v>9301</v>
      </c>
      <c r="B91" s="1" t="b">
        <f>AND($E$116=FALSE,$B$107=TRUE,OR(AND(OR(dotazník!A86="",dotazník!B86="",dotazník!F86="",dotazník!G86="",dotazník!I86=""),OR(dotazník!A86&lt;&gt;"",dotazník!B86&lt;&gt;"",dotazník!F86&lt;&gt;"",dotazník!G86&lt;&gt;"",dotazník!I86&lt;&gt;"")),AND(dotazník!I86&lt;&gt;"",OR(dotazník!J86="",dotazník!K86=""))),AND(dotazník!F86&lt;&gt;0,dotazník!I86&lt;&gt;0))</f>
        <v>0</v>
      </c>
      <c r="C91" s="574" t="s">
        <v>12537</v>
      </c>
      <c r="D91" s="575"/>
      <c r="E91" s="576"/>
      <c r="F91" s="192" t="s">
        <v>161</v>
      </c>
      <c r="G91" s="3">
        <v>27868362</v>
      </c>
      <c r="H91" s="4" t="s">
        <v>370</v>
      </c>
      <c r="I91" s="3">
        <v>27868362</v>
      </c>
      <c r="J91" s="290" t="s">
        <v>9207</v>
      </c>
      <c r="K91" s="290"/>
      <c r="L91" s="291"/>
      <c r="M91" s="70" t="s">
        <v>1404</v>
      </c>
      <c r="N91" s="3" t="s">
        <v>9373</v>
      </c>
    </row>
    <row r="92" spans="1:14" x14ac:dyDescent="0.25">
      <c r="A92" s="39" t="s">
        <v>9302</v>
      </c>
      <c r="B92" s="1" t="b">
        <f>AND($E$116=FALSE,$B$107=TRUE,OR(AND(OR(dotazník!A87="",dotazník!B87="",dotazník!F87="",dotazník!G87="",dotazník!I87=""),OR(dotazník!A87&lt;&gt;"",dotazník!B87&lt;&gt;"",dotazník!F87&lt;&gt;"",dotazník!G87&lt;&gt;"",dotazník!I87&lt;&gt;"")),AND(dotazník!I87&lt;&gt;"",OR(dotazník!J87="",dotazník!K87=""))),AND(dotazník!F87&lt;&gt;0,dotazník!I87&lt;&gt;0))</f>
        <v>0</v>
      </c>
      <c r="C92" s="574" t="s">
        <v>12537</v>
      </c>
      <c r="D92" s="575"/>
      <c r="E92" s="576"/>
      <c r="F92" s="192" t="s">
        <v>162</v>
      </c>
      <c r="G92" s="3">
        <v>26239426</v>
      </c>
      <c r="H92" s="4" t="s">
        <v>371</v>
      </c>
      <c r="I92" s="3">
        <v>26239426</v>
      </c>
      <c r="J92" s="290" t="s">
        <v>9208</v>
      </c>
      <c r="K92" s="290"/>
      <c r="L92" s="291"/>
      <c r="M92" s="70" t="s">
        <v>1405</v>
      </c>
      <c r="N92" s="3" t="s">
        <v>4073</v>
      </c>
    </row>
    <row r="93" spans="1:14" x14ac:dyDescent="0.25">
      <c r="A93" s="39" t="s">
        <v>9303</v>
      </c>
      <c r="B93" s="1" t="b">
        <f>AND($E$116=FALSE,$B$107=TRUE,OR(AND(OR(dotazník!A88="",dotazník!B88="",dotazník!F88="",dotazník!G88="",dotazník!I88=""),OR(dotazník!A88&lt;&gt;"",dotazník!B88&lt;&gt;"",dotazník!F88&lt;&gt;"",dotazník!G88&lt;&gt;"",dotazník!I88&lt;&gt;"")),AND(dotazník!I88&lt;&gt;"",OR(dotazník!J88="",dotazník!K88=""))),AND(dotazník!F88&lt;&gt;0,dotazník!I88&lt;&gt;0))</f>
        <v>0</v>
      </c>
      <c r="C93" s="574" t="s">
        <v>12537</v>
      </c>
      <c r="D93" s="575"/>
      <c r="E93" s="576"/>
      <c r="F93" s="192" t="s">
        <v>163</v>
      </c>
      <c r="G93" s="3">
        <v>4066405</v>
      </c>
      <c r="H93" s="4" t="s">
        <v>372</v>
      </c>
      <c r="I93" s="3">
        <v>4066405</v>
      </c>
      <c r="J93" s="290" t="s">
        <v>9209</v>
      </c>
      <c r="K93" s="290"/>
      <c r="L93" s="291"/>
      <c r="M93" s="70" t="s">
        <v>1406</v>
      </c>
      <c r="N93" s="3" t="s">
        <v>4074</v>
      </c>
    </row>
    <row r="94" spans="1:14" x14ac:dyDescent="0.25">
      <c r="A94" s="39" t="s">
        <v>9304</v>
      </c>
      <c r="B94" s="1" t="b">
        <f>AND($E$116=FALSE,$B$107=TRUE,OR(AND(OR(dotazník!A89="",dotazník!B89="",dotazník!F89="",dotazník!G89="",dotazník!I89=""),OR(dotazník!A89&lt;&gt;"",dotazník!B89&lt;&gt;"",dotazník!F89&lt;&gt;"",dotazník!G89&lt;&gt;"",dotazník!I89&lt;&gt;"")),AND(dotazník!I89&lt;&gt;"",OR(dotazník!J89="",dotazník!K89=""))),AND(dotazník!F89&lt;&gt;0,dotazník!I89&lt;&gt;0))</f>
        <v>0</v>
      </c>
      <c r="C94" s="574" t="s">
        <v>12537</v>
      </c>
      <c r="D94" s="575"/>
      <c r="E94" s="576"/>
      <c r="F94" s="192" t="s">
        <v>164</v>
      </c>
      <c r="G94" s="3">
        <v>24177849</v>
      </c>
      <c r="H94" s="4" t="s">
        <v>373</v>
      </c>
      <c r="I94" s="3">
        <v>24177849</v>
      </c>
      <c r="J94" s="290" t="s">
        <v>9210</v>
      </c>
      <c r="K94" s="290"/>
      <c r="L94" s="291"/>
      <c r="M94" s="70" t="s">
        <v>1407</v>
      </c>
      <c r="N94" s="3" t="s">
        <v>4075</v>
      </c>
    </row>
    <row r="95" spans="1:14" x14ac:dyDescent="0.25">
      <c r="A95" s="39" t="s">
        <v>9305</v>
      </c>
      <c r="B95" s="1" t="b">
        <f>AND($E$116=FALSE,$B$107=TRUE,AND(OR(dotazník!A91="",dotazník!B91="",dotazník!F91="",dotazník!G91=""),OR(dotazník!A91&lt;&gt;"",dotazník!B91&lt;&gt;"",dotazník!F91&lt;&gt;"",dotazník!G91&lt;&gt;"")),dotazník!F91&lt;&gt;0)</f>
        <v>0</v>
      </c>
      <c r="C95" s="574" t="s">
        <v>12537</v>
      </c>
      <c r="D95" s="575"/>
      <c r="E95" s="576"/>
      <c r="F95" s="192" t="s">
        <v>165</v>
      </c>
      <c r="G95" s="3">
        <v>7754078</v>
      </c>
      <c r="H95" s="4" t="s">
        <v>12732</v>
      </c>
      <c r="I95" s="3">
        <v>7754078</v>
      </c>
      <c r="J95" s="290" t="s">
        <v>9211</v>
      </c>
      <c r="K95" s="290"/>
      <c r="L95" s="291"/>
      <c r="M95" s="70" t="s">
        <v>1408</v>
      </c>
      <c r="N95" s="3" t="s">
        <v>4076</v>
      </c>
    </row>
    <row r="96" spans="1:14" x14ac:dyDescent="0.25">
      <c r="A96" s="39" t="s">
        <v>9306</v>
      </c>
      <c r="B96" s="1" t="b">
        <f>AND($E$116=FALSE,$B$107=TRUE,AND(OR(dotazník!A92="",dotazník!B92="",dotazník!F92="",dotazník!G92=""),OR(dotazník!A92&lt;&gt;"",dotazník!B92&lt;&gt;"",dotazník!F92&lt;&gt;"",dotazník!G92&lt;&gt;"")),dotazník!F92&lt;&gt;0)</f>
        <v>0</v>
      </c>
      <c r="C96" s="574" t="s">
        <v>12537</v>
      </c>
      <c r="D96" s="575"/>
      <c r="E96" s="576"/>
      <c r="F96" s="192" t="s">
        <v>166</v>
      </c>
      <c r="G96" s="3">
        <v>1822993</v>
      </c>
      <c r="H96" s="4" t="s">
        <v>374</v>
      </c>
      <c r="I96" s="3">
        <v>1822993</v>
      </c>
      <c r="J96" s="290" t="s">
        <v>9212</v>
      </c>
      <c r="K96" s="290"/>
      <c r="L96" s="291"/>
      <c r="M96" s="70" t="s">
        <v>1409</v>
      </c>
      <c r="N96" s="3" t="s">
        <v>12457</v>
      </c>
    </row>
    <row r="97" spans="1:14" x14ac:dyDescent="0.25">
      <c r="A97" s="39" t="s">
        <v>9307</v>
      </c>
      <c r="B97" s="1" t="b">
        <f>AND($E$116=FALSE,$B$107=TRUE,AND(OR(dotazník!A93="",dotazník!B93="",dotazník!F93="",dotazník!G93=""),OR(dotazník!A93&lt;&gt;"",dotazník!B93&lt;&gt;"",dotazník!F93&lt;&gt;"",dotazník!G93&lt;&gt;"")),dotazník!F93&lt;&gt;0)</f>
        <v>0</v>
      </c>
      <c r="C97" s="574" t="s">
        <v>12537</v>
      </c>
      <c r="D97" s="575"/>
      <c r="E97" s="576"/>
      <c r="F97" s="192" t="s">
        <v>167</v>
      </c>
      <c r="G97" s="3">
        <v>27775496</v>
      </c>
      <c r="H97" s="4" t="s">
        <v>375</v>
      </c>
      <c r="I97" s="3">
        <v>27775496</v>
      </c>
      <c r="J97" s="290" t="s">
        <v>9213</v>
      </c>
      <c r="K97" s="290"/>
      <c r="L97" s="291"/>
      <c r="M97" s="70" t="s">
        <v>1410</v>
      </c>
      <c r="N97" s="3" t="s">
        <v>12458</v>
      </c>
    </row>
    <row r="98" spans="1:14" x14ac:dyDescent="0.25">
      <c r="A98" s="39" t="s">
        <v>9309</v>
      </c>
      <c r="B98" s="1" t="b">
        <f>AND($E$116=FALSE,$B$107=TRUE,COUNTIF(dotazník!A86:K89,"")+COUNTIF(dotazník!A91:H93,"")=68,$E$120=FALSE)</f>
        <v>0</v>
      </c>
      <c r="C98" s="574" t="s">
        <v>9321</v>
      </c>
      <c r="D98" s="575"/>
      <c r="E98" s="576"/>
      <c r="F98" s="192" t="s">
        <v>168</v>
      </c>
      <c r="G98" s="3">
        <v>4520378</v>
      </c>
      <c r="H98" s="4" t="s">
        <v>376</v>
      </c>
      <c r="I98" s="3">
        <v>4520378</v>
      </c>
      <c r="J98" s="290" t="s">
        <v>9214</v>
      </c>
      <c r="K98" s="290"/>
      <c r="L98" s="291"/>
      <c r="M98" s="70" t="s">
        <v>1411</v>
      </c>
      <c r="N98" s="3" t="s">
        <v>9373</v>
      </c>
    </row>
    <row r="99" spans="1:14" x14ac:dyDescent="0.25">
      <c r="A99" s="53" t="s">
        <v>12702</v>
      </c>
      <c r="B99" s="1" t="b">
        <f>OR(AND((dotazník!F86&lt;dotazník!I86),ISNUMBER(dotazník!F86),ISNUMBER(dotazník!I86)), AND((dotazník!F87&lt;dotazník!I87),ISNUMBER(dotazník!F87),ISNUMBER(dotazník!I87)), AND((dotazník!F88&lt;dotazník!I88),ISNUMBER(dotazník!F88),ISNUMBER(dotazník!I88)), AND((dotazník!F89&lt;dotazník!I89),ISNUMBER(dotazník!F89),ISNUMBER(dotazník!I89)))</f>
        <v>0</v>
      </c>
      <c r="C99" s="574" t="s">
        <v>12703</v>
      </c>
      <c r="D99" s="575"/>
      <c r="E99" s="576"/>
      <c r="F99" s="192" t="s">
        <v>169</v>
      </c>
      <c r="G99" s="3">
        <v>27226328</v>
      </c>
      <c r="H99" s="4" t="s">
        <v>377</v>
      </c>
      <c r="I99" s="3">
        <v>27226328</v>
      </c>
      <c r="J99" s="290" t="s">
        <v>9215</v>
      </c>
      <c r="K99" s="290"/>
      <c r="L99" s="291"/>
      <c r="M99" s="70" t="s">
        <v>1412</v>
      </c>
      <c r="N99" s="3" t="s">
        <v>4077</v>
      </c>
    </row>
    <row r="100" spans="1:14" x14ac:dyDescent="0.25">
      <c r="A100" s="39" t="s">
        <v>9290</v>
      </c>
      <c r="B100" s="1" t="b">
        <f>AND($B$107=TRUE,COUNTIF(dotazník!E102:K104,"")=21)</f>
        <v>0</v>
      </c>
      <c r="C100" s="574" t="s">
        <v>9321</v>
      </c>
      <c r="D100" s="575"/>
      <c r="E100" s="576"/>
      <c r="F100" s="192" t="s">
        <v>170</v>
      </c>
      <c r="G100" s="3">
        <v>4562372</v>
      </c>
      <c r="H100" s="4" t="s">
        <v>378</v>
      </c>
      <c r="I100" s="3">
        <v>4562372</v>
      </c>
      <c r="J100" s="290" t="s">
        <v>9216</v>
      </c>
      <c r="K100" s="290"/>
      <c r="L100" s="291"/>
      <c r="M100" s="70" t="s">
        <v>1413</v>
      </c>
      <c r="N100" s="3" t="s">
        <v>4078</v>
      </c>
    </row>
    <row r="101" spans="1:14" x14ac:dyDescent="0.25">
      <c r="A101" s="39" t="s">
        <v>9291</v>
      </c>
      <c r="B101" s="1" t="b">
        <f>AND($B$107=TRUE,AND(NOT(ISNUMBER(dotazník!F108)),NOT(ISNUMBER(dotazník!K108))))</f>
        <v>0</v>
      </c>
      <c r="C101" s="574" t="s">
        <v>9321</v>
      </c>
      <c r="D101" s="575"/>
      <c r="E101" s="576"/>
      <c r="F101" s="192" t="s">
        <v>171</v>
      </c>
      <c r="G101" s="3">
        <v>3854329</v>
      </c>
      <c r="H101" s="4" t="s">
        <v>379</v>
      </c>
      <c r="I101" s="3">
        <v>3854329</v>
      </c>
      <c r="J101" s="290" t="s">
        <v>9217</v>
      </c>
      <c r="K101" s="290"/>
      <c r="L101" s="291"/>
      <c r="M101" s="70" t="s">
        <v>1414</v>
      </c>
      <c r="N101" s="3" t="s">
        <v>4079</v>
      </c>
    </row>
    <row r="102" spans="1:14" x14ac:dyDescent="0.25">
      <c r="A102" s="39" t="s">
        <v>9338</v>
      </c>
      <c r="B102" s="1" t="b">
        <f>AND($B$107=TRUE,OR(NOT(ISNUMBER(dotazník!F108)),NOT(ISNUMBER(dotazník!K108))))</f>
        <v>0</v>
      </c>
      <c r="C102" s="574" t="s">
        <v>9337</v>
      </c>
      <c r="D102" s="575"/>
      <c r="E102" s="576"/>
      <c r="F102" s="192" t="s">
        <v>172</v>
      </c>
      <c r="G102" s="3">
        <v>27167526</v>
      </c>
      <c r="H102" s="4" t="s">
        <v>380</v>
      </c>
      <c r="I102" s="3">
        <v>27167526</v>
      </c>
      <c r="J102" s="290" t="s">
        <v>9218</v>
      </c>
      <c r="K102" s="290"/>
      <c r="L102" s="291"/>
      <c r="M102" s="70" t="s">
        <v>1415</v>
      </c>
      <c r="N102" s="3" t="s">
        <v>4080</v>
      </c>
    </row>
    <row r="103" spans="1:14" x14ac:dyDescent="0.25">
      <c r="A103" s="53" t="s">
        <v>9336</v>
      </c>
      <c r="B103" s="1" t="b">
        <f>AND((dotazník!F108&lt;dotazník!K108),ISNUMBER(dotazník!F108),ISNUMBER(dotazník!K108))</f>
        <v>0</v>
      </c>
      <c r="C103" s="574" t="s">
        <v>12443</v>
      </c>
      <c r="D103" s="575"/>
      <c r="E103" s="576"/>
      <c r="F103" s="192" t="s">
        <v>173</v>
      </c>
      <c r="G103" s="3">
        <v>4647971</v>
      </c>
      <c r="H103" s="4" t="s">
        <v>381</v>
      </c>
      <c r="I103" s="3">
        <v>4647971</v>
      </c>
      <c r="J103" s="290" t="s">
        <v>9219</v>
      </c>
      <c r="K103" s="290"/>
      <c r="L103" s="291"/>
      <c r="M103" s="70" t="s">
        <v>1416</v>
      </c>
      <c r="N103" s="3" t="s">
        <v>9373</v>
      </c>
    </row>
    <row r="104" spans="1:14" x14ac:dyDescent="0.25">
      <c r="A104" s="39" t="s">
        <v>9341</v>
      </c>
      <c r="B104" s="1" t="b">
        <f>AND($E$119=FALSE,$B$107=TRUE,AND(OR(dotazník!A112="",dotazník!E112="",dotazník!I112=""),OR(dotazník!A112&lt;&gt;"",dotazník!E112&lt;&gt;"",dotazník!I112&lt;&gt;"")))</f>
        <v>0</v>
      </c>
      <c r="C104" s="574" t="s">
        <v>9323</v>
      </c>
      <c r="D104" s="575"/>
      <c r="E104" s="576"/>
      <c r="F104" s="192" t="s">
        <v>174</v>
      </c>
      <c r="G104" s="3">
        <v>27786439</v>
      </c>
      <c r="H104" s="4" t="s">
        <v>12733</v>
      </c>
      <c r="I104" s="3">
        <v>27786439</v>
      </c>
      <c r="J104" s="290" t="s">
        <v>9220</v>
      </c>
      <c r="K104" s="290"/>
      <c r="L104" s="291"/>
      <c r="M104" s="70" t="s">
        <v>1417</v>
      </c>
      <c r="N104" s="3" t="s">
        <v>4081</v>
      </c>
    </row>
    <row r="105" spans="1:14" x14ac:dyDescent="0.25">
      <c r="A105" s="39" t="s">
        <v>9342</v>
      </c>
      <c r="B105" s="1" t="b">
        <f>AND($E$119=FALSE,$B$107=TRUE,AND(OR(dotazník!A113="",dotazník!E113="",dotazník!I113=""),OR(dotazník!A113&lt;&gt;"",dotazník!E113&lt;&gt;"",dotazník!I113&lt;&gt;"")))</f>
        <v>0</v>
      </c>
      <c r="C105" s="574" t="s">
        <v>9323</v>
      </c>
      <c r="D105" s="575"/>
      <c r="E105" s="576"/>
      <c r="F105" s="192" t="s">
        <v>175</v>
      </c>
      <c r="G105" s="3">
        <v>5514681</v>
      </c>
      <c r="H105" s="4" t="s">
        <v>382</v>
      </c>
      <c r="I105" s="3">
        <v>5514681</v>
      </c>
      <c r="J105" s="290" t="s">
        <v>9221</v>
      </c>
      <c r="K105" s="290"/>
      <c r="L105" s="291"/>
      <c r="M105" s="70" t="s">
        <v>1418</v>
      </c>
      <c r="N105" s="3" t="s">
        <v>12459</v>
      </c>
    </row>
    <row r="106" spans="1:14" x14ac:dyDescent="0.25">
      <c r="A106" s="39" t="s">
        <v>9340</v>
      </c>
      <c r="B106" s="1" t="b">
        <f>AND($E$119=FALSE,$B$107=TRUE,COUNTIF(dotazník!A112:K113,"")=22)</f>
        <v>0</v>
      </c>
      <c r="C106" s="574" t="s">
        <v>9321</v>
      </c>
      <c r="D106" s="575"/>
      <c r="E106" s="576"/>
      <c r="F106" s="192" t="s">
        <v>176</v>
      </c>
      <c r="G106" s="3">
        <v>26431572</v>
      </c>
      <c r="H106" s="4" t="s">
        <v>383</v>
      </c>
      <c r="I106" s="3">
        <v>26431572</v>
      </c>
      <c r="J106" s="290" t="s">
        <v>9222</v>
      </c>
      <c r="K106" s="290"/>
      <c r="L106" s="291"/>
      <c r="M106" s="70" t="s">
        <v>1419</v>
      </c>
      <c r="N106" s="3" t="s">
        <v>9373</v>
      </c>
    </row>
    <row r="107" spans="1:14" ht="15.75" thickBot="1" x14ac:dyDescent="0.3">
      <c r="A107" s="41" t="s">
        <v>9308</v>
      </c>
      <c r="B107" s="51" t="b">
        <f>OR(dotazník!D116&lt;&gt;"",dotazník!D117&lt;&gt;"",dotazník!I117&lt;&gt;"")</f>
        <v>0</v>
      </c>
      <c r="C107" s="60"/>
      <c r="D107" s="61"/>
      <c r="E107" s="62"/>
      <c r="F107" s="192" t="s">
        <v>177</v>
      </c>
      <c r="G107" s="3">
        <v>28404378</v>
      </c>
      <c r="H107" s="4" t="s">
        <v>384</v>
      </c>
      <c r="I107" s="3">
        <v>28404378</v>
      </c>
      <c r="J107" s="290" t="s">
        <v>9223</v>
      </c>
      <c r="K107" s="290"/>
      <c r="L107" s="291"/>
      <c r="M107" s="70" t="s">
        <v>1420</v>
      </c>
      <c r="N107" s="3" t="s">
        <v>4082</v>
      </c>
    </row>
    <row r="108" spans="1:14" x14ac:dyDescent="0.25">
      <c r="A108" s="577" t="s">
        <v>9315</v>
      </c>
      <c r="B108" s="578"/>
      <c r="C108" s="578"/>
      <c r="D108" s="281" t="s">
        <v>12641</v>
      </c>
      <c r="E108" s="278" t="str">
        <f>IF(OR(B109=TRUE,B109=1,LEN(B109)=6),"NE","ANO")</f>
        <v>ANO</v>
      </c>
      <c r="F108" s="192" t="s">
        <v>178</v>
      </c>
      <c r="G108" s="3">
        <v>25870882</v>
      </c>
      <c r="H108" s="4" t="s">
        <v>385</v>
      </c>
      <c r="I108" s="3">
        <v>25870882</v>
      </c>
      <c r="J108" s="290" t="s">
        <v>9224</v>
      </c>
      <c r="K108" s="290"/>
      <c r="L108" s="291"/>
      <c r="M108" s="70" t="s">
        <v>1421</v>
      </c>
      <c r="N108" s="3" t="s">
        <v>9373</v>
      </c>
    </row>
    <row r="109" spans="1:14" x14ac:dyDescent="0.25">
      <c r="A109" s="48" t="s">
        <v>9316</v>
      </c>
      <c r="B109" s="47" t="b">
        <f>IF((COUNTIF(B51:B85,TRUE)+COUNTIF(B87:B88,TRUE)+COUNTIF(B90:B106,TRUE)=0)*(B107=TRUE)*(B86=TRUE)*(B89=TRUE),TRUE,FALSE)</f>
        <v>0</v>
      </c>
      <c r="C109" s="574" t="s">
        <v>12586</v>
      </c>
      <c r="D109" s="575"/>
      <c r="E109" s="576"/>
      <c r="F109" s="192" t="s">
        <v>179</v>
      </c>
      <c r="G109" s="3">
        <v>5563216</v>
      </c>
      <c r="H109" s="4" t="s">
        <v>386</v>
      </c>
      <c r="I109" s="3">
        <v>5563216</v>
      </c>
      <c r="J109" s="290" t="s">
        <v>9225</v>
      </c>
      <c r="K109" s="290"/>
      <c r="L109" s="291"/>
      <c r="M109" s="70" t="s">
        <v>1422</v>
      </c>
      <c r="N109" s="3" t="s">
        <v>9373</v>
      </c>
    </row>
    <row r="110" spans="1:14" x14ac:dyDescent="0.25">
      <c r="A110" s="48" t="s">
        <v>9317</v>
      </c>
      <c r="B110" s="47" t="b">
        <f>AND(NOT(B109),B107)</f>
        <v>0</v>
      </c>
      <c r="C110" s="574" t="s">
        <v>12585</v>
      </c>
      <c r="D110" s="575"/>
      <c r="E110" s="576"/>
      <c r="F110" s="192" t="s">
        <v>180</v>
      </c>
      <c r="G110" s="3">
        <v>4305019</v>
      </c>
      <c r="H110" s="4" t="s">
        <v>387</v>
      </c>
      <c r="I110" s="3">
        <v>4305019</v>
      </c>
      <c r="J110" s="290" t="s">
        <v>9226</v>
      </c>
      <c r="K110" s="290"/>
      <c r="L110" s="291"/>
      <c r="M110" s="70" t="s">
        <v>1423</v>
      </c>
      <c r="N110" s="3" t="s">
        <v>12460</v>
      </c>
    </row>
    <row r="111" spans="1:14" ht="15.75" thickBot="1" x14ac:dyDescent="0.3">
      <c r="A111" s="50" t="s">
        <v>9318</v>
      </c>
      <c r="B111" s="189" t="b">
        <v>1</v>
      </c>
      <c r="C111" s="604" t="s">
        <v>56</v>
      </c>
      <c r="D111" s="605"/>
      <c r="E111" s="606"/>
      <c r="F111" s="192" t="s">
        <v>181</v>
      </c>
      <c r="G111" s="3">
        <v>6632815</v>
      </c>
      <c r="H111" s="4" t="s">
        <v>388</v>
      </c>
      <c r="I111" s="3">
        <v>6632815</v>
      </c>
      <c r="J111" s="290" t="s">
        <v>9227</v>
      </c>
      <c r="K111" s="290"/>
      <c r="L111" s="291"/>
      <c r="M111" s="70" t="s">
        <v>1424</v>
      </c>
      <c r="N111" s="3" t="s">
        <v>4083</v>
      </c>
    </row>
    <row r="112" spans="1:14" x14ac:dyDescent="0.25">
      <c r="A112" s="583" t="s">
        <v>12507</v>
      </c>
      <c r="B112" s="584"/>
      <c r="C112" s="601" t="s">
        <v>9324</v>
      </c>
      <c r="D112" s="602"/>
      <c r="E112" s="603"/>
      <c r="F112" s="191" t="s">
        <v>182</v>
      </c>
      <c r="G112" s="3">
        <v>27603954</v>
      </c>
      <c r="H112" s="4" t="s">
        <v>389</v>
      </c>
      <c r="I112" s="3">
        <v>27603954</v>
      </c>
      <c r="J112" s="290" t="s">
        <v>9228</v>
      </c>
      <c r="K112" s="290"/>
      <c r="L112" s="291"/>
      <c r="M112" s="70" t="s">
        <v>1425</v>
      </c>
      <c r="N112" s="3" t="s">
        <v>4084</v>
      </c>
    </row>
    <row r="113" spans="1:14" x14ac:dyDescent="0.25">
      <c r="A113" s="39" t="str">
        <f ca="1">IFERROR(SEARCH("Chyba",B113),"OK")</f>
        <v>OK</v>
      </c>
      <c r="B113" s="2" t="b">
        <f ca="1">IF(dotazník!L18=TRUE,TRUE,"Chyba v řádku 18 nebo dříve")</f>
        <v>1</v>
      </c>
      <c r="C113" s="43" t="s">
        <v>309</v>
      </c>
      <c r="D113" s="13" t="str">
        <f>IF(OR(E113=TRUE,E113=1,LEN(E113)=6),"ANO","NE")</f>
        <v>NE</v>
      </c>
      <c r="E113" s="205" t="b">
        <v>0</v>
      </c>
      <c r="F113" s="191" t="s">
        <v>183</v>
      </c>
      <c r="G113" s="3">
        <v>3067025</v>
      </c>
      <c r="H113" s="4" t="s">
        <v>390</v>
      </c>
      <c r="I113" s="3">
        <v>3067025</v>
      </c>
      <c r="J113" s="290" t="s">
        <v>9229</v>
      </c>
      <c r="K113" s="290"/>
      <c r="L113" s="291"/>
      <c r="M113" s="70" t="s">
        <v>1426</v>
      </c>
      <c r="N113" s="3" t="s">
        <v>9373</v>
      </c>
    </row>
    <row r="114" spans="1:14" x14ac:dyDescent="0.25">
      <c r="A114" s="39" t="str">
        <f t="shared" ref="A114:A120" ca="1" si="2">IFERROR(SEARCH("Chyba",B114),"OK")</f>
        <v>OK</v>
      </c>
      <c r="B114" s="2" t="b">
        <f ca="1">IF(dotazník!L38=TRUE,TRUE,"Chyba v řádku 18 - 38")</f>
        <v>1</v>
      </c>
      <c r="C114" s="39" t="s">
        <v>9285</v>
      </c>
      <c r="D114" s="13" t="str">
        <f t="shared" ref="D114:D120" si="3">IF(OR(E114=TRUE,E114=1,LEN(E114)=6),"ANO","NE")</f>
        <v>NE</v>
      </c>
      <c r="E114" s="205" t="b">
        <v>0</v>
      </c>
      <c r="F114" s="191" t="s">
        <v>184</v>
      </c>
      <c r="G114" s="3">
        <v>6240640</v>
      </c>
      <c r="H114" s="4" t="s">
        <v>12734</v>
      </c>
      <c r="I114" s="3">
        <v>6240640</v>
      </c>
      <c r="J114" s="290" t="s">
        <v>9230</v>
      </c>
      <c r="K114" s="290"/>
      <c r="L114" s="291"/>
      <c r="M114" s="70" t="s">
        <v>1427</v>
      </c>
      <c r="N114" s="3" t="s">
        <v>4085</v>
      </c>
    </row>
    <row r="115" spans="1:14" x14ac:dyDescent="0.25">
      <c r="A115" s="39" t="str">
        <f t="shared" ca="1" si="2"/>
        <v>OK</v>
      </c>
      <c r="B115" s="2" t="b">
        <f ca="1">IF(dotazník!L53=TRUE,TRUE,"Chyba v řádku 39 - 53")</f>
        <v>1</v>
      </c>
      <c r="C115" s="43" t="s">
        <v>53</v>
      </c>
      <c r="D115" s="13" t="str">
        <f t="shared" si="3"/>
        <v>NE</v>
      </c>
      <c r="E115" s="205" t="b">
        <v>0</v>
      </c>
      <c r="F115" s="191" t="s">
        <v>185</v>
      </c>
      <c r="G115" s="3">
        <v>5076552</v>
      </c>
      <c r="H115" s="4" t="s">
        <v>391</v>
      </c>
      <c r="I115" s="3">
        <v>5076552</v>
      </c>
      <c r="J115" s="290" t="s">
        <v>9231</v>
      </c>
      <c r="K115" s="290"/>
      <c r="L115" s="291"/>
      <c r="M115" s="70" t="s">
        <v>1428</v>
      </c>
      <c r="N115" s="3" t="s">
        <v>4086</v>
      </c>
    </row>
    <row r="116" spans="1:14" x14ac:dyDescent="0.25">
      <c r="A116" s="39" t="str">
        <f t="shared" ca="1" si="2"/>
        <v>OK</v>
      </c>
      <c r="B116" s="2" t="b">
        <f ca="1">IF(dotazník!L78=TRUE,TRUE,"Chyba v řádku 54 - 78")</f>
        <v>1</v>
      </c>
      <c r="C116" s="43" t="s">
        <v>54</v>
      </c>
      <c r="D116" s="13" t="str">
        <f t="shared" si="3"/>
        <v>NE</v>
      </c>
      <c r="E116" s="205" t="b">
        <v>0</v>
      </c>
      <c r="F116" s="191" t="s">
        <v>186</v>
      </c>
      <c r="G116" s="3">
        <v>27865436</v>
      </c>
      <c r="H116" s="4" t="s">
        <v>392</v>
      </c>
      <c r="I116" s="3">
        <v>27865436</v>
      </c>
      <c r="J116" s="290" t="s">
        <v>9232</v>
      </c>
      <c r="K116" s="290"/>
      <c r="L116" s="291"/>
      <c r="M116" s="70" t="s">
        <v>12469</v>
      </c>
      <c r="N116" s="3" t="s">
        <v>9373</v>
      </c>
    </row>
    <row r="117" spans="1:14" x14ac:dyDescent="0.25">
      <c r="A117" s="39" t="str">
        <f t="shared" ca="1" si="2"/>
        <v>OK</v>
      </c>
      <c r="B117" s="2" t="b">
        <f ca="1">IF(dotazník!L93=TRUE,TRUE,"Chyba v řádku 79 - 93")</f>
        <v>1</v>
      </c>
      <c r="C117" s="43" t="s">
        <v>55</v>
      </c>
      <c r="D117" s="13" t="str">
        <f t="shared" si="3"/>
        <v>NE</v>
      </c>
      <c r="E117" s="205" t="b">
        <v>0</v>
      </c>
      <c r="F117" s="191" t="s">
        <v>187</v>
      </c>
      <c r="G117" s="3">
        <v>5557429</v>
      </c>
      <c r="H117" s="4" t="s">
        <v>393</v>
      </c>
      <c r="I117" s="3">
        <v>5557429</v>
      </c>
      <c r="J117" s="290" t="s">
        <v>9233</v>
      </c>
      <c r="K117" s="290"/>
      <c r="L117" s="291"/>
      <c r="M117" s="70" t="s">
        <v>1429</v>
      </c>
      <c r="N117" s="3" t="s">
        <v>4087</v>
      </c>
    </row>
    <row r="118" spans="1:14" x14ac:dyDescent="0.25">
      <c r="A118" s="39" t="str">
        <f t="shared" ca="1" si="2"/>
        <v>OK</v>
      </c>
      <c r="B118" s="2" t="b">
        <f ca="1">IF(dotazník!L117=TRUE,TRUE,"Chyba v řádku 93 - 117")</f>
        <v>1</v>
      </c>
      <c r="C118" s="43" t="s">
        <v>9344</v>
      </c>
      <c r="D118" s="13" t="str">
        <f t="shared" si="3"/>
        <v>NE</v>
      </c>
      <c r="E118" s="205" t="b">
        <v>0</v>
      </c>
      <c r="F118" s="192" t="s">
        <v>188</v>
      </c>
      <c r="G118" s="3">
        <v>27365000</v>
      </c>
      <c r="H118" s="4" t="s">
        <v>394</v>
      </c>
      <c r="I118" s="3">
        <v>27365000</v>
      </c>
      <c r="J118" s="290" t="s">
        <v>9234</v>
      </c>
      <c r="K118" s="290"/>
      <c r="L118" s="291"/>
      <c r="M118" s="70" t="s">
        <v>1430</v>
      </c>
      <c r="N118" s="3" t="s">
        <v>4088</v>
      </c>
    </row>
    <row r="119" spans="1:14" x14ac:dyDescent="0.25">
      <c r="A119" s="39" t="str">
        <f t="shared" ca="1" si="2"/>
        <v>OK</v>
      </c>
      <c r="B119" s="2" t="b">
        <f ca="1">IF(dotazník!D126=TRUE,TRUE,"Chyba, posunuty sloupce A-D")</f>
        <v>1</v>
      </c>
      <c r="C119" s="43" t="s">
        <v>9343</v>
      </c>
      <c r="D119" s="13" t="str">
        <f t="shared" si="3"/>
        <v>NE</v>
      </c>
      <c r="E119" s="205" t="b">
        <v>0</v>
      </c>
      <c r="F119" s="192" t="s">
        <v>189</v>
      </c>
      <c r="G119" s="3">
        <v>18629601</v>
      </c>
      <c r="H119" s="4" t="s">
        <v>395</v>
      </c>
      <c r="I119" s="3">
        <v>18629601</v>
      </c>
      <c r="J119" s="290" t="s">
        <v>9235</v>
      </c>
      <c r="K119" s="290"/>
      <c r="L119" s="291"/>
      <c r="M119" s="70" t="s">
        <v>1431</v>
      </c>
      <c r="N119" s="3" t="s">
        <v>4089</v>
      </c>
    </row>
    <row r="120" spans="1:14" ht="15.75" thickBot="1" x14ac:dyDescent="0.3">
      <c r="A120" s="39" t="str">
        <f t="shared" ca="1" si="2"/>
        <v>OK</v>
      </c>
      <c r="B120" s="2" t="b">
        <f ca="1">IF(dotazník!K126=TRUE,TRUE,"Chyba, posunuty sloupce E-K")</f>
        <v>1</v>
      </c>
      <c r="C120" s="44" t="s">
        <v>57</v>
      </c>
      <c r="D120" s="206" t="str">
        <f t="shared" si="3"/>
        <v>NE</v>
      </c>
      <c r="E120" s="207" t="b">
        <v>0</v>
      </c>
      <c r="F120" s="191" t="s">
        <v>190</v>
      </c>
      <c r="G120" s="3">
        <v>26159031</v>
      </c>
      <c r="H120" s="4" t="s">
        <v>396</v>
      </c>
      <c r="I120" s="3">
        <v>26159031</v>
      </c>
      <c r="J120" s="290" t="s">
        <v>9236</v>
      </c>
      <c r="K120" s="290"/>
      <c r="L120" s="291"/>
      <c r="M120" s="70" t="s">
        <v>1432</v>
      </c>
      <c r="N120" s="3" t="s">
        <v>4090</v>
      </c>
    </row>
    <row r="121" spans="1:14" ht="15.75" thickBot="1" x14ac:dyDescent="0.3">
      <c r="A121" s="212" t="s">
        <v>12506</v>
      </c>
      <c r="B121" s="213" t="str">
        <f ca="1">IF(COUNTIF(B113:B120,TRUE)=8,"Uspořádání nezměněno",VLOOKUP(1,A113:B120,2,FALSE))</f>
        <v>Uspořádání nezměněno</v>
      </c>
      <c r="E121" s="294" t="s">
        <v>12643</v>
      </c>
      <c r="F121" s="192" t="s">
        <v>191</v>
      </c>
      <c r="G121" s="3">
        <v>5557399</v>
      </c>
      <c r="H121" s="4" t="s">
        <v>397</v>
      </c>
      <c r="I121" s="3">
        <v>5557399</v>
      </c>
      <c r="J121" s="290" t="s">
        <v>9237</v>
      </c>
      <c r="K121" s="290"/>
      <c r="L121" s="291"/>
      <c r="M121" s="70" t="s">
        <v>1433</v>
      </c>
      <c r="N121" s="3" t="s">
        <v>9373</v>
      </c>
    </row>
    <row r="122" spans="1:14" x14ac:dyDescent="0.25">
      <c r="A122" s="583" t="s">
        <v>4126</v>
      </c>
      <c r="B122" s="600"/>
      <c r="C122" s="584"/>
      <c r="E122" s="295" t="s">
        <v>12644</v>
      </c>
      <c r="F122" s="192" t="s">
        <v>192</v>
      </c>
      <c r="G122" s="3">
        <v>5463068</v>
      </c>
      <c r="H122" s="4" t="s">
        <v>12735</v>
      </c>
      <c r="I122" s="3">
        <v>5463068</v>
      </c>
      <c r="J122" s="290" t="s">
        <v>9238</v>
      </c>
      <c r="K122" s="290"/>
      <c r="L122" s="291"/>
      <c r="M122" s="70" t="s">
        <v>1434</v>
      </c>
      <c r="N122" s="3" t="s">
        <v>9373</v>
      </c>
    </row>
    <row r="123" spans="1:14" x14ac:dyDescent="0.25">
      <c r="A123" s="39" t="b">
        <f>dotazník!C52&lt;&gt;""</f>
        <v>0</v>
      </c>
      <c r="B123" s="47" t="str">
        <f>IF(OR(A123=TRUE,A123=1,LEN(A123)=6),"ANO","NE")</f>
        <v>NE</v>
      </c>
      <c r="C123" s="40" t="str">
        <f>IFERROR(VLOOKUP(dotazník!C52,$M$1:$N$176,2,FALSE),"")</f>
        <v/>
      </c>
      <c r="E123" s="296" t="s">
        <v>12645</v>
      </c>
      <c r="F123" s="192" t="s">
        <v>193</v>
      </c>
      <c r="G123" s="3">
        <v>4856236</v>
      </c>
      <c r="H123" s="4" t="s">
        <v>398</v>
      </c>
      <c r="I123" s="3">
        <v>4856236</v>
      </c>
      <c r="J123" s="290" t="s">
        <v>9239</v>
      </c>
      <c r="K123" s="290"/>
      <c r="L123" s="291"/>
      <c r="M123" s="70" t="s">
        <v>1435</v>
      </c>
      <c r="N123" s="3" t="s">
        <v>12461</v>
      </c>
    </row>
    <row r="124" spans="1:14" ht="15" customHeight="1" x14ac:dyDescent="0.25">
      <c r="A124" s="39" t="b">
        <f>dotazník!C51&lt;&gt;""</f>
        <v>0</v>
      </c>
      <c r="B124" s="47" t="str">
        <f t="shared" ref="B124:B134" si="4">IF(OR(A124=TRUE,A124=1,LEN(A124)=6),"ANO","NE")</f>
        <v>NE</v>
      </c>
      <c r="C124" s="40" t="str">
        <f>IFERROR(VLOOKUP(dotazník!C51,$M$1:$N$176,2,FALSE),"")</f>
        <v/>
      </c>
      <c r="E124" s="297" t="s">
        <v>12646</v>
      </c>
      <c r="F124" s="192" t="s">
        <v>194</v>
      </c>
      <c r="G124" s="3">
        <v>27748057</v>
      </c>
      <c r="H124" s="4" t="s">
        <v>399</v>
      </c>
      <c r="I124" s="3">
        <v>27748057</v>
      </c>
      <c r="J124" s="290" t="s">
        <v>9240</v>
      </c>
      <c r="K124" s="290"/>
      <c r="L124" s="291"/>
      <c r="M124" s="70" t="s">
        <v>1436</v>
      </c>
      <c r="N124" s="3" t="s">
        <v>4091</v>
      </c>
    </row>
    <row r="125" spans="1:14" ht="15" customHeight="1" x14ac:dyDescent="0.25">
      <c r="A125" s="39" t="b">
        <f>dotazník!C50&lt;&gt;""</f>
        <v>0</v>
      </c>
      <c r="B125" s="47" t="str">
        <f t="shared" si="4"/>
        <v>NE</v>
      </c>
      <c r="C125" s="40" t="str">
        <f>IFERROR(VLOOKUP(dotazník!C50,$M$1:$N$176,2,FALSE),"")</f>
        <v/>
      </c>
      <c r="E125" s="297" t="s">
        <v>12647</v>
      </c>
      <c r="F125" s="192" t="s">
        <v>195</v>
      </c>
      <c r="G125" s="3">
        <v>26212196</v>
      </c>
      <c r="H125" s="4" t="s">
        <v>400</v>
      </c>
      <c r="I125" s="3">
        <v>26212196</v>
      </c>
      <c r="J125" s="290" t="s">
        <v>9241</v>
      </c>
      <c r="K125" s="290"/>
      <c r="L125" s="291"/>
      <c r="M125" s="70" t="s">
        <v>1437</v>
      </c>
      <c r="N125" s="3" t="s">
        <v>4092</v>
      </c>
    </row>
    <row r="126" spans="1:14" ht="15.75" thickBot="1" x14ac:dyDescent="0.3">
      <c r="A126" s="41" t="b">
        <f>dotazník!C49&lt;&gt;""</f>
        <v>0</v>
      </c>
      <c r="B126" s="189" t="str">
        <f t="shared" si="4"/>
        <v>NE</v>
      </c>
      <c r="C126" s="42" t="str">
        <f>IFERROR(VLOOKUP(dotazník!C49,$M$1:$N$176,2,FALSE),"")</f>
        <v/>
      </c>
      <c r="E126" s="296" t="s">
        <v>12648</v>
      </c>
      <c r="F126" s="192" t="s">
        <v>196</v>
      </c>
      <c r="G126" s="3">
        <v>27575861</v>
      </c>
      <c r="H126" s="4" t="s">
        <v>401</v>
      </c>
      <c r="I126" s="3">
        <v>27575861</v>
      </c>
      <c r="J126" s="290" t="s">
        <v>9242</v>
      </c>
      <c r="K126" s="290"/>
      <c r="L126" s="291"/>
      <c r="M126" s="70" t="s">
        <v>1438</v>
      </c>
      <c r="N126" s="3" t="s">
        <v>9373</v>
      </c>
    </row>
    <row r="127" spans="1:14" x14ac:dyDescent="0.25">
      <c r="A127" s="583" t="s">
        <v>4024</v>
      </c>
      <c r="B127" s="600"/>
      <c r="C127" s="584"/>
      <c r="E127" s="297" t="s">
        <v>12649</v>
      </c>
      <c r="F127" s="192" t="s">
        <v>197</v>
      </c>
      <c r="G127" s="3">
        <v>7460805</v>
      </c>
      <c r="H127" s="4" t="s">
        <v>12736</v>
      </c>
      <c r="I127" s="3">
        <v>7460805</v>
      </c>
      <c r="J127" s="290" t="s">
        <v>9243</v>
      </c>
      <c r="K127" s="290"/>
      <c r="L127" s="291"/>
      <c r="M127" s="70" t="s">
        <v>1439</v>
      </c>
      <c r="N127" s="3" t="s">
        <v>4093</v>
      </c>
    </row>
    <row r="128" spans="1:14" x14ac:dyDescent="0.25">
      <c r="A128" s="39" t="b">
        <f>dotazník!B93&lt;&gt;""</f>
        <v>0</v>
      </c>
      <c r="B128" s="47" t="str">
        <f t="shared" si="4"/>
        <v>NE</v>
      </c>
      <c r="C128" s="40" t="str">
        <f>IFERROR(VLOOKUP(dotazník!B93,$M$1:$N$176,2,FALSE),"")</f>
        <v/>
      </c>
      <c r="E128" s="297" t="s">
        <v>12650</v>
      </c>
      <c r="F128" s="192" t="s">
        <v>198</v>
      </c>
      <c r="G128" s="3">
        <v>24800449</v>
      </c>
      <c r="H128" s="4" t="s">
        <v>402</v>
      </c>
      <c r="I128" s="3">
        <v>24800449</v>
      </c>
      <c r="J128" s="290" t="s">
        <v>9244</v>
      </c>
      <c r="K128" s="290"/>
      <c r="L128" s="291"/>
      <c r="M128" s="70" t="s">
        <v>1440</v>
      </c>
      <c r="N128" s="3" t="s">
        <v>4094</v>
      </c>
    </row>
    <row r="129" spans="1:14" ht="15.75" thickBot="1" x14ac:dyDescent="0.3">
      <c r="A129" s="39" t="b">
        <f>dotazník!B92&lt;&gt;""</f>
        <v>0</v>
      </c>
      <c r="B129" s="47" t="str">
        <f t="shared" si="4"/>
        <v>NE</v>
      </c>
      <c r="C129" s="40" t="str">
        <f>IFERROR(VLOOKUP(dotazník!B92,$M$1:$N$176,2,FALSE),"")</f>
        <v/>
      </c>
      <c r="E129" s="298" t="s">
        <v>12651</v>
      </c>
      <c r="F129" s="192" t="s">
        <v>199</v>
      </c>
      <c r="G129" s="3">
        <v>6431666</v>
      </c>
      <c r="H129" s="4" t="s">
        <v>403</v>
      </c>
      <c r="I129" s="3">
        <v>6431666</v>
      </c>
      <c r="J129" s="290" t="s">
        <v>9245</v>
      </c>
      <c r="K129" s="290"/>
      <c r="L129" s="291"/>
      <c r="M129" s="70" t="s">
        <v>1441</v>
      </c>
      <c r="N129" s="3" t="s">
        <v>4095</v>
      </c>
    </row>
    <row r="130" spans="1:14" x14ac:dyDescent="0.25">
      <c r="A130" s="39" t="b">
        <f>dotazník!B91&lt;&gt;""</f>
        <v>0</v>
      </c>
      <c r="B130" s="47" t="str">
        <f t="shared" si="4"/>
        <v>NE</v>
      </c>
      <c r="C130" s="40" t="str">
        <f>IFERROR(VLOOKUP(dotazník!B91,$M$1:$N$176,2,FALSE),"")</f>
        <v/>
      </c>
      <c r="F130" s="192" t="s">
        <v>200</v>
      </c>
      <c r="G130" s="3">
        <v>61056014</v>
      </c>
      <c r="H130" s="4" t="s">
        <v>404</v>
      </c>
      <c r="I130" s="3">
        <v>61056014</v>
      </c>
      <c r="J130" s="290" t="s">
        <v>9246</v>
      </c>
      <c r="K130" s="290"/>
      <c r="L130" s="291"/>
      <c r="M130" s="70" t="s">
        <v>1442</v>
      </c>
      <c r="N130" s="3" t="s">
        <v>9373</v>
      </c>
    </row>
    <row r="131" spans="1:14" x14ac:dyDescent="0.25">
      <c r="A131" s="39" t="b">
        <f>dotazník!B89&lt;&gt;""</f>
        <v>0</v>
      </c>
      <c r="B131" s="47" t="str">
        <f t="shared" si="4"/>
        <v>NE</v>
      </c>
      <c r="C131" s="40" t="str">
        <f>IFERROR(VLOOKUP(dotazník!B89,$M$1:$N$176,2,FALSE),"")</f>
        <v/>
      </c>
      <c r="F131" s="192" t="s">
        <v>201</v>
      </c>
      <c r="G131" s="3">
        <v>24236594</v>
      </c>
      <c r="H131" s="4" t="s">
        <v>12550</v>
      </c>
      <c r="I131" s="3">
        <v>24236594</v>
      </c>
      <c r="J131" s="290" t="s">
        <v>9247</v>
      </c>
      <c r="K131" s="290"/>
      <c r="L131" s="291"/>
      <c r="M131" s="70" t="s">
        <v>1443</v>
      </c>
      <c r="N131" s="3" t="s">
        <v>4096</v>
      </c>
    </row>
    <row r="132" spans="1:14" x14ac:dyDescent="0.25">
      <c r="A132" s="39" t="b">
        <f>dotazník!B88&lt;&gt;""</f>
        <v>0</v>
      </c>
      <c r="B132" s="47" t="str">
        <f t="shared" si="4"/>
        <v>NE</v>
      </c>
      <c r="C132" s="40" t="str">
        <f>IFERROR(VLOOKUP(dotazník!B88,$M$1:$N$176,2,FALSE),"")</f>
        <v/>
      </c>
      <c r="F132" s="192" t="s">
        <v>202</v>
      </c>
      <c r="G132" s="3">
        <v>6433898</v>
      </c>
      <c r="H132" s="4" t="s">
        <v>405</v>
      </c>
      <c r="I132" s="3">
        <v>6433898</v>
      </c>
      <c r="J132" s="290" t="s">
        <v>9248</v>
      </c>
      <c r="K132" s="290"/>
      <c r="L132" s="291"/>
      <c r="M132" s="70" t="s">
        <v>1444</v>
      </c>
      <c r="N132" s="3" t="s">
        <v>4097</v>
      </c>
    </row>
    <row r="133" spans="1:14" x14ac:dyDescent="0.25">
      <c r="A133" s="39" t="b">
        <f>dotazník!B87&lt;&gt;""</f>
        <v>0</v>
      </c>
      <c r="B133" s="47" t="str">
        <f t="shared" si="4"/>
        <v>NE</v>
      </c>
      <c r="C133" s="40" t="str">
        <f>IFERROR(VLOOKUP(dotazník!B87,$M$1:$N$176,2,FALSE),"")</f>
        <v/>
      </c>
      <c r="F133" s="192" t="s">
        <v>203</v>
      </c>
      <c r="G133" s="3">
        <v>3708136</v>
      </c>
      <c r="H133" s="4" t="s">
        <v>406</v>
      </c>
      <c r="I133" s="3">
        <v>3708136</v>
      </c>
      <c r="J133" s="290" t="s">
        <v>9249</v>
      </c>
      <c r="K133" s="290"/>
      <c r="L133" s="291"/>
      <c r="M133" s="70" t="s">
        <v>1445</v>
      </c>
      <c r="N133" s="3" t="s">
        <v>9373</v>
      </c>
    </row>
    <row r="134" spans="1:14" ht="15.75" thickBot="1" x14ac:dyDescent="0.3">
      <c r="A134" s="41" t="b">
        <f>dotazník!B86&lt;&gt;""</f>
        <v>0</v>
      </c>
      <c r="B134" s="189" t="str">
        <f t="shared" si="4"/>
        <v>NE</v>
      </c>
      <c r="C134" s="42" t="str">
        <f>IFERROR(VLOOKUP(dotazník!B86,$M$1:$N$176,2,FALSE),"")</f>
        <v/>
      </c>
      <c r="F134" s="192" t="s">
        <v>204</v>
      </c>
      <c r="G134" s="3">
        <v>24201855</v>
      </c>
      <c r="H134" s="4" t="s">
        <v>407</v>
      </c>
      <c r="I134" s="3">
        <v>24201855</v>
      </c>
      <c r="J134" s="290" t="s">
        <v>9250</v>
      </c>
      <c r="K134" s="290"/>
      <c r="L134" s="291"/>
      <c r="M134" s="70" t="s">
        <v>1446</v>
      </c>
      <c r="N134" s="3" t="s">
        <v>4098</v>
      </c>
    </row>
    <row r="135" spans="1:14" x14ac:dyDescent="0.25">
      <c r="A135" s="594" t="s">
        <v>12577</v>
      </c>
      <c r="B135" s="595"/>
      <c r="C135" s="595"/>
      <c r="D135" s="595"/>
      <c r="E135" s="596"/>
      <c r="F135" s="192" t="s">
        <v>205</v>
      </c>
      <c r="G135" s="3">
        <v>6947077</v>
      </c>
      <c r="H135" s="4" t="s">
        <v>408</v>
      </c>
      <c r="I135" s="3">
        <v>6947077</v>
      </c>
      <c r="J135" s="290" t="s">
        <v>9251</v>
      </c>
      <c r="K135" s="290"/>
      <c r="L135" s="291"/>
      <c r="M135" s="70" t="s">
        <v>1447</v>
      </c>
      <c r="N135" s="3" t="s">
        <v>4099</v>
      </c>
    </row>
    <row r="136" spans="1:14" x14ac:dyDescent="0.25">
      <c r="A136" s="588" t="s">
        <v>12578</v>
      </c>
      <c r="B136" s="589"/>
      <c r="C136" s="589"/>
      <c r="D136" s="589"/>
      <c r="E136" s="590"/>
      <c r="F136" s="192" t="s">
        <v>206</v>
      </c>
      <c r="G136" s="3">
        <v>14866358</v>
      </c>
      <c r="H136" s="4" t="s">
        <v>12551</v>
      </c>
      <c r="I136" s="3">
        <v>14866358</v>
      </c>
      <c r="J136" s="290" t="s">
        <v>9252</v>
      </c>
      <c r="K136" s="290"/>
      <c r="L136" s="291"/>
      <c r="M136" s="70" t="s">
        <v>1448</v>
      </c>
      <c r="N136" s="3" t="s">
        <v>9373</v>
      </c>
    </row>
    <row r="137" spans="1:14" ht="15.75" thickBot="1" x14ac:dyDescent="0.3">
      <c r="A137" s="591"/>
      <c r="B137" s="592"/>
      <c r="C137" s="592"/>
      <c r="D137" s="592"/>
      <c r="E137" s="593"/>
      <c r="F137" s="192" t="s">
        <v>207</v>
      </c>
      <c r="G137" s="3">
        <v>1611925</v>
      </c>
      <c r="H137" s="4" t="s">
        <v>12737</v>
      </c>
      <c r="I137" s="3">
        <v>1611925</v>
      </c>
      <c r="J137" s="290" t="s">
        <v>9253</v>
      </c>
      <c r="K137" s="290"/>
      <c r="L137" s="291"/>
      <c r="M137" s="70" t="s">
        <v>1449</v>
      </c>
      <c r="N137" s="3" t="s">
        <v>12462</v>
      </c>
    </row>
    <row r="138" spans="1:14" x14ac:dyDescent="0.25">
      <c r="F138" s="192" t="s">
        <v>208</v>
      </c>
      <c r="G138" s="3">
        <v>27899675</v>
      </c>
      <c r="H138" s="4" t="s">
        <v>409</v>
      </c>
      <c r="I138" s="3">
        <v>27899675</v>
      </c>
      <c r="J138" s="290" t="s">
        <v>9254</v>
      </c>
      <c r="K138" s="290"/>
      <c r="L138" s="291"/>
      <c r="M138" s="70" t="s">
        <v>1450</v>
      </c>
      <c r="N138" s="3" t="s">
        <v>4100</v>
      </c>
    </row>
    <row r="139" spans="1:14" x14ac:dyDescent="0.25">
      <c r="F139" s="192" t="s">
        <v>210</v>
      </c>
      <c r="G139" s="3">
        <v>2268191</v>
      </c>
      <c r="H139" s="4" t="s">
        <v>410</v>
      </c>
      <c r="I139" s="3">
        <v>2268191</v>
      </c>
      <c r="J139" s="290" t="s">
        <v>9255</v>
      </c>
      <c r="K139" s="290"/>
      <c r="L139" s="291"/>
      <c r="M139" s="70" t="s">
        <v>1451</v>
      </c>
      <c r="N139" s="3" t="s">
        <v>4101</v>
      </c>
    </row>
    <row r="140" spans="1:14" x14ac:dyDescent="0.25">
      <c r="F140" s="192" t="s">
        <v>211</v>
      </c>
      <c r="G140" s="3">
        <v>5450250</v>
      </c>
      <c r="H140" s="4" t="s">
        <v>411</v>
      </c>
      <c r="I140" s="3">
        <v>5450250</v>
      </c>
      <c r="J140" s="290" t="s">
        <v>9256</v>
      </c>
      <c r="K140" s="290"/>
      <c r="L140" s="291"/>
      <c r="M140" s="70" t="s">
        <v>1452</v>
      </c>
      <c r="N140" s="3" t="s">
        <v>4102</v>
      </c>
    </row>
    <row r="141" spans="1:14" x14ac:dyDescent="0.25">
      <c r="F141" s="192" t="s">
        <v>212</v>
      </c>
      <c r="G141" s="3">
        <v>26876655</v>
      </c>
      <c r="H141" s="4" t="s">
        <v>412</v>
      </c>
      <c r="I141" s="3">
        <v>26876655</v>
      </c>
      <c r="J141" s="290" t="s">
        <v>9257</v>
      </c>
      <c r="K141" s="290"/>
      <c r="L141" s="291"/>
      <c r="M141" s="70" t="s">
        <v>1453</v>
      </c>
      <c r="N141" s="3" t="s">
        <v>9373</v>
      </c>
    </row>
    <row r="142" spans="1:14" x14ac:dyDescent="0.25">
      <c r="F142" s="192" t="s">
        <v>213</v>
      </c>
      <c r="G142" s="3">
        <v>5211913</v>
      </c>
      <c r="H142" s="4" t="s">
        <v>413</v>
      </c>
      <c r="I142" s="3">
        <v>5211913</v>
      </c>
      <c r="J142" s="290" t="s">
        <v>9258</v>
      </c>
      <c r="K142" s="290"/>
      <c r="L142" s="291"/>
      <c r="M142" s="70" t="s">
        <v>12470</v>
      </c>
      <c r="N142" s="3" t="s">
        <v>9373</v>
      </c>
    </row>
    <row r="143" spans="1:14" x14ac:dyDescent="0.25">
      <c r="F143" s="192" t="s">
        <v>214</v>
      </c>
      <c r="G143" s="3">
        <v>28350391</v>
      </c>
      <c r="H143" s="4" t="s">
        <v>414</v>
      </c>
      <c r="I143" s="3">
        <v>28350391</v>
      </c>
      <c r="J143" s="290" t="s">
        <v>9259</v>
      </c>
      <c r="K143" s="290"/>
      <c r="L143" s="291"/>
      <c r="M143" s="70" t="s">
        <v>1454</v>
      </c>
      <c r="N143" s="3" t="s">
        <v>4103</v>
      </c>
    </row>
    <row r="144" spans="1:14" x14ac:dyDescent="0.25">
      <c r="F144" s="192" t="s">
        <v>215</v>
      </c>
      <c r="G144" s="3">
        <v>27504905</v>
      </c>
      <c r="H144" s="4" t="s">
        <v>415</v>
      </c>
      <c r="I144" s="3">
        <v>27504905</v>
      </c>
      <c r="J144" s="290" t="s">
        <v>9260</v>
      </c>
      <c r="K144" s="290"/>
      <c r="L144" s="291"/>
      <c r="M144" s="70" t="s">
        <v>1455</v>
      </c>
      <c r="N144" s="3" t="s">
        <v>4104</v>
      </c>
    </row>
    <row r="145" spans="6:14" x14ac:dyDescent="0.25">
      <c r="F145" s="192" t="s">
        <v>216</v>
      </c>
      <c r="G145" s="3">
        <v>25865536</v>
      </c>
      <c r="H145" s="4" t="s">
        <v>416</v>
      </c>
      <c r="I145" s="3">
        <v>25865536</v>
      </c>
      <c r="J145" s="290" t="s">
        <v>9261</v>
      </c>
      <c r="K145" s="290"/>
      <c r="L145" s="291"/>
      <c r="M145" s="70" t="s">
        <v>1456</v>
      </c>
      <c r="N145" s="3" t="s">
        <v>4105</v>
      </c>
    </row>
    <row r="146" spans="6:14" x14ac:dyDescent="0.25">
      <c r="F146" s="192" t="s">
        <v>218</v>
      </c>
      <c r="G146" s="3">
        <v>4965256</v>
      </c>
      <c r="H146" s="4" t="s">
        <v>12552</v>
      </c>
      <c r="I146" s="3">
        <v>4965256</v>
      </c>
      <c r="J146" s="290" t="s">
        <v>9262</v>
      </c>
      <c r="K146" s="290"/>
      <c r="L146" s="291"/>
      <c r="M146" s="70" t="s">
        <v>1457</v>
      </c>
      <c r="N146" s="3" t="s">
        <v>4106</v>
      </c>
    </row>
    <row r="147" spans="6:14" x14ac:dyDescent="0.25">
      <c r="F147" s="192" t="s">
        <v>219</v>
      </c>
      <c r="G147" s="3">
        <v>62509675</v>
      </c>
      <c r="H147" s="4" t="s">
        <v>12738</v>
      </c>
      <c r="I147" s="3">
        <v>62509675</v>
      </c>
      <c r="J147" s="290" t="s">
        <v>9263</v>
      </c>
      <c r="K147" s="290"/>
      <c r="L147" s="291"/>
      <c r="M147" s="70" t="s">
        <v>1458</v>
      </c>
      <c r="N147" s="3" t="s">
        <v>4107</v>
      </c>
    </row>
    <row r="148" spans="6:14" x14ac:dyDescent="0.25">
      <c r="F148" s="192" t="s">
        <v>220</v>
      </c>
      <c r="G148" s="3">
        <v>29157331</v>
      </c>
      <c r="H148" s="4" t="s">
        <v>417</v>
      </c>
      <c r="I148" s="3">
        <v>29157331</v>
      </c>
      <c r="J148" s="290" t="s">
        <v>9264</v>
      </c>
      <c r="K148" s="290"/>
      <c r="L148" s="291"/>
      <c r="M148" s="70" t="s">
        <v>1459</v>
      </c>
      <c r="N148" s="3" t="s">
        <v>4108</v>
      </c>
    </row>
    <row r="149" spans="6:14" x14ac:dyDescent="0.25">
      <c r="F149" s="192" t="s">
        <v>221</v>
      </c>
      <c r="G149" s="3">
        <v>28143132</v>
      </c>
      <c r="H149" s="4" t="s">
        <v>418</v>
      </c>
      <c r="I149" s="3">
        <v>28143132</v>
      </c>
      <c r="J149" s="290" t="s">
        <v>9265</v>
      </c>
      <c r="K149" s="290"/>
      <c r="L149" s="291"/>
      <c r="M149" s="70" t="s">
        <v>1460</v>
      </c>
      <c r="N149" s="3" t="s">
        <v>4109</v>
      </c>
    </row>
    <row r="150" spans="6:14" x14ac:dyDescent="0.25">
      <c r="F150" s="192" t="s">
        <v>222</v>
      </c>
      <c r="G150" s="3">
        <v>3461351</v>
      </c>
      <c r="H150" s="4" t="s">
        <v>419</v>
      </c>
      <c r="I150" s="3">
        <v>3461351</v>
      </c>
      <c r="J150" s="290" t="s">
        <v>9266</v>
      </c>
      <c r="K150" s="290"/>
      <c r="L150" s="291"/>
      <c r="M150" s="70" t="s">
        <v>1461</v>
      </c>
      <c r="N150" s="3" t="s">
        <v>4110</v>
      </c>
    </row>
    <row r="151" spans="6:14" x14ac:dyDescent="0.25">
      <c r="F151" s="192" t="s">
        <v>223</v>
      </c>
      <c r="G151" s="3">
        <v>24844306</v>
      </c>
      <c r="H151" s="4" t="s">
        <v>420</v>
      </c>
      <c r="I151" s="3">
        <v>24844306</v>
      </c>
      <c r="J151" s="290" t="s">
        <v>9267</v>
      </c>
      <c r="K151" s="290"/>
      <c r="L151" s="291"/>
      <c r="M151" s="70" t="s">
        <v>1462</v>
      </c>
      <c r="N151" s="3" t="s">
        <v>9373</v>
      </c>
    </row>
    <row r="152" spans="6:14" x14ac:dyDescent="0.25">
      <c r="F152" s="192" t="s">
        <v>224</v>
      </c>
      <c r="G152" s="3">
        <v>4957431</v>
      </c>
      <c r="H152" s="4" t="s">
        <v>421</v>
      </c>
      <c r="I152" s="3">
        <v>4957431</v>
      </c>
      <c r="J152" s="290" t="s">
        <v>9268</v>
      </c>
      <c r="K152" s="290"/>
      <c r="L152" s="291"/>
      <c r="M152" s="70" t="s">
        <v>1463</v>
      </c>
      <c r="N152" s="3" t="s">
        <v>4111</v>
      </c>
    </row>
    <row r="153" spans="6:14" x14ac:dyDescent="0.25">
      <c r="F153" s="192" t="s">
        <v>225</v>
      </c>
      <c r="G153" s="3">
        <v>27556786</v>
      </c>
      <c r="H153" s="4" t="s">
        <v>422</v>
      </c>
      <c r="I153" s="3">
        <v>27556786</v>
      </c>
      <c r="J153" s="290" t="s">
        <v>9269</v>
      </c>
      <c r="K153" s="290"/>
      <c r="L153" s="291"/>
      <c r="M153" s="70" t="s">
        <v>1464</v>
      </c>
      <c r="N153" s="3" t="s">
        <v>9373</v>
      </c>
    </row>
    <row r="154" spans="6:14" x14ac:dyDescent="0.25">
      <c r="F154" s="192" t="s">
        <v>226</v>
      </c>
      <c r="G154" s="3">
        <v>7169663</v>
      </c>
      <c r="H154" s="4" t="s">
        <v>12739</v>
      </c>
      <c r="I154" s="3">
        <v>7169663</v>
      </c>
      <c r="J154" s="290" t="s">
        <v>9270</v>
      </c>
      <c r="K154" s="290"/>
      <c r="L154" s="291"/>
      <c r="M154" s="70" t="s">
        <v>1465</v>
      </c>
      <c r="N154" s="3" t="s">
        <v>4112</v>
      </c>
    </row>
    <row r="155" spans="6:14" x14ac:dyDescent="0.25">
      <c r="F155" s="192" t="s">
        <v>227</v>
      </c>
      <c r="G155" s="3">
        <v>7609825</v>
      </c>
      <c r="H155" s="4" t="s">
        <v>12740</v>
      </c>
      <c r="I155" s="3">
        <v>7609825</v>
      </c>
      <c r="J155" s="290" t="s">
        <v>9271</v>
      </c>
      <c r="K155" s="290"/>
      <c r="L155" s="291"/>
      <c r="M155" s="70" t="s">
        <v>1466</v>
      </c>
      <c r="N155" s="3" t="s">
        <v>4113</v>
      </c>
    </row>
    <row r="156" spans="6:14" x14ac:dyDescent="0.25">
      <c r="F156" s="192" t="s">
        <v>228</v>
      </c>
      <c r="G156" s="3">
        <v>24163724</v>
      </c>
      <c r="H156" s="4" t="s">
        <v>423</v>
      </c>
      <c r="I156" s="3">
        <v>24163724</v>
      </c>
      <c r="J156" s="290" t="s">
        <v>9272</v>
      </c>
      <c r="K156" s="290"/>
      <c r="L156" s="291"/>
      <c r="M156" s="70" t="s">
        <v>1467</v>
      </c>
      <c r="N156" s="3" t="s">
        <v>4114</v>
      </c>
    </row>
    <row r="157" spans="6:14" x14ac:dyDescent="0.25">
      <c r="F157" s="192" t="s">
        <v>229</v>
      </c>
      <c r="G157" s="3">
        <v>5318459</v>
      </c>
      <c r="H157" s="4" t="s">
        <v>424</v>
      </c>
      <c r="I157" s="3">
        <v>5318459</v>
      </c>
      <c r="J157" s="290" t="s">
        <v>9273</v>
      </c>
      <c r="K157" s="290"/>
      <c r="L157" s="291"/>
      <c r="M157" s="70" t="s">
        <v>1468</v>
      </c>
      <c r="N157" s="3" t="s">
        <v>4115</v>
      </c>
    </row>
    <row r="158" spans="6:14" x14ac:dyDescent="0.25">
      <c r="F158" s="192" t="s">
        <v>230</v>
      </c>
      <c r="G158" s="3">
        <v>27578453</v>
      </c>
      <c r="H158" s="4" t="s">
        <v>425</v>
      </c>
      <c r="I158" s="3">
        <v>27578453</v>
      </c>
      <c r="J158" s="290" t="s">
        <v>9274</v>
      </c>
      <c r="K158" s="290"/>
      <c r="L158" s="291"/>
      <c r="M158" s="70" t="s">
        <v>1469</v>
      </c>
      <c r="N158" s="3" t="s">
        <v>4116</v>
      </c>
    </row>
    <row r="159" spans="6:14" x14ac:dyDescent="0.25">
      <c r="F159" s="192" t="s">
        <v>231</v>
      </c>
      <c r="G159" s="3">
        <v>25720210</v>
      </c>
      <c r="H159" s="4" t="s">
        <v>426</v>
      </c>
      <c r="I159" s="3">
        <v>25720210</v>
      </c>
      <c r="J159" s="290" t="s">
        <v>9275</v>
      </c>
      <c r="K159" s="290"/>
      <c r="L159" s="291"/>
      <c r="M159" s="70" t="s">
        <v>1470</v>
      </c>
      <c r="N159" s="3" t="s">
        <v>9373</v>
      </c>
    </row>
    <row r="160" spans="6:14" x14ac:dyDescent="0.25">
      <c r="F160" s="192" t="s">
        <v>232</v>
      </c>
      <c r="G160" s="3">
        <v>5772711</v>
      </c>
      <c r="H160" s="4" t="s">
        <v>427</v>
      </c>
      <c r="I160" s="3">
        <v>5772711</v>
      </c>
      <c r="J160" s="290" t="s">
        <v>9276</v>
      </c>
      <c r="K160" s="290"/>
      <c r="L160" s="291"/>
      <c r="M160" s="70" t="s">
        <v>1471</v>
      </c>
      <c r="N160" s="3" t="s">
        <v>9373</v>
      </c>
    </row>
    <row r="161" spans="6:14" x14ac:dyDescent="0.25">
      <c r="F161" s="192" t="s">
        <v>233</v>
      </c>
      <c r="G161" s="3">
        <v>1401726</v>
      </c>
      <c r="H161" s="4" t="s">
        <v>428</v>
      </c>
      <c r="I161" s="3">
        <v>1401726</v>
      </c>
      <c r="J161" s="290" t="s">
        <v>9277</v>
      </c>
      <c r="K161" s="290"/>
      <c r="L161" s="291"/>
      <c r="M161" s="70" t="s">
        <v>1472</v>
      </c>
      <c r="N161" s="3" t="s">
        <v>4117</v>
      </c>
    </row>
    <row r="162" spans="6:14" x14ac:dyDescent="0.25">
      <c r="F162" s="192" t="s">
        <v>234</v>
      </c>
      <c r="G162" s="3">
        <v>62065645</v>
      </c>
      <c r="H162" s="4" t="s">
        <v>429</v>
      </c>
      <c r="I162" s="3">
        <v>62065645</v>
      </c>
      <c r="J162" s="290" t="s">
        <v>9278</v>
      </c>
      <c r="K162" s="290"/>
      <c r="L162" s="291"/>
      <c r="M162" s="70" t="s">
        <v>1473</v>
      </c>
      <c r="N162" s="3" t="s">
        <v>12463</v>
      </c>
    </row>
    <row r="163" spans="6:14" x14ac:dyDescent="0.25">
      <c r="F163" s="192" t="s">
        <v>235</v>
      </c>
      <c r="G163" s="3">
        <v>7578521</v>
      </c>
      <c r="H163" s="4" t="s">
        <v>12741</v>
      </c>
      <c r="I163" s="3">
        <v>7578521</v>
      </c>
      <c r="J163" s="290" t="s">
        <v>9279</v>
      </c>
      <c r="K163" s="290"/>
      <c r="L163" s="291"/>
      <c r="M163" s="70" t="s">
        <v>12471</v>
      </c>
      <c r="N163" s="3" t="s">
        <v>9373</v>
      </c>
    </row>
    <row r="164" spans="6:14" x14ac:dyDescent="0.25">
      <c r="F164" s="192" t="s">
        <v>236</v>
      </c>
      <c r="G164" s="3">
        <v>27156117</v>
      </c>
      <c r="H164" s="4" t="s">
        <v>12742</v>
      </c>
      <c r="I164" s="3">
        <v>27156117</v>
      </c>
      <c r="J164" s="290" t="s">
        <v>9280</v>
      </c>
      <c r="K164" s="290"/>
      <c r="L164" s="291"/>
      <c r="M164" s="70" t="s">
        <v>1474</v>
      </c>
      <c r="N164" s="3" t="s">
        <v>4118</v>
      </c>
    </row>
    <row r="165" spans="6:14" x14ac:dyDescent="0.25">
      <c r="F165" s="192" t="s">
        <v>237</v>
      </c>
      <c r="G165" s="3">
        <v>25191772</v>
      </c>
      <c r="H165" s="4" t="s">
        <v>430</v>
      </c>
      <c r="I165" s="3">
        <v>25191772</v>
      </c>
      <c r="J165" s="290" t="s">
        <v>9281</v>
      </c>
      <c r="K165" s="290"/>
      <c r="L165" s="291"/>
      <c r="M165" s="70" t="s">
        <v>1475</v>
      </c>
      <c r="N165" s="3" t="s">
        <v>9373</v>
      </c>
    </row>
    <row r="166" spans="6:14" x14ac:dyDescent="0.25">
      <c r="F166" s="192" t="s">
        <v>238</v>
      </c>
      <c r="G166" s="3">
        <v>28987080</v>
      </c>
      <c r="H166" s="4" t="s">
        <v>431</v>
      </c>
      <c r="I166" s="3">
        <v>28987080</v>
      </c>
      <c r="J166" s="290" t="s">
        <v>9282</v>
      </c>
      <c r="K166" s="290"/>
      <c r="L166" s="291"/>
      <c r="M166" s="70" t="s">
        <v>1476</v>
      </c>
      <c r="N166" s="3" t="s">
        <v>4119</v>
      </c>
    </row>
    <row r="167" spans="6:14" ht="15.75" thickBot="1" x14ac:dyDescent="0.3">
      <c r="F167" s="192" t="s">
        <v>240</v>
      </c>
      <c r="G167" s="3">
        <v>29008921</v>
      </c>
      <c r="H167" s="4" t="s">
        <v>432</v>
      </c>
      <c r="I167" s="3">
        <v>29008921</v>
      </c>
      <c r="J167" s="292" t="s">
        <v>9283</v>
      </c>
      <c r="K167" s="292"/>
      <c r="L167" s="293"/>
      <c r="M167" s="70" t="s">
        <v>1477</v>
      </c>
      <c r="N167" s="3" t="s">
        <v>4120</v>
      </c>
    </row>
    <row r="168" spans="6:14" x14ac:dyDescent="0.25">
      <c r="F168" s="192" t="s">
        <v>241</v>
      </c>
      <c r="G168" s="3">
        <v>6544550</v>
      </c>
      <c r="H168" s="4" t="s">
        <v>433</v>
      </c>
      <c r="I168" s="3">
        <v>6544550</v>
      </c>
      <c r="M168" s="70" t="s">
        <v>1478</v>
      </c>
      <c r="N168" s="3" t="s">
        <v>4121</v>
      </c>
    </row>
    <row r="169" spans="6:14" x14ac:dyDescent="0.25">
      <c r="F169" s="192" t="s">
        <v>242</v>
      </c>
      <c r="G169" s="3">
        <v>27240428</v>
      </c>
      <c r="H169" s="4" t="s">
        <v>434</v>
      </c>
      <c r="I169" s="3">
        <v>27240428</v>
      </c>
      <c r="M169" s="1" t="s">
        <v>1479</v>
      </c>
      <c r="N169" s="3" t="s">
        <v>9373</v>
      </c>
    </row>
    <row r="170" spans="6:14" x14ac:dyDescent="0.25">
      <c r="F170" s="192" t="s">
        <v>243</v>
      </c>
      <c r="G170" s="3">
        <v>7013574</v>
      </c>
      <c r="H170" s="4" t="s">
        <v>12743</v>
      </c>
      <c r="I170" s="3">
        <v>7013574</v>
      </c>
      <c r="M170" s="1" t="s">
        <v>1480</v>
      </c>
      <c r="N170" s="3" t="s">
        <v>12464</v>
      </c>
    </row>
    <row r="171" spans="6:14" x14ac:dyDescent="0.25">
      <c r="F171" s="192" t="s">
        <v>244</v>
      </c>
      <c r="G171" s="3">
        <v>24815209</v>
      </c>
      <c r="H171" s="4" t="s">
        <v>435</v>
      </c>
      <c r="I171" s="3">
        <v>24815209</v>
      </c>
      <c r="M171" s="1" t="s">
        <v>1481</v>
      </c>
      <c r="N171" s="3" t="s">
        <v>9373</v>
      </c>
    </row>
    <row r="172" spans="6:14" x14ac:dyDescent="0.25">
      <c r="F172" s="192" t="s">
        <v>245</v>
      </c>
      <c r="G172" s="3">
        <v>7705387</v>
      </c>
      <c r="H172" s="4" t="s">
        <v>12744</v>
      </c>
      <c r="I172" s="3">
        <v>7705387</v>
      </c>
      <c r="M172" s="1" t="s">
        <v>1482</v>
      </c>
      <c r="N172" s="3" t="s">
        <v>4122</v>
      </c>
    </row>
    <row r="173" spans="6:14" x14ac:dyDescent="0.25">
      <c r="F173" s="192" t="s">
        <v>246</v>
      </c>
      <c r="G173" s="3">
        <v>27655075</v>
      </c>
      <c r="H173" s="4" t="s">
        <v>436</v>
      </c>
      <c r="I173" s="3">
        <v>27655075</v>
      </c>
      <c r="M173" s="1" t="s">
        <v>1483</v>
      </c>
      <c r="N173" s="3" t="s">
        <v>4123</v>
      </c>
    </row>
    <row r="174" spans="6:14" x14ac:dyDescent="0.25">
      <c r="F174" s="192" t="s">
        <v>247</v>
      </c>
      <c r="G174" s="3">
        <v>7952899</v>
      </c>
      <c r="H174" s="4" t="s">
        <v>12745</v>
      </c>
      <c r="I174" s="3">
        <v>7952899</v>
      </c>
      <c r="M174" s="1" t="s">
        <v>1484</v>
      </c>
      <c r="N174" s="3" t="s">
        <v>9373</v>
      </c>
    </row>
    <row r="175" spans="6:14" x14ac:dyDescent="0.25">
      <c r="F175" s="192" t="s">
        <v>248</v>
      </c>
      <c r="G175" s="3">
        <v>25334824</v>
      </c>
      <c r="H175" s="4" t="s">
        <v>12746</v>
      </c>
      <c r="I175" s="3">
        <v>25334824</v>
      </c>
      <c r="M175" s="1" t="s">
        <v>1485</v>
      </c>
      <c r="N175" s="3" t="s">
        <v>4124</v>
      </c>
    </row>
    <row r="176" spans="6:14" x14ac:dyDescent="0.25">
      <c r="F176" s="192" t="s">
        <v>249</v>
      </c>
      <c r="G176" s="3">
        <v>5895430</v>
      </c>
      <c r="H176" s="4" t="s">
        <v>437</v>
      </c>
      <c r="I176" s="3">
        <v>5895430</v>
      </c>
      <c r="M176" s="1" t="s">
        <v>1486</v>
      </c>
      <c r="N176" s="3" t="s">
        <v>4125</v>
      </c>
    </row>
    <row r="177" spans="6:9" x14ac:dyDescent="0.25">
      <c r="F177" s="192" t="s">
        <v>250</v>
      </c>
      <c r="G177" s="3">
        <v>29161843</v>
      </c>
      <c r="H177" s="4" t="s">
        <v>438</v>
      </c>
      <c r="I177" s="3">
        <v>29161843</v>
      </c>
    </row>
    <row r="178" spans="6:9" x14ac:dyDescent="0.25">
      <c r="F178" s="192" t="s">
        <v>251</v>
      </c>
      <c r="G178" s="3">
        <v>5346924</v>
      </c>
      <c r="H178" s="4" t="s">
        <v>439</v>
      </c>
      <c r="I178" s="3">
        <v>5346924</v>
      </c>
    </row>
    <row r="179" spans="6:9" x14ac:dyDescent="0.25">
      <c r="F179" s="192" t="s">
        <v>252</v>
      </c>
      <c r="G179" s="3">
        <v>2477971</v>
      </c>
      <c r="H179" s="4" t="s">
        <v>440</v>
      </c>
      <c r="I179" s="3">
        <v>2477971</v>
      </c>
    </row>
    <row r="180" spans="6:9" x14ac:dyDescent="0.25">
      <c r="F180" s="192" t="s">
        <v>253</v>
      </c>
      <c r="G180" s="3">
        <v>4629680</v>
      </c>
      <c r="H180" s="4" t="s">
        <v>441</v>
      </c>
      <c r="I180" s="3">
        <v>4629680</v>
      </c>
    </row>
    <row r="181" spans="6:9" x14ac:dyDescent="0.25">
      <c r="F181" s="192" t="s">
        <v>254</v>
      </c>
      <c r="G181" s="3">
        <v>27150470</v>
      </c>
      <c r="H181" s="4" t="s">
        <v>442</v>
      </c>
      <c r="I181" s="3">
        <v>27150470</v>
      </c>
    </row>
    <row r="182" spans="6:9" x14ac:dyDescent="0.25">
      <c r="F182" s="192" t="s">
        <v>255</v>
      </c>
      <c r="G182" s="3">
        <v>27367398</v>
      </c>
      <c r="H182" s="4" t="s">
        <v>443</v>
      </c>
      <c r="I182" s="3">
        <v>27367398</v>
      </c>
    </row>
    <row r="183" spans="6:9" x14ac:dyDescent="0.25">
      <c r="F183" s="192" t="s">
        <v>256</v>
      </c>
      <c r="G183" s="3">
        <v>3964281</v>
      </c>
      <c r="H183" s="4" t="s">
        <v>12707</v>
      </c>
      <c r="I183" s="3">
        <v>3964281</v>
      </c>
    </row>
    <row r="184" spans="6:9" x14ac:dyDescent="0.25">
      <c r="F184" s="192" t="s">
        <v>257</v>
      </c>
      <c r="G184" s="3">
        <v>6309640</v>
      </c>
      <c r="H184" s="4" t="s">
        <v>444</v>
      </c>
      <c r="I184" s="3">
        <v>6309640</v>
      </c>
    </row>
    <row r="185" spans="6:9" x14ac:dyDescent="0.25">
      <c r="F185" s="192" t="s">
        <v>258</v>
      </c>
      <c r="G185" s="3">
        <v>1595024</v>
      </c>
      <c r="H185" s="4" t="s">
        <v>445</v>
      </c>
      <c r="I185" s="3">
        <v>1595024</v>
      </c>
    </row>
    <row r="186" spans="6:9" x14ac:dyDescent="0.25">
      <c r="F186" s="192" t="s">
        <v>259</v>
      </c>
      <c r="G186" s="3">
        <v>26105837</v>
      </c>
      <c r="H186" s="4" t="s">
        <v>446</v>
      </c>
      <c r="I186" s="3">
        <v>26105837</v>
      </c>
    </row>
    <row r="187" spans="6:9" x14ac:dyDescent="0.25">
      <c r="F187" s="192" t="s">
        <v>260</v>
      </c>
      <c r="G187" s="3">
        <v>6324886</v>
      </c>
      <c r="H187" s="4" t="s">
        <v>12747</v>
      </c>
      <c r="I187" s="3">
        <v>6324886</v>
      </c>
    </row>
    <row r="188" spans="6:9" x14ac:dyDescent="0.25">
      <c r="F188" s="192" t="s">
        <v>261</v>
      </c>
      <c r="G188" s="3">
        <v>2264862</v>
      </c>
      <c r="H188" s="4" t="s">
        <v>447</v>
      </c>
      <c r="I188" s="3">
        <v>2264862</v>
      </c>
    </row>
    <row r="189" spans="6:9" x14ac:dyDescent="0.25">
      <c r="F189" s="192" t="s">
        <v>262</v>
      </c>
      <c r="G189" s="3">
        <v>47914581</v>
      </c>
      <c r="H189" s="4" t="s">
        <v>448</v>
      </c>
      <c r="I189" s="3">
        <v>47914581</v>
      </c>
    </row>
    <row r="190" spans="6:9" x14ac:dyDescent="0.25">
      <c r="F190" s="192" t="s">
        <v>263</v>
      </c>
      <c r="G190" s="3">
        <v>3599647</v>
      </c>
      <c r="H190" s="4" t="s">
        <v>449</v>
      </c>
      <c r="I190" s="3">
        <v>3599647</v>
      </c>
    </row>
    <row r="191" spans="6:9" x14ac:dyDescent="0.25">
      <c r="F191" s="192" t="s">
        <v>264</v>
      </c>
      <c r="G191" s="3">
        <v>3599647</v>
      </c>
      <c r="H191" s="4" t="s">
        <v>449</v>
      </c>
      <c r="I191" s="3">
        <v>3599647</v>
      </c>
    </row>
    <row r="192" spans="6:9" x14ac:dyDescent="0.25">
      <c r="F192" s="192" t="s">
        <v>265</v>
      </c>
      <c r="G192" s="3">
        <v>24687081</v>
      </c>
      <c r="H192" s="4" t="s">
        <v>450</v>
      </c>
      <c r="I192" s="3">
        <v>24687081</v>
      </c>
    </row>
    <row r="193" spans="6:9" x14ac:dyDescent="0.25">
      <c r="F193" s="192" t="s">
        <v>266</v>
      </c>
      <c r="G193" s="3">
        <v>7082240</v>
      </c>
      <c r="H193" s="4" t="s">
        <v>12553</v>
      </c>
      <c r="I193" s="3">
        <v>7082240</v>
      </c>
    </row>
    <row r="194" spans="6:9" x14ac:dyDescent="0.25">
      <c r="F194" s="192" t="s">
        <v>267</v>
      </c>
      <c r="G194" s="3">
        <v>7451229</v>
      </c>
      <c r="H194" s="4" t="s">
        <v>12748</v>
      </c>
      <c r="I194" s="3">
        <v>7451229</v>
      </c>
    </row>
    <row r="195" spans="6:9" x14ac:dyDescent="0.25">
      <c r="F195" s="192" t="s">
        <v>268</v>
      </c>
      <c r="G195" s="3">
        <v>7575009</v>
      </c>
      <c r="H195" s="4" t="s">
        <v>12749</v>
      </c>
      <c r="I195" s="3">
        <v>7575009</v>
      </c>
    </row>
    <row r="196" spans="6:9" x14ac:dyDescent="0.25">
      <c r="F196" s="192" t="s">
        <v>269</v>
      </c>
      <c r="G196" s="3">
        <v>25765922</v>
      </c>
      <c r="H196" s="4" t="s">
        <v>451</v>
      </c>
      <c r="I196" s="3">
        <v>25765922</v>
      </c>
    </row>
    <row r="197" spans="6:9" x14ac:dyDescent="0.25">
      <c r="F197" s="192" t="s">
        <v>270</v>
      </c>
      <c r="G197" s="3">
        <v>7294611</v>
      </c>
      <c r="H197" s="4" t="s">
        <v>12674</v>
      </c>
      <c r="I197" s="3">
        <v>7294611</v>
      </c>
    </row>
    <row r="198" spans="6:9" x14ac:dyDescent="0.25">
      <c r="F198" s="192" t="s">
        <v>271</v>
      </c>
      <c r="G198" s="3">
        <v>3233588</v>
      </c>
      <c r="H198" s="4" t="s">
        <v>452</v>
      </c>
      <c r="I198" s="3">
        <v>3233588</v>
      </c>
    </row>
    <row r="199" spans="6:9" x14ac:dyDescent="0.25">
      <c r="F199" s="192" t="s">
        <v>272</v>
      </c>
      <c r="G199" s="3">
        <v>2867770</v>
      </c>
      <c r="H199" s="4" t="s">
        <v>453</v>
      </c>
      <c r="I199" s="3">
        <v>2867770</v>
      </c>
    </row>
    <row r="200" spans="6:9" x14ac:dyDescent="0.25">
      <c r="F200" s="192" t="s">
        <v>273</v>
      </c>
      <c r="G200" s="3">
        <v>28657411</v>
      </c>
      <c r="H200" s="4" t="s">
        <v>454</v>
      </c>
      <c r="I200" s="3">
        <v>28657411</v>
      </c>
    </row>
    <row r="201" spans="6:9" x14ac:dyDescent="0.25">
      <c r="F201" s="192" t="s">
        <v>274</v>
      </c>
      <c r="G201" s="3">
        <v>5446422</v>
      </c>
      <c r="H201" s="4" t="s">
        <v>455</v>
      </c>
      <c r="I201" s="3">
        <v>5446422</v>
      </c>
    </row>
    <row r="202" spans="6:9" x14ac:dyDescent="0.25">
      <c r="F202" s="192" t="s">
        <v>275</v>
      </c>
      <c r="G202" s="3">
        <v>7201133</v>
      </c>
      <c r="H202" s="4" t="s">
        <v>12750</v>
      </c>
      <c r="I202" s="3">
        <v>7201133</v>
      </c>
    </row>
    <row r="203" spans="6:9" x14ac:dyDescent="0.25">
      <c r="F203" s="192" t="s">
        <v>276</v>
      </c>
      <c r="G203" s="3">
        <v>4171888</v>
      </c>
      <c r="H203" s="4" t="s">
        <v>456</v>
      </c>
      <c r="I203" s="3">
        <v>4171888</v>
      </c>
    </row>
    <row r="204" spans="6:9" x14ac:dyDescent="0.25">
      <c r="F204" s="192" t="s">
        <v>277</v>
      </c>
      <c r="G204" s="3">
        <v>28234049</v>
      </c>
      <c r="H204" s="4" t="s">
        <v>457</v>
      </c>
      <c r="I204" s="3">
        <v>28234049</v>
      </c>
    </row>
    <row r="205" spans="6:9" x14ac:dyDescent="0.25">
      <c r="F205" s="192" t="s">
        <v>278</v>
      </c>
      <c r="G205" s="3">
        <v>29034400</v>
      </c>
      <c r="H205" s="4" t="s">
        <v>12675</v>
      </c>
      <c r="I205" s="3">
        <v>29034400</v>
      </c>
    </row>
    <row r="206" spans="6:9" x14ac:dyDescent="0.25">
      <c r="F206" s="192" t="s">
        <v>279</v>
      </c>
      <c r="G206" s="3">
        <v>3940951</v>
      </c>
      <c r="H206" s="4" t="s">
        <v>458</v>
      </c>
      <c r="I206" s="3">
        <v>3940951</v>
      </c>
    </row>
    <row r="207" spans="6:9" x14ac:dyDescent="0.25">
      <c r="F207" s="192" t="s">
        <v>280</v>
      </c>
      <c r="G207" s="3">
        <v>27370976</v>
      </c>
      <c r="H207" s="4" t="s">
        <v>12751</v>
      </c>
      <c r="I207" s="3">
        <v>27370976</v>
      </c>
    </row>
    <row r="208" spans="6:9" x14ac:dyDescent="0.25">
      <c r="F208" s="192" t="s">
        <v>281</v>
      </c>
      <c r="G208" s="3">
        <v>26687038</v>
      </c>
      <c r="H208" s="4" t="s">
        <v>459</v>
      </c>
      <c r="I208" s="3">
        <v>26687038</v>
      </c>
    </row>
    <row r="209" spans="6:9" x14ac:dyDescent="0.25">
      <c r="F209" s="192" t="s">
        <v>282</v>
      </c>
      <c r="G209" s="3">
        <v>4460545</v>
      </c>
      <c r="H209" s="4" t="s">
        <v>460</v>
      </c>
      <c r="I209" s="3">
        <v>4460545</v>
      </c>
    </row>
    <row r="210" spans="6:9" x14ac:dyDescent="0.25">
      <c r="F210" s="192" t="s">
        <v>283</v>
      </c>
      <c r="G210" s="3">
        <v>27113442</v>
      </c>
      <c r="H210" s="4" t="s">
        <v>12752</v>
      </c>
      <c r="I210" s="3">
        <v>27113442</v>
      </c>
    </row>
    <row r="211" spans="6:9" x14ac:dyDescent="0.25">
      <c r="F211" s="192" t="s">
        <v>284</v>
      </c>
      <c r="G211" s="3">
        <v>28212436</v>
      </c>
      <c r="H211" s="4" t="s">
        <v>12753</v>
      </c>
      <c r="I211" s="3">
        <v>28212436</v>
      </c>
    </row>
    <row r="212" spans="6:9" x14ac:dyDescent="0.25">
      <c r="F212" s="192" t="s">
        <v>285</v>
      </c>
      <c r="G212" s="3">
        <v>24772445</v>
      </c>
      <c r="H212" s="4" t="s">
        <v>461</v>
      </c>
      <c r="I212" s="3">
        <v>24772445</v>
      </c>
    </row>
    <row r="213" spans="6:9" x14ac:dyDescent="0.25">
      <c r="F213" s="192" t="s">
        <v>286</v>
      </c>
      <c r="G213" s="3">
        <v>4437659</v>
      </c>
      <c r="H213" s="4" t="s">
        <v>462</v>
      </c>
      <c r="I213" s="3">
        <v>4437659</v>
      </c>
    </row>
    <row r="214" spans="6:9" x14ac:dyDescent="0.25">
      <c r="F214" s="192" t="s">
        <v>288</v>
      </c>
      <c r="G214" s="3">
        <v>7626614</v>
      </c>
      <c r="H214" s="4" t="s">
        <v>12754</v>
      </c>
      <c r="I214" s="3">
        <v>7626614</v>
      </c>
    </row>
    <row r="215" spans="6:9" x14ac:dyDescent="0.25">
      <c r="F215" s="192" t="s">
        <v>289</v>
      </c>
      <c r="G215" s="3">
        <v>25353756</v>
      </c>
      <c r="H215" s="4" t="s">
        <v>463</v>
      </c>
      <c r="I215" s="3">
        <v>25353756</v>
      </c>
    </row>
    <row r="216" spans="6:9" x14ac:dyDescent="0.25">
      <c r="F216" s="192" t="s">
        <v>290</v>
      </c>
      <c r="G216" s="3">
        <v>6544169</v>
      </c>
      <c r="H216" s="4" t="s">
        <v>12755</v>
      </c>
      <c r="I216" s="3">
        <v>6544169</v>
      </c>
    </row>
    <row r="217" spans="6:9" x14ac:dyDescent="0.25">
      <c r="F217" s="192" t="s">
        <v>291</v>
      </c>
      <c r="G217" s="3">
        <v>27770966</v>
      </c>
      <c r="H217" s="4" t="s">
        <v>464</v>
      </c>
      <c r="I217" s="3">
        <v>27770966</v>
      </c>
    </row>
    <row r="218" spans="6:9" x14ac:dyDescent="0.25">
      <c r="F218" s="192" t="s">
        <v>292</v>
      </c>
      <c r="G218" s="3">
        <v>7609311</v>
      </c>
      <c r="H218" s="4" t="s">
        <v>12756</v>
      </c>
      <c r="I218" s="3">
        <v>7609311</v>
      </c>
    </row>
    <row r="219" spans="6:9" x14ac:dyDescent="0.25">
      <c r="F219" s="192" t="s">
        <v>293</v>
      </c>
      <c r="G219" s="3">
        <v>5212537</v>
      </c>
      <c r="H219" s="4" t="s">
        <v>465</v>
      </c>
      <c r="I219" s="3">
        <v>5212537</v>
      </c>
    </row>
    <row r="220" spans="6:9" x14ac:dyDescent="0.25">
      <c r="F220" s="192" t="s">
        <v>294</v>
      </c>
      <c r="G220" s="3">
        <v>4158491</v>
      </c>
      <c r="H220" s="4" t="s">
        <v>466</v>
      </c>
      <c r="I220" s="3">
        <v>4158491</v>
      </c>
    </row>
    <row r="221" spans="6:9" x14ac:dyDescent="0.25">
      <c r="F221" s="192" t="s">
        <v>295</v>
      </c>
      <c r="G221" s="3">
        <v>5226511</v>
      </c>
      <c r="H221" s="4" t="s">
        <v>467</v>
      </c>
      <c r="I221" s="3">
        <v>5226511</v>
      </c>
    </row>
    <row r="222" spans="6:9" x14ac:dyDescent="0.25">
      <c r="F222" s="192" t="s">
        <v>296</v>
      </c>
      <c r="G222" s="3">
        <v>26301504</v>
      </c>
      <c r="H222" s="4" t="s">
        <v>12757</v>
      </c>
      <c r="I222" s="3">
        <v>26301504</v>
      </c>
    </row>
    <row r="223" spans="6:9" x14ac:dyDescent="0.25">
      <c r="F223" s="192" t="s">
        <v>297</v>
      </c>
      <c r="G223" s="3">
        <v>5625289</v>
      </c>
      <c r="H223" s="4" t="s">
        <v>468</v>
      </c>
      <c r="I223" s="3">
        <v>5625289</v>
      </c>
    </row>
    <row r="224" spans="6:9" x14ac:dyDescent="0.25">
      <c r="F224" s="192" t="s">
        <v>298</v>
      </c>
      <c r="G224" s="3">
        <v>28174551</v>
      </c>
      <c r="H224" s="4" t="s">
        <v>469</v>
      </c>
      <c r="I224" s="3">
        <v>28174551</v>
      </c>
    </row>
    <row r="225" spans="6:9" x14ac:dyDescent="0.25">
      <c r="F225" s="192" t="s">
        <v>299</v>
      </c>
      <c r="G225" s="3">
        <v>27886719</v>
      </c>
      <c r="H225" s="4" t="s">
        <v>470</v>
      </c>
      <c r="I225" s="3">
        <v>27886719</v>
      </c>
    </row>
    <row r="226" spans="6:9" x14ac:dyDescent="0.25">
      <c r="F226" s="192" t="s">
        <v>300</v>
      </c>
      <c r="G226" s="3">
        <v>29067545</v>
      </c>
      <c r="H226" s="4" t="s">
        <v>471</v>
      </c>
      <c r="I226" s="3">
        <v>29067545</v>
      </c>
    </row>
    <row r="227" spans="6:9" x14ac:dyDescent="0.25">
      <c r="F227" s="192" t="s">
        <v>301</v>
      </c>
      <c r="G227" s="3">
        <v>4634675</v>
      </c>
      <c r="H227" s="4" t="s">
        <v>472</v>
      </c>
      <c r="I227" s="3">
        <v>4634675</v>
      </c>
    </row>
    <row r="228" spans="6:9" x14ac:dyDescent="0.25">
      <c r="F228" s="192" t="s">
        <v>302</v>
      </c>
      <c r="G228" s="3">
        <v>26405881</v>
      </c>
      <c r="H228" s="4" t="s">
        <v>473</v>
      </c>
      <c r="I228" s="3">
        <v>26405881</v>
      </c>
    </row>
    <row r="229" spans="6:9" x14ac:dyDescent="0.25">
      <c r="F229" s="192" t="s">
        <v>303</v>
      </c>
      <c r="G229" s="3">
        <v>27426327</v>
      </c>
      <c r="H229" s="4" t="s">
        <v>474</v>
      </c>
      <c r="I229" s="3">
        <v>27426327</v>
      </c>
    </row>
    <row r="230" spans="6:9" x14ac:dyDescent="0.25">
      <c r="F230" s="192" t="s">
        <v>304</v>
      </c>
      <c r="G230" s="3">
        <v>6872107</v>
      </c>
      <c r="H230" s="4" t="s">
        <v>475</v>
      </c>
      <c r="I230" s="3">
        <v>6872107</v>
      </c>
    </row>
    <row r="231" spans="6:9" x14ac:dyDescent="0.25">
      <c r="F231" s="192" t="s">
        <v>305</v>
      </c>
      <c r="G231" s="3">
        <v>25097415</v>
      </c>
      <c r="H231" s="4" t="s">
        <v>476</v>
      </c>
      <c r="I231" s="3">
        <v>25097415</v>
      </c>
    </row>
    <row r="232" spans="6:9" x14ac:dyDescent="0.25">
      <c r="F232" s="192" t="s">
        <v>306</v>
      </c>
      <c r="G232" s="3">
        <v>5600804</v>
      </c>
      <c r="H232" s="4" t="s">
        <v>477</v>
      </c>
      <c r="I232" s="3">
        <v>5600804</v>
      </c>
    </row>
    <row r="233" spans="6:9" x14ac:dyDescent="0.25">
      <c r="F233" s="192" t="s">
        <v>307</v>
      </c>
      <c r="G233" s="3">
        <v>27185788</v>
      </c>
      <c r="H233" s="4" t="s">
        <v>12758</v>
      </c>
      <c r="I233" s="3">
        <v>27185788</v>
      </c>
    </row>
    <row r="234" spans="6:9" x14ac:dyDescent="0.25">
      <c r="F234" s="192" t="s">
        <v>308</v>
      </c>
      <c r="G234" s="3">
        <v>25786768</v>
      </c>
      <c r="H234" s="4" t="s">
        <v>478</v>
      </c>
      <c r="I234" s="3">
        <v>25786768</v>
      </c>
    </row>
    <row r="235" spans="6:9" x14ac:dyDescent="0.25">
      <c r="G235" s="3">
        <v>5520215</v>
      </c>
      <c r="H235" s="4" t="s">
        <v>479</v>
      </c>
      <c r="I235" s="3">
        <v>5520215</v>
      </c>
    </row>
    <row r="236" spans="6:9" x14ac:dyDescent="0.25">
      <c r="F236" s="11" t="s">
        <v>9289</v>
      </c>
      <c r="G236" s="3">
        <v>4803019</v>
      </c>
      <c r="H236" s="4" t="s">
        <v>480</v>
      </c>
      <c r="I236" s="3">
        <v>4803019</v>
      </c>
    </row>
    <row r="237" spans="6:9" x14ac:dyDescent="0.25">
      <c r="F237" s="3" t="s">
        <v>12509</v>
      </c>
      <c r="G237" s="3">
        <v>28387091</v>
      </c>
      <c r="H237" s="4" t="s">
        <v>481</v>
      </c>
      <c r="I237" s="3">
        <v>28387091</v>
      </c>
    </row>
    <row r="238" spans="6:9" x14ac:dyDescent="0.25">
      <c r="F238" s="3" t="s">
        <v>105</v>
      </c>
      <c r="G238" s="3">
        <v>7536577</v>
      </c>
      <c r="H238" s="4" t="s">
        <v>12759</v>
      </c>
      <c r="I238" s="3">
        <v>7536577</v>
      </c>
    </row>
    <row r="239" spans="6:9" x14ac:dyDescent="0.25">
      <c r="F239" s="3" t="s">
        <v>106</v>
      </c>
      <c r="G239" s="3">
        <v>28645634</v>
      </c>
      <c r="H239" s="4" t="s">
        <v>482</v>
      </c>
      <c r="I239" s="3">
        <v>28645634</v>
      </c>
    </row>
    <row r="240" spans="6:9" x14ac:dyDescent="0.25">
      <c r="F240" s="3" t="s">
        <v>209</v>
      </c>
      <c r="G240" s="3">
        <v>27899152</v>
      </c>
      <c r="H240" s="4" t="s">
        <v>483</v>
      </c>
      <c r="I240" s="3">
        <v>27899152</v>
      </c>
    </row>
    <row r="241" spans="6:9" x14ac:dyDescent="0.25">
      <c r="F241" s="192" t="s">
        <v>210</v>
      </c>
      <c r="G241" s="3">
        <v>27854051</v>
      </c>
      <c r="H241" s="4" t="s">
        <v>484</v>
      </c>
      <c r="I241" s="3">
        <v>27854051</v>
      </c>
    </row>
    <row r="242" spans="6:9" x14ac:dyDescent="0.25">
      <c r="F242" s="192" t="s">
        <v>211</v>
      </c>
      <c r="G242" s="3">
        <v>24235784</v>
      </c>
      <c r="H242" s="4" t="s">
        <v>485</v>
      </c>
      <c r="I242" s="3">
        <v>24235784</v>
      </c>
    </row>
    <row r="243" spans="6:9" x14ac:dyDescent="0.25">
      <c r="F243" s="192" t="s">
        <v>212</v>
      </c>
      <c r="G243" s="3">
        <v>25780891</v>
      </c>
      <c r="H243" s="4" t="s">
        <v>12676</v>
      </c>
      <c r="I243" s="3">
        <v>25780891</v>
      </c>
    </row>
    <row r="244" spans="6:9" x14ac:dyDescent="0.25">
      <c r="F244" s="192" t="s">
        <v>115</v>
      </c>
      <c r="G244" s="3">
        <v>3219143</v>
      </c>
      <c r="H244" s="4" t="s">
        <v>486</v>
      </c>
      <c r="I244" s="3">
        <v>3219143</v>
      </c>
    </row>
    <row r="245" spans="6:9" x14ac:dyDescent="0.25">
      <c r="F245" s="192" t="s">
        <v>217</v>
      </c>
      <c r="G245" s="3">
        <v>28295765</v>
      </c>
      <c r="H245" s="4" t="s">
        <v>487</v>
      </c>
      <c r="I245" s="3">
        <v>28295765</v>
      </c>
    </row>
    <row r="246" spans="6:9" x14ac:dyDescent="0.25">
      <c r="F246" s="192" t="s">
        <v>9379</v>
      </c>
      <c r="G246" s="3">
        <v>5585252</v>
      </c>
      <c r="H246" s="4" t="s">
        <v>488</v>
      </c>
      <c r="I246" s="3">
        <v>5585252</v>
      </c>
    </row>
    <row r="247" spans="6:9" x14ac:dyDescent="0.25">
      <c r="F247" s="192" t="s">
        <v>123</v>
      </c>
      <c r="G247" s="3">
        <v>26187019</v>
      </c>
      <c r="H247" s="4" t="s">
        <v>489</v>
      </c>
      <c r="I247" s="3">
        <v>26187019</v>
      </c>
    </row>
    <row r="248" spans="6:9" x14ac:dyDescent="0.25">
      <c r="F248" s="192" t="s">
        <v>232</v>
      </c>
      <c r="G248" s="3">
        <v>5065976</v>
      </c>
      <c r="H248" s="4" t="s">
        <v>12554</v>
      </c>
      <c r="I248" s="3">
        <v>5065976</v>
      </c>
    </row>
    <row r="249" spans="6:9" x14ac:dyDescent="0.25">
      <c r="F249" s="192" t="s">
        <v>125</v>
      </c>
      <c r="G249" s="3">
        <v>3586006</v>
      </c>
      <c r="H249" s="4" t="s">
        <v>490</v>
      </c>
      <c r="I249" s="3">
        <v>3586006</v>
      </c>
    </row>
    <row r="250" spans="6:9" x14ac:dyDescent="0.25">
      <c r="F250" s="192" t="s">
        <v>129</v>
      </c>
      <c r="G250" s="3">
        <v>1396480</v>
      </c>
      <c r="H250" s="4" t="s">
        <v>491</v>
      </c>
      <c r="I250" s="3">
        <v>1396480</v>
      </c>
    </row>
    <row r="251" spans="6:9" x14ac:dyDescent="0.25">
      <c r="F251" s="192" t="s">
        <v>131</v>
      </c>
      <c r="G251" s="3">
        <v>175</v>
      </c>
      <c r="H251" s="4" t="s">
        <v>492</v>
      </c>
      <c r="I251" s="3">
        <v>175</v>
      </c>
    </row>
    <row r="252" spans="6:9" x14ac:dyDescent="0.25">
      <c r="F252" s="192" t="s">
        <v>132</v>
      </c>
      <c r="G252" s="3">
        <v>28611993</v>
      </c>
      <c r="H252" s="4" t="s">
        <v>493</v>
      </c>
      <c r="I252" s="3">
        <v>28611993</v>
      </c>
    </row>
    <row r="253" spans="6:9" x14ac:dyDescent="0.25">
      <c r="F253" s="192" t="s">
        <v>239</v>
      </c>
      <c r="G253" s="3">
        <v>28868927</v>
      </c>
      <c r="H253" s="4" t="s">
        <v>12760</v>
      </c>
      <c r="I253" s="3">
        <v>28868927</v>
      </c>
    </row>
    <row r="254" spans="6:9" x14ac:dyDescent="0.25">
      <c r="F254" s="192" t="s">
        <v>137</v>
      </c>
      <c r="G254" s="3">
        <v>4577469</v>
      </c>
      <c r="H254" s="4" t="s">
        <v>494</v>
      </c>
      <c r="I254" s="3">
        <v>4577469</v>
      </c>
    </row>
    <row r="255" spans="6:9" x14ac:dyDescent="0.25">
      <c r="F255" s="192" t="s">
        <v>196</v>
      </c>
      <c r="G255" s="3">
        <v>1505394</v>
      </c>
      <c r="H255" s="4" t="s">
        <v>12677</v>
      </c>
      <c r="I255" s="3">
        <v>1505394</v>
      </c>
    </row>
    <row r="256" spans="6:9" x14ac:dyDescent="0.25">
      <c r="F256" s="192" t="s">
        <v>250</v>
      </c>
      <c r="G256" s="3">
        <v>27510875</v>
      </c>
      <c r="H256" s="4" t="s">
        <v>495</v>
      </c>
      <c r="I256" s="3">
        <v>27510875</v>
      </c>
    </row>
    <row r="257" spans="6:9" x14ac:dyDescent="0.25">
      <c r="F257" s="192" t="s">
        <v>141</v>
      </c>
      <c r="G257" s="3">
        <v>25663551</v>
      </c>
      <c r="H257" s="4" t="s">
        <v>12761</v>
      </c>
      <c r="I257" s="3">
        <v>25663551</v>
      </c>
    </row>
    <row r="258" spans="6:9" x14ac:dyDescent="0.25">
      <c r="F258" s="192" t="s">
        <v>253</v>
      </c>
      <c r="G258" s="3">
        <v>6910394</v>
      </c>
      <c r="H258" s="4" t="s">
        <v>12678</v>
      </c>
      <c r="I258" s="3">
        <v>6910394</v>
      </c>
    </row>
    <row r="259" spans="6:9" x14ac:dyDescent="0.25">
      <c r="F259" s="192" t="s">
        <v>12510</v>
      </c>
      <c r="G259" s="3">
        <v>27458547</v>
      </c>
      <c r="H259" s="4" t="s">
        <v>496</v>
      </c>
      <c r="I259" s="3">
        <v>27458547</v>
      </c>
    </row>
    <row r="260" spans="6:9" x14ac:dyDescent="0.25">
      <c r="F260" s="192" t="s">
        <v>100</v>
      </c>
      <c r="G260" s="3">
        <v>7650108</v>
      </c>
      <c r="H260" s="4" t="s">
        <v>12762</v>
      </c>
      <c r="I260" s="3">
        <v>7650108</v>
      </c>
    </row>
    <row r="261" spans="6:9" x14ac:dyDescent="0.25">
      <c r="F261" s="192" t="s">
        <v>101</v>
      </c>
      <c r="G261" s="3">
        <v>3866726</v>
      </c>
      <c r="H261" s="4" t="s">
        <v>497</v>
      </c>
      <c r="I261" s="3">
        <v>3866726</v>
      </c>
    </row>
    <row r="262" spans="6:9" x14ac:dyDescent="0.25">
      <c r="F262" s="192" t="s">
        <v>102</v>
      </c>
      <c r="G262" s="3">
        <v>29118603</v>
      </c>
      <c r="H262" s="4" t="s">
        <v>12555</v>
      </c>
      <c r="I262" s="3">
        <v>29118603</v>
      </c>
    </row>
    <row r="263" spans="6:9" x14ac:dyDescent="0.25">
      <c r="F263" s="192" t="s">
        <v>103</v>
      </c>
      <c r="G263" s="3">
        <v>6202616</v>
      </c>
      <c r="H263" s="4" t="s">
        <v>12763</v>
      </c>
      <c r="I263" s="3">
        <v>6202616</v>
      </c>
    </row>
    <row r="264" spans="6:9" x14ac:dyDescent="0.25">
      <c r="F264" s="192" t="s">
        <v>104</v>
      </c>
      <c r="G264" s="3">
        <v>3854612</v>
      </c>
      <c r="H264" s="4" t="s">
        <v>498</v>
      </c>
      <c r="I264" s="3">
        <v>3854612</v>
      </c>
    </row>
    <row r="265" spans="6:9" x14ac:dyDescent="0.25">
      <c r="F265" s="192" t="s">
        <v>107</v>
      </c>
      <c r="G265" s="3">
        <v>25743571</v>
      </c>
      <c r="H265" s="4" t="s">
        <v>499</v>
      </c>
      <c r="I265" s="3">
        <v>25743571</v>
      </c>
    </row>
    <row r="266" spans="6:9" x14ac:dyDescent="0.25">
      <c r="F266" s="192" t="s">
        <v>108</v>
      </c>
      <c r="G266" s="3">
        <v>25238191</v>
      </c>
      <c r="H266" s="4" t="s">
        <v>500</v>
      </c>
      <c r="I266" s="3">
        <v>25238191</v>
      </c>
    </row>
    <row r="267" spans="6:9" x14ac:dyDescent="0.25">
      <c r="F267" s="192" t="s">
        <v>109</v>
      </c>
      <c r="G267" s="3">
        <v>8061165</v>
      </c>
      <c r="H267" s="4" t="s">
        <v>12764</v>
      </c>
      <c r="I267" s="3">
        <v>8061165</v>
      </c>
    </row>
    <row r="268" spans="6:9" x14ac:dyDescent="0.25">
      <c r="F268" s="192" t="s">
        <v>110</v>
      </c>
      <c r="G268" s="3">
        <v>27944719</v>
      </c>
      <c r="H268" s="4" t="s">
        <v>501</v>
      </c>
      <c r="I268" s="3">
        <v>27944719</v>
      </c>
    </row>
    <row r="269" spans="6:9" x14ac:dyDescent="0.25">
      <c r="F269" s="192" t="s">
        <v>111</v>
      </c>
      <c r="G269" s="3">
        <v>24301060</v>
      </c>
      <c r="H269" s="4" t="s">
        <v>502</v>
      </c>
      <c r="I269" s="3">
        <v>24301060</v>
      </c>
    </row>
    <row r="270" spans="6:9" x14ac:dyDescent="0.25">
      <c r="F270" s="192" t="s">
        <v>112</v>
      </c>
      <c r="G270" s="3">
        <v>24824739</v>
      </c>
      <c r="H270" s="4" t="s">
        <v>503</v>
      </c>
      <c r="I270" s="3">
        <v>24824739</v>
      </c>
    </row>
    <row r="271" spans="6:9" x14ac:dyDescent="0.25">
      <c r="F271" s="192" t="s">
        <v>113</v>
      </c>
      <c r="G271" s="3">
        <v>29122988</v>
      </c>
      <c r="H271" s="4" t="s">
        <v>504</v>
      </c>
      <c r="I271" s="3">
        <v>29122988</v>
      </c>
    </row>
    <row r="272" spans="6:9" x14ac:dyDescent="0.25">
      <c r="F272" s="192" t="s">
        <v>114</v>
      </c>
      <c r="G272" s="3">
        <v>4405757</v>
      </c>
      <c r="H272" s="4" t="s">
        <v>505</v>
      </c>
      <c r="I272" s="3">
        <v>4405757</v>
      </c>
    </row>
    <row r="273" spans="6:9" x14ac:dyDescent="0.25">
      <c r="F273" s="192" t="s">
        <v>116</v>
      </c>
      <c r="G273" s="3">
        <v>7953721</v>
      </c>
      <c r="H273" s="4" t="s">
        <v>12765</v>
      </c>
      <c r="I273" s="3">
        <v>7953721</v>
      </c>
    </row>
    <row r="274" spans="6:9" x14ac:dyDescent="0.25">
      <c r="F274" s="192" t="s">
        <v>117</v>
      </c>
      <c r="G274" s="3">
        <v>26111926</v>
      </c>
      <c r="H274" s="4" t="s">
        <v>12766</v>
      </c>
      <c r="I274" s="3">
        <v>26111926</v>
      </c>
    </row>
    <row r="275" spans="6:9" x14ac:dyDescent="0.25">
      <c r="F275" s="192" t="s">
        <v>118</v>
      </c>
      <c r="G275" s="3">
        <v>26479753</v>
      </c>
      <c r="H275" s="4" t="s">
        <v>506</v>
      </c>
      <c r="I275" s="3">
        <v>26479753</v>
      </c>
    </row>
    <row r="276" spans="6:9" x14ac:dyDescent="0.25">
      <c r="F276" s="192" t="s">
        <v>119</v>
      </c>
      <c r="G276" s="3">
        <v>28780639</v>
      </c>
      <c r="H276" s="4" t="s">
        <v>507</v>
      </c>
      <c r="I276" s="3">
        <v>28780639</v>
      </c>
    </row>
    <row r="277" spans="6:9" x14ac:dyDescent="0.25">
      <c r="F277" s="192" t="s">
        <v>120</v>
      </c>
      <c r="G277" s="3">
        <v>26511207</v>
      </c>
      <c r="H277" s="4" t="s">
        <v>508</v>
      </c>
      <c r="I277" s="3">
        <v>26511207</v>
      </c>
    </row>
    <row r="278" spans="6:9" x14ac:dyDescent="0.25">
      <c r="F278" s="192" t="s">
        <v>121</v>
      </c>
      <c r="G278" s="3">
        <v>26462532</v>
      </c>
      <c r="H278" s="4" t="s">
        <v>509</v>
      </c>
      <c r="I278" s="3">
        <v>26462532</v>
      </c>
    </row>
    <row r="279" spans="6:9" x14ac:dyDescent="0.25">
      <c r="F279" s="192" t="s">
        <v>122</v>
      </c>
      <c r="G279" s="3">
        <v>26274736</v>
      </c>
      <c r="H279" s="4" t="s">
        <v>510</v>
      </c>
      <c r="I279" s="3">
        <v>26274736</v>
      </c>
    </row>
    <row r="280" spans="6:9" x14ac:dyDescent="0.25">
      <c r="F280" s="192" t="s">
        <v>124</v>
      </c>
      <c r="G280" s="3">
        <v>26846608</v>
      </c>
      <c r="H280" s="4" t="s">
        <v>511</v>
      </c>
      <c r="I280" s="3">
        <v>26846608</v>
      </c>
    </row>
    <row r="281" spans="6:9" x14ac:dyDescent="0.25">
      <c r="F281" s="192" t="s">
        <v>126</v>
      </c>
      <c r="G281" s="3">
        <v>28448308</v>
      </c>
      <c r="H281" s="4" t="s">
        <v>512</v>
      </c>
      <c r="I281" s="3">
        <v>28448308</v>
      </c>
    </row>
    <row r="282" spans="6:9" x14ac:dyDescent="0.25">
      <c r="F282" s="192" t="s">
        <v>127</v>
      </c>
      <c r="G282" s="3">
        <v>4151232</v>
      </c>
      <c r="H282" s="4" t="s">
        <v>513</v>
      </c>
      <c r="I282" s="3">
        <v>4151232</v>
      </c>
    </row>
    <row r="283" spans="6:9" x14ac:dyDescent="0.25">
      <c r="F283" s="192" t="s">
        <v>128</v>
      </c>
      <c r="G283" s="3">
        <v>75723450</v>
      </c>
      <c r="H283" s="4" t="s">
        <v>514</v>
      </c>
      <c r="I283" s="3">
        <v>75723450</v>
      </c>
    </row>
    <row r="284" spans="6:9" x14ac:dyDescent="0.25">
      <c r="F284" s="192" t="s">
        <v>130</v>
      </c>
      <c r="G284" s="3">
        <v>63908069</v>
      </c>
      <c r="H284" s="4" t="s">
        <v>515</v>
      </c>
      <c r="I284" s="3">
        <v>63908069</v>
      </c>
    </row>
    <row r="285" spans="6:9" x14ac:dyDescent="0.25">
      <c r="F285" s="192" t="s">
        <v>133</v>
      </c>
      <c r="G285" s="3">
        <v>62930737</v>
      </c>
      <c r="H285" s="4" t="s">
        <v>516</v>
      </c>
      <c r="I285" s="3">
        <v>62930737</v>
      </c>
    </row>
    <row r="286" spans="6:9" x14ac:dyDescent="0.25">
      <c r="F286" s="192" t="s">
        <v>134</v>
      </c>
      <c r="G286" s="3">
        <v>1570757</v>
      </c>
      <c r="H286" s="4" t="s">
        <v>12767</v>
      </c>
      <c r="I286" s="3">
        <v>1570757</v>
      </c>
    </row>
    <row r="287" spans="6:9" x14ac:dyDescent="0.25">
      <c r="F287" s="192" t="s">
        <v>136</v>
      </c>
      <c r="G287" s="3">
        <v>27428907</v>
      </c>
      <c r="H287" s="4" t="s">
        <v>517</v>
      </c>
      <c r="I287" s="3">
        <v>27428907</v>
      </c>
    </row>
    <row r="288" spans="6:9" x14ac:dyDescent="0.25">
      <c r="F288" s="192" t="s">
        <v>138</v>
      </c>
      <c r="G288" s="3">
        <v>3298698</v>
      </c>
      <c r="H288" s="4" t="s">
        <v>518</v>
      </c>
      <c r="I288" s="3">
        <v>3298698</v>
      </c>
    </row>
    <row r="289" spans="6:9" x14ac:dyDescent="0.25">
      <c r="F289" s="192" t="s">
        <v>139</v>
      </c>
      <c r="G289" s="3">
        <v>3561887</v>
      </c>
      <c r="H289" s="4" t="s">
        <v>519</v>
      </c>
      <c r="I289" s="3">
        <v>3561887</v>
      </c>
    </row>
    <row r="290" spans="6:9" x14ac:dyDescent="0.25">
      <c r="F290" s="192" t="s">
        <v>140</v>
      </c>
      <c r="G290" s="3">
        <v>28642457</v>
      </c>
      <c r="H290" s="4" t="s">
        <v>520</v>
      </c>
      <c r="I290" s="3">
        <v>28642457</v>
      </c>
    </row>
    <row r="291" spans="6:9" x14ac:dyDescent="0.25">
      <c r="F291" s="192" t="s">
        <v>142</v>
      </c>
      <c r="G291" s="3">
        <v>27176380</v>
      </c>
      <c r="H291" s="4" t="s">
        <v>12708</v>
      </c>
      <c r="I291" s="3">
        <v>27176380</v>
      </c>
    </row>
    <row r="292" spans="6:9" x14ac:dyDescent="0.25">
      <c r="F292" s="192" t="s">
        <v>143</v>
      </c>
      <c r="G292" s="3">
        <v>27681041</v>
      </c>
      <c r="H292" s="4" t="s">
        <v>521</v>
      </c>
      <c r="I292" s="3">
        <v>27681041</v>
      </c>
    </row>
    <row r="293" spans="6:9" x14ac:dyDescent="0.25">
      <c r="F293" s="192" t="s">
        <v>144</v>
      </c>
      <c r="G293" s="3">
        <v>3322483</v>
      </c>
      <c r="H293" s="4" t="s">
        <v>522</v>
      </c>
      <c r="I293" s="3">
        <v>3322483</v>
      </c>
    </row>
    <row r="294" spans="6:9" x14ac:dyDescent="0.25">
      <c r="F294" s="192" t="s">
        <v>145</v>
      </c>
      <c r="G294" s="3">
        <v>5406412</v>
      </c>
      <c r="H294" s="4" t="s">
        <v>12768</v>
      </c>
      <c r="I294" s="3">
        <v>5406412</v>
      </c>
    </row>
    <row r="295" spans="6:9" x14ac:dyDescent="0.25">
      <c r="F295" s="192" t="s">
        <v>146</v>
      </c>
      <c r="G295" s="3">
        <v>5585431</v>
      </c>
      <c r="H295" s="4" t="s">
        <v>523</v>
      </c>
      <c r="I295" s="3">
        <v>5585431</v>
      </c>
    </row>
    <row r="296" spans="6:9" x14ac:dyDescent="0.25">
      <c r="F296" s="192" t="s">
        <v>147</v>
      </c>
      <c r="G296" s="3">
        <v>5447470</v>
      </c>
      <c r="H296" s="4" t="s">
        <v>524</v>
      </c>
      <c r="I296" s="3">
        <v>5447470</v>
      </c>
    </row>
    <row r="297" spans="6:9" x14ac:dyDescent="0.25">
      <c r="F297" s="192" t="s">
        <v>148</v>
      </c>
      <c r="G297" s="3">
        <v>27932796</v>
      </c>
      <c r="H297" s="4" t="s">
        <v>525</v>
      </c>
      <c r="I297" s="3">
        <v>27932796</v>
      </c>
    </row>
    <row r="298" spans="6:9" x14ac:dyDescent="0.25">
      <c r="F298" s="192" t="s">
        <v>149</v>
      </c>
      <c r="G298" s="3">
        <v>5142318</v>
      </c>
      <c r="H298" s="4" t="s">
        <v>526</v>
      </c>
      <c r="I298" s="3">
        <v>5142318</v>
      </c>
    </row>
    <row r="299" spans="6:9" x14ac:dyDescent="0.25">
      <c r="F299" s="192" t="s">
        <v>150</v>
      </c>
      <c r="G299" s="3">
        <v>26382661</v>
      </c>
      <c r="H299" s="4" t="s">
        <v>527</v>
      </c>
      <c r="I299" s="3">
        <v>26382661</v>
      </c>
    </row>
    <row r="300" spans="6:9" x14ac:dyDescent="0.25">
      <c r="F300" s="192" t="s">
        <v>151</v>
      </c>
      <c r="G300" s="3">
        <v>29122996</v>
      </c>
      <c r="H300" s="4" t="s">
        <v>528</v>
      </c>
      <c r="I300" s="3">
        <v>29122996</v>
      </c>
    </row>
    <row r="301" spans="6:9" x14ac:dyDescent="0.25">
      <c r="F301" s="192" t="s">
        <v>152</v>
      </c>
      <c r="G301" s="3">
        <v>28018532</v>
      </c>
      <c r="H301" s="4" t="s">
        <v>529</v>
      </c>
      <c r="I301" s="3">
        <v>28018532</v>
      </c>
    </row>
    <row r="302" spans="6:9" x14ac:dyDescent="0.25">
      <c r="F302" s="192" t="s">
        <v>153</v>
      </c>
      <c r="G302" s="3">
        <v>7381093</v>
      </c>
      <c r="H302" s="4" t="s">
        <v>12679</v>
      </c>
      <c r="I302" s="3">
        <v>7381093</v>
      </c>
    </row>
    <row r="303" spans="6:9" x14ac:dyDescent="0.25">
      <c r="F303" s="192" t="s">
        <v>154</v>
      </c>
      <c r="G303" s="3">
        <v>26716933</v>
      </c>
      <c r="H303" s="4" t="s">
        <v>530</v>
      </c>
      <c r="I303" s="3">
        <v>26716933</v>
      </c>
    </row>
    <row r="304" spans="6:9" x14ac:dyDescent="0.25">
      <c r="F304" s="192" t="s">
        <v>155</v>
      </c>
      <c r="G304" s="3">
        <v>2825619</v>
      </c>
      <c r="H304" s="4" t="s">
        <v>531</v>
      </c>
      <c r="I304" s="3">
        <v>2825619</v>
      </c>
    </row>
    <row r="305" spans="6:9" x14ac:dyDescent="0.25">
      <c r="F305" s="192" t="s">
        <v>156</v>
      </c>
      <c r="G305" s="3">
        <v>6488340</v>
      </c>
      <c r="H305" s="4" t="s">
        <v>532</v>
      </c>
      <c r="I305" s="3">
        <v>6488340</v>
      </c>
    </row>
    <row r="306" spans="6:9" x14ac:dyDescent="0.25">
      <c r="F306" s="192" t="s">
        <v>157</v>
      </c>
      <c r="G306" s="3">
        <v>4257243</v>
      </c>
      <c r="H306" s="4" t="s">
        <v>533</v>
      </c>
      <c r="I306" s="3">
        <v>4257243</v>
      </c>
    </row>
    <row r="307" spans="6:9" x14ac:dyDescent="0.25">
      <c r="F307" s="192" t="s">
        <v>158</v>
      </c>
      <c r="G307" s="3">
        <v>28887123</v>
      </c>
      <c r="H307" s="4" t="s">
        <v>534</v>
      </c>
      <c r="I307" s="3">
        <v>28887123</v>
      </c>
    </row>
    <row r="308" spans="6:9" x14ac:dyDescent="0.25">
      <c r="F308" s="192" t="s">
        <v>159</v>
      </c>
      <c r="G308" s="3">
        <v>27740854</v>
      </c>
      <c r="H308" s="4" t="s">
        <v>535</v>
      </c>
      <c r="I308" s="3">
        <v>27740854</v>
      </c>
    </row>
    <row r="309" spans="6:9" x14ac:dyDescent="0.25">
      <c r="F309" s="192" t="s">
        <v>160</v>
      </c>
      <c r="G309" s="3">
        <v>6087787</v>
      </c>
      <c r="H309" s="4" t="s">
        <v>536</v>
      </c>
      <c r="I309" s="3">
        <v>6087787</v>
      </c>
    </row>
    <row r="310" spans="6:9" x14ac:dyDescent="0.25">
      <c r="F310" s="192" t="s">
        <v>12122</v>
      </c>
      <c r="G310" s="3">
        <v>29075556</v>
      </c>
      <c r="H310" s="4" t="s">
        <v>537</v>
      </c>
      <c r="I310" s="3">
        <v>29075556</v>
      </c>
    </row>
    <row r="311" spans="6:9" x14ac:dyDescent="0.25">
      <c r="F311" s="192" t="s">
        <v>161</v>
      </c>
      <c r="G311" s="3">
        <v>3142108</v>
      </c>
      <c r="H311" s="4" t="s">
        <v>538</v>
      </c>
      <c r="I311" s="3">
        <v>3142108</v>
      </c>
    </row>
    <row r="312" spans="6:9" x14ac:dyDescent="0.25">
      <c r="F312" s="192" t="s">
        <v>162</v>
      </c>
      <c r="G312" s="3">
        <v>28380436</v>
      </c>
      <c r="H312" s="4" t="s">
        <v>539</v>
      </c>
      <c r="I312" s="3">
        <v>28380436</v>
      </c>
    </row>
    <row r="313" spans="6:9" x14ac:dyDescent="0.25">
      <c r="F313" s="192" t="s">
        <v>163</v>
      </c>
      <c r="G313" s="3">
        <v>27281337</v>
      </c>
      <c r="H313" s="4" t="s">
        <v>540</v>
      </c>
      <c r="I313" s="3">
        <v>27281337</v>
      </c>
    </row>
    <row r="314" spans="6:9" x14ac:dyDescent="0.25">
      <c r="F314" s="192" t="s">
        <v>164</v>
      </c>
      <c r="G314" s="3">
        <v>28384806</v>
      </c>
      <c r="H314" s="4" t="s">
        <v>541</v>
      </c>
      <c r="I314" s="3">
        <v>28384806</v>
      </c>
    </row>
    <row r="315" spans="6:9" x14ac:dyDescent="0.25">
      <c r="F315" s="192" t="s">
        <v>165</v>
      </c>
      <c r="G315" s="3">
        <v>6729622</v>
      </c>
      <c r="H315" s="4" t="s">
        <v>542</v>
      </c>
      <c r="I315" s="3">
        <v>6729622</v>
      </c>
    </row>
    <row r="316" spans="6:9" x14ac:dyDescent="0.25">
      <c r="F316" s="192" t="s">
        <v>166</v>
      </c>
      <c r="G316" s="3">
        <v>8039259</v>
      </c>
      <c r="H316" s="4" t="s">
        <v>12769</v>
      </c>
      <c r="I316" s="3">
        <v>8039259</v>
      </c>
    </row>
    <row r="317" spans="6:9" x14ac:dyDescent="0.25">
      <c r="F317" s="192" t="s">
        <v>167</v>
      </c>
      <c r="G317" s="3">
        <v>5728762</v>
      </c>
      <c r="H317" s="4" t="s">
        <v>543</v>
      </c>
      <c r="I317" s="3">
        <v>5728762</v>
      </c>
    </row>
    <row r="318" spans="6:9" x14ac:dyDescent="0.25">
      <c r="F318" s="192" t="s">
        <v>168</v>
      </c>
      <c r="G318" s="3">
        <v>6054072</v>
      </c>
      <c r="H318" s="4" t="s">
        <v>544</v>
      </c>
      <c r="I318" s="3">
        <v>6054072</v>
      </c>
    </row>
    <row r="319" spans="6:9" x14ac:dyDescent="0.25">
      <c r="F319" s="192" t="s">
        <v>169</v>
      </c>
      <c r="G319" s="3">
        <v>5359589</v>
      </c>
      <c r="H319" s="4" t="s">
        <v>12770</v>
      </c>
      <c r="I319" s="3">
        <v>5359589</v>
      </c>
    </row>
    <row r="320" spans="6:9" x14ac:dyDescent="0.25">
      <c r="F320" s="192" t="s">
        <v>170</v>
      </c>
      <c r="G320" s="3">
        <v>29113253</v>
      </c>
      <c r="H320" s="4" t="s">
        <v>545</v>
      </c>
      <c r="I320" s="3">
        <v>29113253</v>
      </c>
    </row>
    <row r="321" spans="6:9" x14ac:dyDescent="0.25">
      <c r="F321" s="192" t="s">
        <v>171</v>
      </c>
      <c r="G321" s="3">
        <v>64942457</v>
      </c>
      <c r="H321" s="4" t="s">
        <v>546</v>
      </c>
      <c r="I321" s="3">
        <v>64942457</v>
      </c>
    </row>
    <row r="322" spans="6:9" x14ac:dyDescent="0.25">
      <c r="F322" s="192" t="s">
        <v>172</v>
      </c>
      <c r="G322" s="3">
        <v>5914426</v>
      </c>
      <c r="H322" s="4" t="s">
        <v>547</v>
      </c>
      <c r="I322" s="3">
        <v>5914426</v>
      </c>
    </row>
    <row r="323" spans="6:9" x14ac:dyDescent="0.25">
      <c r="F323" s="192" t="s">
        <v>173</v>
      </c>
      <c r="G323" s="3">
        <v>6930921</v>
      </c>
      <c r="H323" s="4" t="s">
        <v>548</v>
      </c>
      <c r="I323" s="3">
        <v>6930921</v>
      </c>
    </row>
    <row r="324" spans="6:9" x14ac:dyDescent="0.25">
      <c r="F324" s="192" t="s">
        <v>174</v>
      </c>
      <c r="G324" s="3">
        <v>4412460</v>
      </c>
      <c r="H324" s="4" t="s">
        <v>549</v>
      </c>
      <c r="I324" s="3">
        <v>4412460</v>
      </c>
    </row>
    <row r="325" spans="6:9" x14ac:dyDescent="0.25">
      <c r="F325" s="192" t="s">
        <v>175</v>
      </c>
      <c r="G325" s="3">
        <v>49148362</v>
      </c>
      <c r="H325" s="4" t="s">
        <v>550</v>
      </c>
      <c r="I325" s="3">
        <v>49148362</v>
      </c>
    </row>
    <row r="326" spans="6:9" x14ac:dyDescent="0.25">
      <c r="F326" s="192" t="s">
        <v>176</v>
      </c>
      <c r="G326" s="3">
        <v>7048092</v>
      </c>
      <c r="H326" s="4" t="s">
        <v>551</v>
      </c>
      <c r="I326" s="3">
        <v>7048092</v>
      </c>
    </row>
    <row r="327" spans="6:9" x14ac:dyDescent="0.25">
      <c r="F327" s="192" t="s">
        <v>177</v>
      </c>
      <c r="G327" s="3">
        <v>7953194</v>
      </c>
      <c r="H327" s="4" t="s">
        <v>12771</v>
      </c>
      <c r="I327" s="3">
        <v>7953194</v>
      </c>
    </row>
    <row r="328" spans="6:9" x14ac:dyDescent="0.25">
      <c r="F328" s="192" t="s">
        <v>178</v>
      </c>
      <c r="G328" s="3">
        <v>7080891</v>
      </c>
      <c r="H328" s="4" t="s">
        <v>552</v>
      </c>
      <c r="I328" s="3">
        <v>7080891</v>
      </c>
    </row>
    <row r="329" spans="6:9" x14ac:dyDescent="0.25">
      <c r="F329" s="192" t="s">
        <v>179</v>
      </c>
      <c r="G329" s="3">
        <v>7301553</v>
      </c>
      <c r="H329" s="4" t="s">
        <v>12556</v>
      </c>
      <c r="I329" s="3">
        <v>7301553</v>
      </c>
    </row>
    <row r="330" spans="6:9" x14ac:dyDescent="0.25">
      <c r="F330" s="192" t="s">
        <v>180</v>
      </c>
      <c r="G330" s="3">
        <v>27926613</v>
      </c>
      <c r="H330" s="4" t="s">
        <v>12772</v>
      </c>
      <c r="I330" s="3">
        <v>27926613</v>
      </c>
    </row>
    <row r="331" spans="6:9" x14ac:dyDescent="0.25">
      <c r="F331" s="192" t="s">
        <v>181</v>
      </c>
      <c r="G331" s="3">
        <v>7237693</v>
      </c>
      <c r="H331" s="4" t="s">
        <v>12557</v>
      </c>
      <c r="I331" s="3">
        <v>7237693</v>
      </c>
    </row>
    <row r="332" spans="6:9" x14ac:dyDescent="0.25">
      <c r="F332" s="192" t="s">
        <v>182</v>
      </c>
      <c r="G332" s="3">
        <v>3619648</v>
      </c>
      <c r="H332" s="4" t="s">
        <v>12773</v>
      </c>
      <c r="I332" s="3">
        <v>3619648</v>
      </c>
    </row>
    <row r="333" spans="6:9" x14ac:dyDescent="0.25">
      <c r="F333" s="192" t="s">
        <v>183</v>
      </c>
      <c r="G333" s="3">
        <v>7845600</v>
      </c>
      <c r="H333" s="4" t="s">
        <v>12774</v>
      </c>
      <c r="I333" s="3">
        <v>7845600</v>
      </c>
    </row>
    <row r="334" spans="6:9" x14ac:dyDescent="0.25">
      <c r="F334" s="192" t="s">
        <v>184</v>
      </c>
      <c r="G334" s="3">
        <v>6135188</v>
      </c>
      <c r="H334" s="4" t="s">
        <v>553</v>
      </c>
      <c r="I334" s="3">
        <v>6135188</v>
      </c>
    </row>
    <row r="335" spans="6:9" x14ac:dyDescent="0.25">
      <c r="F335" s="192" t="s">
        <v>185</v>
      </c>
      <c r="G335" s="3">
        <v>3800997</v>
      </c>
      <c r="H335" s="4" t="s">
        <v>554</v>
      </c>
      <c r="I335" s="3">
        <v>3800997</v>
      </c>
    </row>
    <row r="336" spans="6:9" x14ac:dyDescent="0.25">
      <c r="F336" s="192" t="s">
        <v>186</v>
      </c>
      <c r="G336" s="3">
        <v>3656365</v>
      </c>
      <c r="H336" s="4" t="s">
        <v>555</v>
      </c>
      <c r="I336" s="3">
        <v>3656365</v>
      </c>
    </row>
    <row r="337" spans="6:9" x14ac:dyDescent="0.25">
      <c r="F337" s="192" t="s">
        <v>187</v>
      </c>
      <c r="G337" s="3">
        <v>5458811</v>
      </c>
      <c r="H337" s="4" t="s">
        <v>12775</v>
      </c>
      <c r="I337" s="3">
        <v>5458811</v>
      </c>
    </row>
    <row r="338" spans="6:9" x14ac:dyDescent="0.25">
      <c r="F338" s="192" t="s">
        <v>188</v>
      </c>
      <c r="G338" s="3">
        <v>7937580</v>
      </c>
      <c r="H338" s="4" t="s">
        <v>12776</v>
      </c>
      <c r="I338" s="3">
        <v>7937580</v>
      </c>
    </row>
    <row r="339" spans="6:9" x14ac:dyDescent="0.25">
      <c r="F339" s="192" t="s">
        <v>189</v>
      </c>
      <c r="G339" s="3">
        <v>4520246</v>
      </c>
      <c r="H339" s="4" t="s">
        <v>12777</v>
      </c>
      <c r="I339" s="3">
        <v>4520246</v>
      </c>
    </row>
    <row r="340" spans="6:9" x14ac:dyDescent="0.25">
      <c r="F340" s="192" t="s">
        <v>190</v>
      </c>
      <c r="G340" s="3">
        <v>5652332</v>
      </c>
      <c r="H340" s="4" t="s">
        <v>556</v>
      </c>
      <c r="I340" s="3">
        <v>5652332</v>
      </c>
    </row>
    <row r="341" spans="6:9" x14ac:dyDescent="0.25">
      <c r="F341" s="192" t="s">
        <v>191</v>
      </c>
      <c r="G341" s="3">
        <v>5848695</v>
      </c>
      <c r="H341" s="4" t="s">
        <v>557</v>
      </c>
      <c r="I341" s="3">
        <v>5848695</v>
      </c>
    </row>
    <row r="342" spans="6:9" x14ac:dyDescent="0.25">
      <c r="F342" s="192" t="s">
        <v>192</v>
      </c>
      <c r="G342" s="3">
        <v>5293936</v>
      </c>
      <c r="H342" s="4" t="s">
        <v>558</v>
      </c>
      <c r="I342" s="3">
        <v>5293936</v>
      </c>
    </row>
    <row r="343" spans="6:9" x14ac:dyDescent="0.25">
      <c r="F343" s="192" t="s">
        <v>193</v>
      </c>
      <c r="G343" s="3">
        <v>2361132</v>
      </c>
      <c r="H343" s="4" t="s">
        <v>559</v>
      </c>
      <c r="I343" s="3">
        <v>2361132</v>
      </c>
    </row>
    <row r="344" spans="6:9" x14ac:dyDescent="0.25">
      <c r="F344" s="192" t="s">
        <v>194</v>
      </c>
      <c r="G344" s="3">
        <v>25158970</v>
      </c>
      <c r="H344" s="4" t="s">
        <v>560</v>
      </c>
      <c r="I344" s="3">
        <v>25158970</v>
      </c>
    </row>
    <row r="345" spans="6:9" x14ac:dyDescent="0.25">
      <c r="F345" s="192" t="s">
        <v>195</v>
      </c>
      <c r="G345" s="3">
        <v>5110475</v>
      </c>
      <c r="H345" s="4" t="s">
        <v>561</v>
      </c>
      <c r="I345" s="3">
        <v>5110475</v>
      </c>
    </row>
    <row r="346" spans="6:9" x14ac:dyDescent="0.25">
      <c r="F346" s="192" t="s">
        <v>197</v>
      </c>
      <c r="G346" s="3">
        <v>5110475</v>
      </c>
      <c r="H346" s="4" t="s">
        <v>561</v>
      </c>
      <c r="I346" s="3">
        <v>5110475</v>
      </c>
    </row>
    <row r="347" spans="6:9" x14ac:dyDescent="0.25">
      <c r="F347" s="192" t="s">
        <v>198</v>
      </c>
      <c r="G347" s="3">
        <v>4620925</v>
      </c>
      <c r="H347" s="4" t="s">
        <v>562</v>
      </c>
      <c r="I347" s="3">
        <v>4620925</v>
      </c>
    </row>
    <row r="348" spans="6:9" x14ac:dyDescent="0.25">
      <c r="F348" s="192" t="s">
        <v>199</v>
      </c>
      <c r="G348" s="3">
        <v>26775719</v>
      </c>
      <c r="H348" s="4" t="s">
        <v>563</v>
      </c>
      <c r="I348" s="3">
        <v>26775719</v>
      </c>
    </row>
    <row r="349" spans="6:9" x14ac:dyDescent="0.25">
      <c r="F349" s="192" t="s">
        <v>200</v>
      </c>
      <c r="G349" s="3">
        <v>2224071</v>
      </c>
      <c r="H349" s="4" t="s">
        <v>564</v>
      </c>
      <c r="I349" s="3">
        <v>2224071</v>
      </c>
    </row>
    <row r="350" spans="6:9" x14ac:dyDescent="0.25">
      <c r="F350" s="192" t="s">
        <v>201</v>
      </c>
      <c r="G350" s="3">
        <v>7175752</v>
      </c>
      <c r="H350" s="4" t="s">
        <v>12709</v>
      </c>
      <c r="I350" s="3">
        <v>7175752</v>
      </c>
    </row>
    <row r="351" spans="6:9" x14ac:dyDescent="0.25">
      <c r="F351" s="192" t="s">
        <v>202</v>
      </c>
      <c r="G351" s="3">
        <v>26206757</v>
      </c>
      <c r="H351" s="4" t="s">
        <v>565</v>
      </c>
      <c r="I351" s="3">
        <v>26206757</v>
      </c>
    </row>
    <row r="352" spans="6:9" x14ac:dyDescent="0.25">
      <c r="F352" s="192" t="s">
        <v>203</v>
      </c>
      <c r="G352" s="3">
        <v>26450062</v>
      </c>
      <c r="H352" s="4" t="s">
        <v>566</v>
      </c>
      <c r="I352" s="3">
        <v>26450062</v>
      </c>
    </row>
    <row r="353" spans="6:9" x14ac:dyDescent="0.25">
      <c r="F353" s="192" t="s">
        <v>204</v>
      </c>
      <c r="G353" s="3">
        <v>61856355</v>
      </c>
      <c r="H353" s="4" t="s">
        <v>567</v>
      </c>
      <c r="I353" s="3">
        <v>61856355</v>
      </c>
    </row>
    <row r="354" spans="6:9" x14ac:dyDescent="0.25">
      <c r="F354" s="192" t="s">
        <v>205</v>
      </c>
      <c r="G354" s="3">
        <v>1824406</v>
      </c>
      <c r="H354" s="4" t="s">
        <v>12558</v>
      </c>
      <c r="I354" s="3">
        <v>1824406</v>
      </c>
    </row>
    <row r="355" spans="6:9" x14ac:dyDescent="0.25">
      <c r="F355" s="192" t="s">
        <v>206</v>
      </c>
      <c r="G355" s="3">
        <v>1915819</v>
      </c>
      <c r="H355" s="4" t="s">
        <v>568</v>
      </c>
      <c r="I355" s="3">
        <v>1915819</v>
      </c>
    </row>
    <row r="356" spans="6:9" x14ac:dyDescent="0.25">
      <c r="F356" s="192" t="s">
        <v>207</v>
      </c>
      <c r="G356" s="3">
        <v>24152617</v>
      </c>
      <c r="H356" s="4" t="s">
        <v>569</v>
      </c>
      <c r="I356" s="3">
        <v>24152617</v>
      </c>
    </row>
    <row r="357" spans="6:9" x14ac:dyDescent="0.25">
      <c r="F357" s="192" t="s">
        <v>208</v>
      </c>
      <c r="G357" s="3">
        <v>7649690</v>
      </c>
      <c r="H357" s="4" t="s">
        <v>12778</v>
      </c>
      <c r="I357" s="3">
        <v>7649690</v>
      </c>
    </row>
    <row r="358" spans="6:9" x14ac:dyDescent="0.25">
      <c r="F358" s="192" t="s">
        <v>213</v>
      </c>
      <c r="G358" s="3">
        <v>28356659</v>
      </c>
      <c r="H358" s="4" t="s">
        <v>570</v>
      </c>
      <c r="I358" s="3">
        <v>28356659</v>
      </c>
    </row>
    <row r="359" spans="6:9" x14ac:dyDescent="0.25">
      <c r="F359" s="192" t="s">
        <v>214</v>
      </c>
      <c r="G359" s="3">
        <v>2420244</v>
      </c>
      <c r="H359" s="4" t="s">
        <v>571</v>
      </c>
      <c r="I359" s="3">
        <v>2420244</v>
      </c>
    </row>
    <row r="360" spans="6:9" x14ac:dyDescent="0.25">
      <c r="F360" s="192" t="s">
        <v>215</v>
      </c>
      <c r="G360" s="3">
        <v>64361080</v>
      </c>
      <c r="H360" s="4" t="s">
        <v>12779</v>
      </c>
      <c r="I360" s="3">
        <v>64361080</v>
      </c>
    </row>
    <row r="361" spans="6:9" x14ac:dyDescent="0.25">
      <c r="F361" s="192" t="s">
        <v>216</v>
      </c>
      <c r="G361" s="3">
        <v>27530973</v>
      </c>
      <c r="H361" s="4" t="s">
        <v>572</v>
      </c>
      <c r="I361" s="3">
        <v>27530973</v>
      </c>
    </row>
    <row r="362" spans="6:9" x14ac:dyDescent="0.25">
      <c r="F362" s="192" t="s">
        <v>218</v>
      </c>
      <c r="G362" s="3">
        <v>27098605</v>
      </c>
      <c r="H362" s="4" t="s">
        <v>573</v>
      </c>
      <c r="I362" s="3">
        <v>27098605</v>
      </c>
    </row>
    <row r="363" spans="6:9" x14ac:dyDescent="0.25">
      <c r="F363" s="192" t="s">
        <v>219</v>
      </c>
      <c r="G363" s="3">
        <v>6532705</v>
      </c>
      <c r="H363" s="4" t="s">
        <v>574</v>
      </c>
      <c r="I363" s="3">
        <v>6532705</v>
      </c>
    </row>
    <row r="364" spans="6:9" x14ac:dyDescent="0.25">
      <c r="F364" s="192" t="s">
        <v>220</v>
      </c>
      <c r="G364" s="3">
        <v>28403771</v>
      </c>
      <c r="H364" s="4" t="s">
        <v>575</v>
      </c>
      <c r="I364" s="3">
        <v>28403771</v>
      </c>
    </row>
    <row r="365" spans="6:9" x14ac:dyDescent="0.25">
      <c r="F365" s="192" t="s">
        <v>221</v>
      </c>
      <c r="G365" s="3">
        <v>26688603</v>
      </c>
      <c r="H365" s="4" t="s">
        <v>576</v>
      </c>
      <c r="I365" s="3">
        <v>26688603</v>
      </c>
    </row>
    <row r="366" spans="6:9" x14ac:dyDescent="0.25">
      <c r="F366" s="192" t="s">
        <v>222</v>
      </c>
      <c r="G366" s="3">
        <v>49683420</v>
      </c>
      <c r="H366" s="4" t="s">
        <v>577</v>
      </c>
      <c r="I366" s="3">
        <v>49683420</v>
      </c>
    </row>
    <row r="367" spans="6:9" x14ac:dyDescent="0.25">
      <c r="F367" s="192" t="s">
        <v>223</v>
      </c>
      <c r="G367" s="3">
        <v>6441831</v>
      </c>
      <c r="H367" s="4" t="s">
        <v>578</v>
      </c>
      <c r="I367" s="3">
        <v>6441831</v>
      </c>
    </row>
    <row r="368" spans="6:9" x14ac:dyDescent="0.25">
      <c r="F368" s="192" t="s">
        <v>224</v>
      </c>
      <c r="G368" s="3">
        <v>6138756</v>
      </c>
      <c r="H368" s="4" t="s">
        <v>579</v>
      </c>
      <c r="I368" s="3">
        <v>6138756</v>
      </c>
    </row>
    <row r="369" spans="6:9" x14ac:dyDescent="0.25">
      <c r="F369" s="192" t="s">
        <v>225</v>
      </c>
      <c r="G369" s="3">
        <v>24272078</v>
      </c>
      <c r="H369" s="4" t="s">
        <v>580</v>
      </c>
      <c r="I369" s="3">
        <v>24272078</v>
      </c>
    </row>
    <row r="370" spans="6:9" x14ac:dyDescent="0.25">
      <c r="F370" s="192" t="s">
        <v>226</v>
      </c>
      <c r="G370" s="3">
        <v>28491246</v>
      </c>
      <c r="H370" s="4" t="s">
        <v>581</v>
      </c>
      <c r="I370" s="3">
        <v>28491246</v>
      </c>
    </row>
    <row r="371" spans="6:9" x14ac:dyDescent="0.25">
      <c r="F371" s="192" t="s">
        <v>227</v>
      </c>
      <c r="G371" s="3">
        <v>24215449</v>
      </c>
      <c r="H371" s="4" t="s">
        <v>582</v>
      </c>
      <c r="I371" s="3">
        <v>24215449</v>
      </c>
    </row>
    <row r="372" spans="6:9" x14ac:dyDescent="0.25">
      <c r="F372" s="192" t="s">
        <v>228</v>
      </c>
      <c r="G372" s="3">
        <v>28990714</v>
      </c>
      <c r="H372" s="4" t="s">
        <v>583</v>
      </c>
      <c r="I372" s="3">
        <v>28990714</v>
      </c>
    </row>
    <row r="373" spans="6:9" x14ac:dyDescent="0.25">
      <c r="F373" s="192" t="s">
        <v>229</v>
      </c>
      <c r="G373" s="3">
        <v>61946664</v>
      </c>
      <c r="H373" s="4" t="s">
        <v>584</v>
      </c>
      <c r="I373" s="3">
        <v>61946664</v>
      </c>
    </row>
    <row r="374" spans="6:9" x14ac:dyDescent="0.25">
      <c r="F374" s="192" t="s">
        <v>230</v>
      </c>
      <c r="G374" s="3">
        <v>24791547</v>
      </c>
      <c r="H374" s="4" t="s">
        <v>585</v>
      </c>
      <c r="I374" s="3">
        <v>24791547</v>
      </c>
    </row>
    <row r="375" spans="6:9" x14ac:dyDescent="0.25">
      <c r="F375" s="192" t="s">
        <v>231</v>
      </c>
      <c r="G375" s="3">
        <v>45478449</v>
      </c>
      <c r="H375" s="4" t="s">
        <v>586</v>
      </c>
      <c r="I375" s="3">
        <v>45478449</v>
      </c>
    </row>
    <row r="376" spans="6:9" x14ac:dyDescent="0.25">
      <c r="F376" s="192" t="s">
        <v>232</v>
      </c>
      <c r="G376" s="3">
        <v>7127120</v>
      </c>
      <c r="H376" s="4" t="s">
        <v>12780</v>
      </c>
      <c r="I376" s="3">
        <v>7127120</v>
      </c>
    </row>
    <row r="377" spans="6:9" x14ac:dyDescent="0.25">
      <c r="F377" s="192" t="s">
        <v>233</v>
      </c>
      <c r="G377" s="3">
        <v>29051339</v>
      </c>
      <c r="H377" s="4" t="s">
        <v>587</v>
      </c>
      <c r="I377" s="3">
        <v>29051339</v>
      </c>
    </row>
    <row r="378" spans="6:9" x14ac:dyDescent="0.25">
      <c r="F378" s="192" t="s">
        <v>234</v>
      </c>
      <c r="G378" s="3">
        <v>7386389</v>
      </c>
      <c r="H378" s="4" t="s">
        <v>12781</v>
      </c>
      <c r="I378" s="3">
        <v>7386389</v>
      </c>
    </row>
    <row r="379" spans="6:9" x14ac:dyDescent="0.25">
      <c r="F379" s="192" t="s">
        <v>235</v>
      </c>
      <c r="G379" s="3">
        <v>7118970</v>
      </c>
      <c r="H379" s="4" t="s">
        <v>12782</v>
      </c>
      <c r="I379" s="3">
        <v>7118970</v>
      </c>
    </row>
    <row r="380" spans="6:9" x14ac:dyDescent="0.25">
      <c r="F380" s="192" t="s">
        <v>236</v>
      </c>
      <c r="G380" s="3">
        <v>28505115</v>
      </c>
      <c r="H380" s="4" t="s">
        <v>588</v>
      </c>
      <c r="I380" s="3">
        <v>28505115</v>
      </c>
    </row>
    <row r="381" spans="6:9" x14ac:dyDescent="0.25">
      <c r="F381" s="192" t="s">
        <v>237</v>
      </c>
      <c r="G381" s="3">
        <v>28946383</v>
      </c>
      <c r="H381" s="4" t="s">
        <v>589</v>
      </c>
      <c r="I381" s="3">
        <v>28946383</v>
      </c>
    </row>
    <row r="382" spans="6:9" x14ac:dyDescent="0.25">
      <c r="F382" s="192" t="s">
        <v>238</v>
      </c>
      <c r="G382" s="3">
        <v>6616038</v>
      </c>
      <c r="H382" s="4" t="s">
        <v>590</v>
      </c>
      <c r="I382" s="3">
        <v>6616038</v>
      </c>
    </row>
    <row r="383" spans="6:9" x14ac:dyDescent="0.25">
      <c r="F383" s="192" t="s">
        <v>240</v>
      </c>
      <c r="G383" s="3">
        <v>2097427</v>
      </c>
      <c r="H383" s="4" t="s">
        <v>591</v>
      </c>
      <c r="I383" s="3">
        <v>2097427</v>
      </c>
    </row>
    <row r="384" spans="6:9" x14ac:dyDescent="0.25">
      <c r="F384" s="192" t="s">
        <v>241</v>
      </c>
      <c r="G384" s="3">
        <v>7968353</v>
      </c>
      <c r="H384" s="4" t="s">
        <v>12783</v>
      </c>
      <c r="I384" s="3">
        <v>7968353</v>
      </c>
    </row>
    <row r="385" spans="6:9" x14ac:dyDescent="0.25">
      <c r="F385" s="192" t="s">
        <v>242</v>
      </c>
      <c r="G385" s="3">
        <v>7710500</v>
      </c>
      <c r="H385" s="4" t="s">
        <v>12784</v>
      </c>
      <c r="I385" s="3">
        <v>7710500</v>
      </c>
    </row>
    <row r="386" spans="6:9" x14ac:dyDescent="0.25">
      <c r="F386" s="192" t="s">
        <v>243</v>
      </c>
      <c r="G386" s="3">
        <v>24728128</v>
      </c>
      <c r="H386" s="4" t="s">
        <v>592</v>
      </c>
      <c r="I386" s="3">
        <v>24728128</v>
      </c>
    </row>
    <row r="387" spans="6:9" x14ac:dyDescent="0.25">
      <c r="F387" s="192" t="s">
        <v>244</v>
      </c>
      <c r="G387" s="3">
        <v>26888874</v>
      </c>
      <c r="H387" s="4" t="s">
        <v>12680</v>
      </c>
      <c r="I387" s="3">
        <v>26888874</v>
      </c>
    </row>
    <row r="388" spans="6:9" x14ac:dyDescent="0.25">
      <c r="F388" s="192" t="s">
        <v>245</v>
      </c>
      <c r="G388" s="3">
        <v>27397131</v>
      </c>
      <c r="H388" s="4" t="s">
        <v>593</v>
      </c>
      <c r="I388" s="3">
        <v>27397131</v>
      </c>
    </row>
    <row r="389" spans="6:9" x14ac:dyDescent="0.25">
      <c r="F389" s="192" t="s">
        <v>246</v>
      </c>
      <c r="G389" s="3">
        <v>3864944</v>
      </c>
      <c r="H389" s="4" t="s">
        <v>594</v>
      </c>
      <c r="I389" s="3">
        <v>3864944</v>
      </c>
    </row>
    <row r="390" spans="6:9" x14ac:dyDescent="0.25">
      <c r="F390" s="192" t="s">
        <v>247</v>
      </c>
      <c r="G390" s="3">
        <v>3211797</v>
      </c>
      <c r="H390" s="4" t="s">
        <v>595</v>
      </c>
      <c r="I390" s="3">
        <v>3211797</v>
      </c>
    </row>
    <row r="391" spans="6:9" x14ac:dyDescent="0.25">
      <c r="F391" s="192" t="s">
        <v>248</v>
      </c>
      <c r="G391" s="3">
        <v>2428733</v>
      </c>
      <c r="H391" s="4" t="s">
        <v>596</v>
      </c>
      <c r="I391" s="3">
        <v>2428733</v>
      </c>
    </row>
    <row r="392" spans="6:9" x14ac:dyDescent="0.25">
      <c r="F392" s="192" t="s">
        <v>249</v>
      </c>
      <c r="G392" s="3">
        <v>25629271</v>
      </c>
      <c r="H392" s="4" t="s">
        <v>597</v>
      </c>
      <c r="I392" s="3">
        <v>25629271</v>
      </c>
    </row>
    <row r="393" spans="6:9" x14ac:dyDescent="0.25">
      <c r="F393" s="192" t="s">
        <v>251</v>
      </c>
      <c r="G393" s="3">
        <v>25470507</v>
      </c>
      <c r="H393" s="4" t="s">
        <v>598</v>
      </c>
      <c r="I393" s="3">
        <v>25470507</v>
      </c>
    </row>
    <row r="394" spans="6:9" x14ac:dyDescent="0.25">
      <c r="F394" s="192" t="s">
        <v>252</v>
      </c>
      <c r="G394" s="3">
        <v>6942148</v>
      </c>
      <c r="H394" s="4" t="s">
        <v>599</v>
      </c>
      <c r="I394" s="3">
        <v>6942148</v>
      </c>
    </row>
    <row r="395" spans="6:9" x14ac:dyDescent="0.25">
      <c r="F395" s="192" t="s">
        <v>254</v>
      </c>
      <c r="G395" s="3">
        <v>6942148</v>
      </c>
      <c r="H395" s="4" t="s">
        <v>599</v>
      </c>
      <c r="I395" s="3">
        <v>6942148</v>
      </c>
    </row>
    <row r="396" spans="6:9" x14ac:dyDescent="0.25">
      <c r="F396" s="192" t="s">
        <v>255</v>
      </c>
      <c r="G396" s="3">
        <v>5559081</v>
      </c>
      <c r="H396" s="4" t="s">
        <v>600</v>
      </c>
      <c r="I396" s="3">
        <v>5559081</v>
      </c>
    </row>
    <row r="397" spans="6:9" x14ac:dyDescent="0.25">
      <c r="F397" s="192" t="s">
        <v>256</v>
      </c>
      <c r="G397" s="3">
        <v>7064454</v>
      </c>
      <c r="H397" s="4" t="s">
        <v>12785</v>
      </c>
      <c r="I397" s="3">
        <v>7064454</v>
      </c>
    </row>
    <row r="398" spans="6:9" x14ac:dyDescent="0.25">
      <c r="F398" s="192" t="s">
        <v>257</v>
      </c>
      <c r="G398" s="3">
        <v>25386671</v>
      </c>
      <c r="H398" s="4" t="s">
        <v>601</v>
      </c>
      <c r="I398" s="3">
        <v>25386671</v>
      </c>
    </row>
    <row r="399" spans="6:9" x14ac:dyDescent="0.25">
      <c r="F399" s="192" t="s">
        <v>258</v>
      </c>
      <c r="G399" s="3">
        <v>7065850</v>
      </c>
      <c r="H399" s="4" t="s">
        <v>602</v>
      </c>
      <c r="I399" s="3">
        <v>7065850</v>
      </c>
    </row>
    <row r="400" spans="6:9" x14ac:dyDescent="0.25">
      <c r="F400" s="192" t="s">
        <v>259</v>
      </c>
      <c r="G400" s="3">
        <v>24175234</v>
      </c>
      <c r="H400" s="4" t="s">
        <v>603</v>
      </c>
      <c r="I400" s="3">
        <v>24175234</v>
      </c>
    </row>
    <row r="401" spans="6:9" x14ac:dyDescent="0.25">
      <c r="F401" s="192" t="s">
        <v>260</v>
      </c>
      <c r="G401" s="3">
        <v>6918352</v>
      </c>
      <c r="H401" s="4" t="s">
        <v>12786</v>
      </c>
      <c r="I401" s="3">
        <v>6918352</v>
      </c>
    </row>
    <row r="402" spans="6:9" x14ac:dyDescent="0.25">
      <c r="F402" s="192" t="s">
        <v>261</v>
      </c>
      <c r="G402" s="3">
        <v>5955688</v>
      </c>
      <c r="H402" s="4" t="s">
        <v>604</v>
      </c>
      <c r="I402" s="3">
        <v>5955688</v>
      </c>
    </row>
    <row r="403" spans="6:9" x14ac:dyDescent="0.25">
      <c r="F403" s="192" t="s">
        <v>262</v>
      </c>
      <c r="G403" s="3">
        <v>7649843</v>
      </c>
      <c r="H403" s="4" t="s">
        <v>12787</v>
      </c>
      <c r="I403" s="3">
        <v>7649843</v>
      </c>
    </row>
    <row r="404" spans="6:9" x14ac:dyDescent="0.25">
      <c r="F404" s="192" t="s">
        <v>263</v>
      </c>
      <c r="G404" s="3">
        <v>4803477</v>
      </c>
      <c r="H404" s="4" t="s">
        <v>12681</v>
      </c>
      <c r="I404" s="3">
        <v>4803477</v>
      </c>
    </row>
    <row r="405" spans="6:9" x14ac:dyDescent="0.25">
      <c r="F405" s="192" t="s">
        <v>264</v>
      </c>
      <c r="G405" s="3">
        <v>27791815</v>
      </c>
      <c r="H405" s="4" t="s">
        <v>605</v>
      </c>
      <c r="I405" s="3">
        <v>27791815</v>
      </c>
    </row>
    <row r="406" spans="6:9" x14ac:dyDescent="0.25">
      <c r="F406" s="192" t="s">
        <v>265</v>
      </c>
      <c r="G406" s="3">
        <v>6242235</v>
      </c>
      <c r="H406" s="4" t="s">
        <v>606</v>
      </c>
      <c r="I406" s="3">
        <v>6242235</v>
      </c>
    </row>
    <row r="407" spans="6:9" x14ac:dyDescent="0.25">
      <c r="F407" s="192" t="s">
        <v>266</v>
      </c>
      <c r="G407" s="3">
        <v>4202163</v>
      </c>
      <c r="H407" s="4" t="s">
        <v>607</v>
      </c>
      <c r="I407" s="3">
        <v>4202163</v>
      </c>
    </row>
    <row r="408" spans="6:9" x14ac:dyDescent="0.25">
      <c r="F408" s="192" t="s">
        <v>267</v>
      </c>
      <c r="G408" s="3">
        <v>4540573</v>
      </c>
      <c r="H408" s="4" t="s">
        <v>608</v>
      </c>
      <c r="I408" s="3">
        <v>4540573</v>
      </c>
    </row>
    <row r="409" spans="6:9" x14ac:dyDescent="0.25">
      <c r="F409" s="192" t="s">
        <v>268</v>
      </c>
      <c r="G409" s="3">
        <v>3662012</v>
      </c>
      <c r="H409" s="4" t="s">
        <v>609</v>
      </c>
      <c r="I409" s="3">
        <v>3662012</v>
      </c>
    </row>
    <row r="410" spans="6:9" x14ac:dyDescent="0.25">
      <c r="F410" s="192" t="s">
        <v>269</v>
      </c>
      <c r="G410" s="3">
        <v>29453810</v>
      </c>
      <c r="H410" s="4" t="s">
        <v>610</v>
      </c>
      <c r="I410" s="3">
        <v>29453810</v>
      </c>
    </row>
    <row r="411" spans="6:9" x14ac:dyDescent="0.25">
      <c r="F411" s="192" t="s">
        <v>270</v>
      </c>
      <c r="G411" s="3">
        <v>2889111</v>
      </c>
      <c r="H411" s="4" t="s">
        <v>611</v>
      </c>
      <c r="I411" s="3">
        <v>2889111</v>
      </c>
    </row>
    <row r="412" spans="6:9" x14ac:dyDescent="0.25">
      <c r="F412" s="192" t="s">
        <v>271</v>
      </c>
      <c r="G412" s="3">
        <v>6656391</v>
      </c>
      <c r="H412" s="4" t="s">
        <v>12788</v>
      </c>
      <c r="I412" s="3">
        <v>6656391</v>
      </c>
    </row>
    <row r="413" spans="6:9" x14ac:dyDescent="0.25">
      <c r="F413" s="192" t="s">
        <v>272</v>
      </c>
      <c r="G413" s="3">
        <v>29160740</v>
      </c>
      <c r="H413" s="4" t="s">
        <v>612</v>
      </c>
      <c r="I413" s="3">
        <v>29160740</v>
      </c>
    </row>
    <row r="414" spans="6:9" x14ac:dyDescent="0.25">
      <c r="F414" s="192" t="s">
        <v>273</v>
      </c>
      <c r="G414" s="3">
        <v>24222879</v>
      </c>
      <c r="H414" s="4" t="s">
        <v>613</v>
      </c>
      <c r="I414" s="3">
        <v>24222879</v>
      </c>
    </row>
    <row r="415" spans="6:9" x14ac:dyDescent="0.25">
      <c r="F415" s="192" t="s">
        <v>274</v>
      </c>
      <c r="G415" s="3">
        <v>6993656</v>
      </c>
      <c r="H415" s="4" t="s">
        <v>12789</v>
      </c>
      <c r="I415" s="3">
        <v>6993656</v>
      </c>
    </row>
    <row r="416" spans="6:9" x14ac:dyDescent="0.25">
      <c r="F416" s="192" t="s">
        <v>275</v>
      </c>
      <c r="G416" s="3">
        <v>24267759</v>
      </c>
      <c r="H416" s="4" t="s">
        <v>614</v>
      </c>
      <c r="I416" s="3">
        <v>24267759</v>
      </c>
    </row>
    <row r="417" spans="6:9" x14ac:dyDescent="0.25">
      <c r="F417" s="192" t="s">
        <v>276</v>
      </c>
      <c r="G417" s="3">
        <v>15504140</v>
      </c>
      <c r="H417" s="4" t="s">
        <v>615</v>
      </c>
      <c r="I417" s="3">
        <v>15504140</v>
      </c>
    </row>
    <row r="418" spans="6:9" x14ac:dyDescent="0.25">
      <c r="F418" s="192" t="s">
        <v>277</v>
      </c>
      <c r="G418" s="3">
        <v>6972233</v>
      </c>
      <c r="H418" s="4" t="s">
        <v>616</v>
      </c>
      <c r="I418" s="3">
        <v>6972233</v>
      </c>
    </row>
    <row r="419" spans="6:9" x14ac:dyDescent="0.25">
      <c r="F419" s="192" t="s">
        <v>278</v>
      </c>
      <c r="G419" s="3">
        <v>27107299</v>
      </c>
      <c r="H419" s="4" t="s">
        <v>617</v>
      </c>
      <c r="I419" s="3">
        <v>27107299</v>
      </c>
    </row>
    <row r="420" spans="6:9" x14ac:dyDescent="0.25">
      <c r="F420" s="192" t="s">
        <v>279</v>
      </c>
      <c r="G420" s="3">
        <v>3398889</v>
      </c>
      <c r="H420" s="4" t="s">
        <v>618</v>
      </c>
      <c r="I420" s="3">
        <v>3398889</v>
      </c>
    </row>
    <row r="421" spans="6:9" x14ac:dyDescent="0.25">
      <c r="F421" s="192" t="s">
        <v>280</v>
      </c>
      <c r="G421" s="3">
        <v>28171586</v>
      </c>
      <c r="H421" s="4" t="s">
        <v>619</v>
      </c>
      <c r="I421" s="3">
        <v>28171586</v>
      </c>
    </row>
    <row r="422" spans="6:9" x14ac:dyDescent="0.25">
      <c r="F422" s="192" t="s">
        <v>281</v>
      </c>
      <c r="G422" s="3">
        <v>24803154</v>
      </c>
      <c r="H422" s="4" t="s">
        <v>620</v>
      </c>
      <c r="I422" s="3">
        <v>24803154</v>
      </c>
    </row>
    <row r="423" spans="6:9" x14ac:dyDescent="0.25">
      <c r="F423" s="192" t="s">
        <v>282</v>
      </c>
      <c r="G423" s="3">
        <v>7080875</v>
      </c>
      <c r="H423" s="4" t="s">
        <v>621</v>
      </c>
      <c r="I423" s="3">
        <v>7080875</v>
      </c>
    </row>
    <row r="424" spans="6:9" x14ac:dyDescent="0.25">
      <c r="F424" s="192" t="s">
        <v>283</v>
      </c>
      <c r="G424" s="3">
        <v>24228095</v>
      </c>
      <c r="H424" s="4" t="s">
        <v>12790</v>
      </c>
      <c r="I424" s="3">
        <v>24228095</v>
      </c>
    </row>
    <row r="425" spans="6:9" x14ac:dyDescent="0.25">
      <c r="F425" s="192" t="s">
        <v>284</v>
      </c>
      <c r="G425" s="3">
        <v>6250777</v>
      </c>
      <c r="H425" s="4" t="s">
        <v>622</v>
      </c>
      <c r="I425" s="3">
        <v>6250777</v>
      </c>
    </row>
    <row r="426" spans="6:9" x14ac:dyDescent="0.25">
      <c r="F426" s="192" t="s">
        <v>285</v>
      </c>
      <c r="G426" s="3">
        <v>7139292</v>
      </c>
      <c r="H426" s="4" t="s">
        <v>12791</v>
      </c>
      <c r="I426" s="3">
        <v>7139292</v>
      </c>
    </row>
    <row r="427" spans="6:9" x14ac:dyDescent="0.25">
      <c r="F427" s="192" t="s">
        <v>286</v>
      </c>
      <c r="G427" s="3">
        <v>4768671</v>
      </c>
      <c r="H427" s="4" t="s">
        <v>623</v>
      </c>
      <c r="I427" s="3">
        <v>4768671</v>
      </c>
    </row>
    <row r="428" spans="6:9" x14ac:dyDescent="0.25">
      <c r="F428" s="192" t="s">
        <v>287</v>
      </c>
      <c r="G428" s="3">
        <v>60251786</v>
      </c>
      <c r="H428" s="4" t="s">
        <v>624</v>
      </c>
      <c r="I428" s="3">
        <v>60251786</v>
      </c>
    </row>
    <row r="429" spans="6:9" x14ac:dyDescent="0.25">
      <c r="F429" s="192" t="s">
        <v>288</v>
      </c>
      <c r="G429" s="3">
        <v>11357207</v>
      </c>
      <c r="H429" s="4" t="s">
        <v>625</v>
      </c>
      <c r="I429" s="3">
        <v>11357207</v>
      </c>
    </row>
    <row r="430" spans="6:9" x14ac:dyDescent="0.25">
      <c r="F430" s="192" t="s">
        <v>289</v>
      </c>
      <c r="G430" s="3">
        <v>69312656</v>
      </c>
      <c r="H430" s="4" t="s">
        <v>626</v>
      </c>
      <c r="I430" s="3">
        <v>69312656</v>
      </c>
    </row>
    <row r="431" spans="6:9" x14ac:dyDescent="0.25">
      <c r="F431" s="192" t="s">
        <v>290</v>
      </c>
      <c r="G431" s="3">
        <v>32292708</v>
      </c>
      <c r="H431" s="4" t="s">
        <v>627</v>
      </c>
      <c r="I431" s="3">
        <v>32292708</v>
      </c>
    </row>
    <row r="432" spans="6:9" x14ac:dyDescent="0.25">
      <c r="F432" s="192" t="s">
        <v>291</v>
      </c>
      <c r="G432" s="3">
        <v>48731048</v>
      </c>
      <c r="H432" s="4" t="s">
        <v>628</v>
      </c>
      <c r="I432" s="3">
        <v>48731048</v>
      </c>
    </row>
    <row r="433" spans="6:9" x14ac:dyDescent="0.25">
      <c r="F433" s="192" t="s">
        <v>292</v>
      </c>
      <c r="G433" s="3">
        <v>24275051</v>
      </c>
      <c r="H433" s="4" t="s">
        <v>629</v>
      </c>
      <c r="I433" s="3">
        <v>24275051</v>
      </c>
    </row>
    <row r="434" spans="6:9" x14ac:dyDescent="0.25">
      <c r="F434" s="192" t="s">
        <v>293</v>
      </c>
      <c r="G434" s="3">
        <v>27622231</v>
      </c>
      <c r="H434" s="4" t="s">
        <v>630</v>
      </c>
      <c r="I434" s="3">
        <v>27622231</v>
      </c>
    </row>
    <row r="435" spans="6:9" x14ac:dyDescent="0.25">
      <c r="F435" s="192" t="s">
        <v>294</v>
      </c>
      <c r="G435" s="3">
        <v>25674684</v>
      </c>
      <c r="H435" s="4" t="s">
        <v>12792</v>
      </c>
      <c r="I435" s="3">
        <v>25674684</v>
      </c>
    </row>
    <row r="436" spans="6:9" x14ac:dyDescent="0.25">
      <c r="F436" s="192" t="s">
        <v>295</v>
      </c>
      <c r="G436" s="3">
        <v>3522148</v>
      </c>
      <c r="H436" s="4" t="s">
        <v>631</v>
      </c>
      <c r="I436" s="3">
        <v>3522148</v>
      </c>
    </row>
    <row r="437" spans="6:9" x14ac:dyDescent="0.25">
      <c r="F437" s="192" t="s">
        <v>296</v>
      </c>
      <c r="G437" s="3">
        <v>4547403</v>
      </c>
      <c r="H437" s="4" t="s">
        <v>632</v>
      </c>
      <c r="I437" s="3">
        <v>4547403</v>
      </c>
    </row>
    <row r="438" spans="6:9" x14ac:dyDescent="0.25">
      <c r="F438" s="192" t="s">
        <v>297</v>
      </c>
      <c r="G438" s="3">
        <v>1994794</v>
      </c>
      <c r="H438" s="4" t="s">
        <v>633</v>
      </c>
      <c r="I438" s="3">
        <v>1994794</v>
      </c>
    </row>
    <row r="439" spans="6:9" x14ac:dyDescent="0.25">
      <c r="F439" s="192" t="s">
        <v>298</v>
      </c>
      <c r="G439" s="3">
        <v>6698956</v>
      </c>
      <c r="H439" s="4" t="s">
        <v>12793</v>
      </c>
      <c r="I439" s="3">
        <v>6698956</v>
      </c>
    </row>
    <row r="440" spans="6:9" x14ac:dyDescent="0.25">
      <c r="F440" s="192" t="s">
        <v>299</v>
      </c>
      <c r="G440" s="3">
        <v>24679232</v>
      </c>
      <c r="H440" s="4" t="s">
        <v>634</v>
      </c>
      <c r="I440" s="3">
        <v>24679232</v>
      </c>
    </row>
    <row r="441" spans="6:9" x14ac:dyDescent="0.25">
      <c r="F441" s="192" t="s">
        <v>300</v>
      </c>
      <c r="G441" s="3">
        <v>2470667</v>
      </c>
      <c r="H441" s="4" t="s">
        <v>635</v>
      </c>
      <c r="I441" s="3">
        <v>2470667</v>
      </c>
    </row>
    <row r="442" spans="6:9" x14ac:dyDescent="0.25">
      <c r="F442" s="192" t="s">
        <v>301</v>
      </c>
      <c r="G442" s="3">
        <v>5793858</v>
      </c>
      <c r="H442" s="4" t="s">
        <v>636</v>
      </c>
      <c r="I442" s="3">
        <v>5793858</v>
      </c>
    </row>
    <row r="443" spans="6:9" x14ac:dyDescent="0.25">
      <c r="F443" s="192" t="s">
        <v>302</v>
      </c>
      <c r="G443" s="3">
        <v>44223234</v>
      </c>
      <c r="H443" s="4" t="s">
        <v>637</v>
      </c>
      <c r="I443" s="3">
        <v>44223234</v>
      </c>
    </row>
    <row r="444" spans="6:9" x14ac:dyDescent="0.25">
      <c r="F444" s="192" t="s">
        <v>303</v>
      </c>
      <c r="G444" s="3">
        <v>2324601</v>
      </c>
      <c r="H444" s="4" t="s">
        <v>638</v>
      </c>
      <c r="I444" s="3">
        <v>2324601</v>
      </c>
    </row>
    <row r="445" spans="6:9" x14ac:dyDescent="0.25">
      <c r="F445" s="192" t="s">
        <v>304</v>
      </c>
      <c r="G445" s="3">
        <v>7397402</v>
      </c>
      <c r="H445" s="4" t="s">
        <v>12794</v>
      </c>
      <c r="I445" s="3">
        <v>7397402</v>
      </c>
    </row>
    <row r="446" spans="6:9" x14ac:dyDescent="0.25">
      <c r="F446" s="192" t="s">
        <v>305</v>
      </c>
      <c r="G446" s="3">
        <v>47173866</v>
      </c>
      <c r="H446" s="4" t="s">
        <v>639</v>
      </c>
      <c r="I446" s="3">
        <v>47173866</v>
      </c>
    </row>
    <row r="447" spans="6:9" x14ac:dyDescent="0.25">
      <c r="F447" s="192" t="s">
        <v>306</v>
      </c>
      <c r="G447" s="3"/>
      <c r="H447" s="4" t="s">
        <v>640</v>
      </c>
      <c r="I447" s="3"/>
    </row>
    <row r="448" spans="6:9" x14ac:dyDescent="0.25">
      <c r="F448" s="192" t="s">
        <v>307</v>
      </c>
      <c r="G448" s="3">
        <v>61360104</v>
      </c>
      <c r="H448" s="4" t="s">
        <v>641</v>
      </c>
      <c r="I448" s="3">
        <v>61360104</v>
      </c>
    </row>
    <row r="449" spans="6:9" x14ac:dyDescent="0.25">
      <c r="F449" s="192" t="s">
        <v>308</v>
      </c>
      <c r="G449" s="3">
        <v>2919885</v>
      </c>
      <c r="H449" s="4" t="s">
        <v>642</v>
      </c>
      <c r="I449" s="3">
        <v>2919885</v>
      </c>
    </row>
    <row r="450" spans="6:9" x14ac:dyDescent="0.25">
      <c r="G450" s="3">
        <v>27548716</v>
      </c>
      <c r="H450" s="4" t="s">
        <v>643</v>
      </c>
      <c r="I450" s="3">
        <v>27548716</v>
      </c>
    </row>
    <row r="451" spans="6:9" x14ac:dyDescent="0.25">
      <c r="G451" s="3">
        <v>28590457</v>
      </c>
      <c r="H451" s="4" t="s">
        <v>644</v>
      </c>
      <c r="I451" s="3">
        <v>28590457</v>
      </c>
    </row>
    <row r="452" spans="6:9" x14ac:dyDescent="0.25">
      <c r="G452" s="3">
        <v>7305311</v>
      </c>
      <c r="H452" s="4" t="s">
        <v>12682</v>
      </c>
      <c r="I452" s="3">
        <v>7305311</v>
      </c>
    </row>
    <row r="453" spans="6:9" x14ac:dyDescent="0.25">
      <c r="G453" s="3">
        <v>27320812</v>
      </c>
      <c r="H453" s="4" t="s">
        <v>645</v>
      </c>
      <c r="I453" s="3">
        <v>27320812</v>
      </c>
    </row>
    <row r="454" spans="6:9" x14ac:dyDescent="0.25">
      <c r="G454" s="3">
        <v>6614582</v>
      </c>
      <c r="H454" s="4" t="s">
        <v>646</v>
      </c>
      <c r="I454" s="3">
        <v>6614582</v>
      </c>
    </row>
    <row r="455" spans="6:9" x14ac:dyDescent="0.25">
      <c r="G455" s="3">
        <v>25331540</v>
      </c>
      <c r="H455" s="4" t="s">
        <v>647</v>
      </c>
      <c r="I455" s="3">
        <v>25331540</v>
      </c>
    </row>
    <row r="456" spans="6:9" x14ac:dyDescent="0.25">
      <c r="G456" s="3">
        <v>5157803</v>
      </c>
      <c r="H456" s="4" t="s">
        <v>648</v>
      </c>
      <c r="I456" s="3">
        <v>5157803</v>
      </c>
    </row>
    <row r="457" spans="6:9" x14ac:dyDescent="0.25">
      <c r="G457" s="3">
        <v>26360047</v>
      </c>
      <c r="H457" s="4" t="s">
        <v>12683</v>
      </c>
      <c r="I457" s="3">
        <v>26360047</v>
      </c>
    </row>
    <row r="458" spans="6:9" x14ac:dyDescent="0.25">
      <c r="G458" s="3">
        <v>27565505</v>
      </c>
      <c r="H458" s="4" t="s">
        <v>649</v>
      </c>
      <c r="I458" s="3">
        <v>27565505</v>
      </c>
    </row>
    <row r="459" spans="6:9" x14ac:dyDescent="0.25">
      <c r="G459" s="3">
        <v>25359843</v>
      </c>
      <c r="H459" s="4" t="s">
        <v>650</v>
      </c>
      <c r="I459" s="3">
        <v>25359843</v>
      </c>
    </row>
    <row r="460" spans="6:9" x14ac:dyDescent="0.25">
      <c r="G460" s="3">
        <v>24119920</v>
      </c>
      <c r="H460" s="4" t="s">
        <v>651</v>
      </c>
      <c r="I460" s="3">
        <v>24119920</v>
      </c>
    </row>
    <row r="461" spans="6:9" x14ac:dyDescent="0.25">
      <c r="G461" s="3">
        <v>25490028</v>
      </c>
      <c r="H461" s="4" t="s">
        <v>652</v>
      </c>
      <c r="I461" s="3">
        <v>25490028</v>
      </c>
    </row>
    <row r="462" spans="6:9" x14ac:dyDescent="0.25">
      <c r="G462" s="3">
        <v>26854325</v>
      </c>
      <c r="H462" s="4" t="s">
        <v>653</v>
      </c>
      <c r="I462" s="3">
        <v>26854325</v>
      </c>
    </row>
    <row r="463" spans="6:9" x14ac:dyDescent="0.25">
      <c r="G463" s="3">
        <v>5729122</v>
      </c>
      <c r="H463" s="4" t="s">
        <v>654</v>
      </c>
      <c r="I463" s="3">
        <v>5729122</v>
      </c>
    </row>
    <row r="464" spans="6:9" x14ac:dyDescent="0.25">
      <c r="G464" s="3">
        <v>28545974</v>
      </c>
      <c r="H464" s="4" t="s">
        <v>655</v>
      </c>
      <c r="I464" s="3">
        <v>28545974</v>
      </c>
    </row>
    <row r="465" spans="7:9" x14ac:dyDescent="0.25">
      <c r="G465" s="3">
        <v>4721063</v>
      </c>
      <c r="H465" s="4" t="s">
        <v>656</v>
      </c>
      <c r="I465" s="3">
        <v>4721063</v>
      </c>
    </row>
    <row r="466" spans="7:9" x14ac:dyDescent="0.25">
      <c r="G466" s="3">
        <v>5813077</v>
      </c>
      <c r="H466" s="4" t="s">
        <v>657</v>
      </c>
      <c r="I466" s="3">
        <v>5813077</v>
      </c>
    </row>
    <row r="467" spans="7:9" x14ac:dyDescent="0.25">
      <c r="G467" s="3">
        <v>29303401</v>
      </c>
      <c r="H467" s="4" t="s">
        <v>658</v>
      </c>
      <c r="I467" s="3">
        <v>29303401</v>
      </c>
    </row>
    <row r="468" spans="7:9" x14ac:dyDescent="0.25">
      <c r="G468" s="3">
        <v>5863741</v>
      </c>
      <c r="H468" s="4" t="s">
        <v>659</v>
      </c>
      <c r="I468" s="3">
        <v>5863741</v>
      </c>
    </row>
    <row r="469" spans="7:9" x14ac:dyDescent="0.25">
      <c r="G469" s="3">
        <v>2674424</v>
      </c>
      <c r="H469" s="4" t="s">
        <v>660</v>
      </c>
      <c r="I469" s="3">
        <v>2674424</v>
      </c>
    </row>
    <row r="470" spans="7:9" x14ac:dyDescent="0.25">
      <c r="G470" s="3">
        <v>7255161</v>
      </c>
      <c r="H470" s="4" t="s">
        <v>12795</v>
      </c>
      <c r="I470" s="3">
        <v>7255161</v>
      </c>
    </row>
    <row r="471" spans="7:9" x14ac:dyDescent="0.25">
      <c r="G471" s="3">
        <v>4155688</v>
      </c>
      <c r="H471" s="4" t="s">
        <v>661</v>
      </c>
      <c r="I471" s="3">
        <v>4155688</v>
      </c>
    </row>
    <row r="472" spans="7:9" x14ac:dyDescent="0.25">
      <c r="G472" s="3">
        <v>4011546</v>
      </c>
      <c r="H472" s="4" t="s">
        <v>12796</v>
      </c>
      <c r="I472" s="3">
        <v>4011546</v>
      </c>
    </row>
    <row r="473" spans="7:9" x14ac:dyDescent="0.25">
      <c r="G473" s="3">
        <v>26959631</v>
      </c>
      <c r="H473" s="4" t="s">
        <v>662</v>
      </c>
      <c r="I473" s="3">
        <v>26959631</v>
      </c>
    </row>
    <row r="474" spans="7:9" x14ac:dyDescent="0.25">
      <c r="G474" s="3">
        <v>7802722</v>
      </c>
      <c r="H474" s="4" t="s">
        <v>12797</v>
      </c>
      <c r="I474" s="3">
        <v>7802722</v>
      </c>
    </row>
    <row r="475" spans="7:9" x14ac:dyDescent="0.25">
      <c r="G475" s="3">
        <v>1711326</v>
      </c>
      <c r="H475" s="4" t="s">
        <v>663</v>
      </c>
      <c r="I475" s="3">
        <v>1711326</v>
      </c>
    </row>
    <row r="476" spans="7:9" x14ac:dyDescent="0.25">
      <c r="G476" s="3">
        <v>25949403</v>
      </c>
      <c r="H476" s="4" t="s">
        <v>664</v>
      </c>
      <c r="I476" s="3">
        <v>25949403</v>
      </c>
    </row>
    <row r="477" spans="7:9" x14ac:dyDescent="0.25">
      <c r="G477" s="3">
        <v>27798399</v>
      </c>
      <c r="H477" s="4" t="s">
        <v>665</v>
      </c>
      <c r="I477" s="3">
        <v>27798399</v>
      </c>
    </row>
    <row r="478" spans="7:9" x14ac:dyDescent="0.25">
      <c r="G478" s="3">
        <v>7019327</v>
      </c>
      <c r="H478" s="4" t="s">
        <v>666</v>
      </c>
      <c r="I478" s="3">
        <v>7019327</v>
      </c>
    </row>
    <row r="479" spans="7:9" x14ac:dyDescent="0.25">
      <c r="G479" s="3">
        <v>4805593</v>
      </c>
      <c r="H479" s="4" t="s">
        <v>667</v>
      </c>
      <c r="I479" s="3">
        <v>4805593</v>
      </c>
    </row>
    <row r="480" spans="7:9" x14ac:dyDescent="0.25">
      <c r="G480" s="3">
        <v>5597447</v>
      </c>
      <c r="H480" s="4" t="s">
        <v>12559</v>
      </c>
      <c r="I480" s="3">
        <v>5597447</v>
      </c>
    </row>
    <row r="481" spans="7:9" x14ac:dyDescent="0.25">
      <c r="G481" s="3">
        <v>5389429</v>
      </c>
      <c r="H481" s="4" t="s">
        <v>668</v>
      </c>
      <c r="I481" s="3">
        <v>5389429</v>
      </c>
    </row>
    <row r="482" spans="7:9" x14ac:dyDescent="0.25">
      <c r="G482" s="3">
        <v>24143324</v>
      </c>
      <c r="H482" s="4" t="s">
        <v>669</v>
      </c>
      <c r="I482" s="3">
        <v>24143324</v>
      </c>
    </row>
    <row r="483" spans="7:9" x14ac:dyDescent="0.25">
      <c r="G483" s="3">
        <v>5816041</v>
      </c>
      <c r="H483" s="4" t="s">
        <v>670</v>
      </c>
      <c r="I483" s="3">
        <v>5816041</v>
      </c>
    </row>
    <row r="484" spans="7:9" x14ac:dyDescent="0.25">
      <c r="G484" s="3">
        <v>24160644</v>
      </c>
      <c r="H484" s="4" t="s">
        <v>671</v>
      </c>
      <c r="I484" s="3">
        <v>24160644</v>
      </c>
    </row>
    <row r="485" spans="7:9" x14ac:dyDescent="0.25">
      <c r="G485" s="3">
        <v>3847861</v>
      </c>
      <c r="H485" s="4" t="s">
        <v>672</v>
      </c>
      <c r="I485" s="3">
        <v>3847861</v>
      </c>
    </row>
    <row r="486" spans="7:9" x14ac:dyDescent="0.25">
      <c r="G486" s="3">
        <v>5632692</v>
      </c>
      <c r="H486" s="4" t="s">
        <v>673</v>
      </c>
      <c r="I486" s="3">
        <v>5632692</v>
      </c>
    </row>
    <row r="487" spans="7:9" x14ac:dyDescent="0.25">
      <c r="G487" s="3">
        <v>7108222</v>
      </c>
      <c r="H487" s="4" t="s">
        <v>12798</v>
      </c>
      <c r="I487" s="3">
        <v>7108222</v>
      </c>
    </row>
    <row r="488" spans="7:9" x14ac:dyDescent="0.25">
      <c r="G488" s="3">
        <v>29395836</v>
      </c>
      <c r="H488" s="4" t="s">
        <v>674</v>
      </c>
      <c r="I488" s="3">
        <v>29395836</v>
      </c>
    </row>
    <row r="489" spans="7:9" x14ac:dyDescent="0.25">
      <c r="G489" s="3">
        <v>4052871</v>
      </c>
      <c r="H489" s="4" t="s">
        <v>675</v>
      </c>
      <c r="I489" s="3">
        <v>4052871</v>
      </c>
    </row>
    <row r="490" spans="7:9" x14ac:dyDescent="0.25">
      <c r="G490" s="3">
        <v>3820378</v>
      </c>
      <c r="H490" s="4" t="s">
        <v>676</v>
      </c>
      <c r="I490" s="3">
        <v>3820378</v>
      </c>
    </row>
    <row r="491" spans="7:9" x14ac:dyDescent="0.25">
      <c r="G491" s="3">
        <v>25351176</v>
      </c>
      <c r="H491" s="4" t="s">
        <v>677</v>
      </c>
      <c r="I491" s="3">
        <v>25351176</v>
      </c>
    </row>
    <row r="492" spans="7:9" x14ac:dyDescent="0.25">
      <c r="G492" s="3">
        <v>5371465</v>
      </c>
      <c r="H492" s="4" t="s">
        <v>12710</v>
      </c>
      <c r="I492" s="3">
        <v>5371465</v>
      </c>
    </row>
    <row r="493" spans="7:9" x14ac:dyDescent="0.25">
      <c r="G493" s="3">
        <v>3108228</v>
      </c>
      <c r="H493" s="4" t="s">
        <v>678</v>
      </c>
      <c r="I493" s="3">
        <v>3108228</v>
      </c>
    </row>
    <row r="494" spans="7:9" x14ac:dyDescent="0.25">
      <c r="G494" s="3">
        <v>27433439</v>
      </c>
      <c r="H494" s="4" t="s">
        <v>679</v>
      </c>
      <c r="I494" s="3">
        <v>27433439</v>
      </c>
    </row>
    <row r="495" spans="7:9" x14ac:dyDescent="0.25">
      <c r="G495" s="3">
        <v>27999084</v>
      </c>
      <c r="H495" s="4" t="s">
        <v>680</v>
      </c>
      <c r="I495" s="3">
        <v>27999084</v>
      </c>
    </row>
    <row r="496" spans="7:9" x14ac:dyDescent="0.25">
      <c r="G496" s="3">
        <v>1873989</v>
      </c>
      <c r="H496" s="4" t="s">
        <v>681</v>
      </c>
      <c r="I496" s="3">
        <v>1873989</v>
      </c>
    </row>
    <row r="497" spans="7:9" x14ac:dyDescent="0.25">
      <c r="G497" s="3">
        <v>28352050</v>
      </c>
      <c r="H497" s="4" t="s">
        <v>682</v>
      </c>
      <c r="I497" s="3">
        <v>28352050</v>
      </c>
    </row>
    <row r="498" spans="7:9" x14ac:dyDescent="0.25">
      <c r="G498" s="3">
        <v>28022521</v>
      </c>
      <c r="H498" s="4" t="s">
        <v>683</v>
      </c>
      <c r="I498" s="3">
        <v>28022521</v>
      </c>
    </row>
    <row r="499" spans="7:9" x14ac:dyDescent="0.25">
      <c r="G499" s="3">
        <v>5369967</v>
      </c>
      <c r="H499" s="4" t="s">
        <v>684</v>
      </c>
      <c r="I499" s="3">
        <v>5369967</v>
      </c>
    </row>
    <row r="500" spans="7:9" x14ac:dyDescent="0.25">
      <c r="G500" s="3">
        <v>5193826</v>
      </c>
      <c r="H500" s="4" t="s">
        <v>685</v>
      </c>
      <c r="I500" s="3">
        <v>5193826</v>
      </c>
    </row>
    <row r="501" spans="7:9" x14ac:dyDescent="0.25">
      <c r="G501" s="3">
        <v>29087171</v>
      </c>
      <c r="H501" s="4" t="s">
        <v>686</v>
      </c>
      <c r="I501" s="3">
        <v>29087171</v>
      </c>
    </row>
    <row r="502" spans="7:9" x14ac:dyDescent="0.25">
      <c r="G502" s="3">
        <v>3326063</v>
      </c>
      <c r="H502" s="4" t="s">
        <v>687</v>
      </c>
      <c r="I502" s="3">
        <v>3326063</v>
      </c>
    </row>
    <row r="503" spans="7:9" x14ac:dyDescent="0.25">
      <c r="G503" s="3">
        <v>7282729</v>
      </c>
      <c r="H503" s="4" t="s">
        <v>12684</v>
      </c>
      <c r="I503" s="3">
        <v>7282729</v>
      </c>
    </row>
    <row r="504" spans="7:9" x14ac:dyDescent="0.25">
      <c r="G504" s="3">
        <v>45317054</v>
      </c>
      <c r="H504" s="4" t="s">
        <v>688</v>
      </c>
      <c r="I504" s="3">
        <v>45317054</v>
      </c>
    </row>
    <row r="505" spans="7:9" x14ac:dyDescent="0.25">
      <c r="G505" s="3">
        <v>27280071</v>
      </c>
      <c r="H505" s="4" t="s">
        <v>689</v>
      </c>
      <c r="I505" s="3">
        <v>27280071</v>
      </c>
    </row>
    <row r="506" spans="7:9" x14ac:dyDescent="0.25">
      <c r="G506" s="3">
        <v>6040128</v>
      </c>
      <c r="H506" s="4" t="s">
        <v>690</v>
      </c>
      <c r="I506" s="3">
        <v>6040128</v>
      </c>
    </row>
    <row r="507" spans="7:9" x14ac:dyDescent="0.25">
      <c r="G507" s="3">
        <v>3363716</v>
      </c>
      <c r="H507" s="4" t="s">
        <v>691</v>
      </c>
      <c r="I507" s="3">
        <v>3363716</v>
      </c>
    </row>
    <row r="508" spans="7:9" x14ac:dyDescent="0.25">
      <c r="G508" s="3">
        <v>5752477</v>
      </c>
      <c r="H508" s="4" t="s">
        <v>692</v>
      </c>
      <c r="I508" s="3">
        <v>5752477</v>
      </c>
    </row>
    <row r="509" spans="7:9" x14ac:dyDescent="0.25">
      <c r="G509" s="3">
        <v>25861948</v>
      </c>
      <c r="H509" s="4" t="s">
        <v>693</v>
      </c>
      <c r="I509" s="3">
        <v>25861948</v>
      </c>
    </row>
    <row r="510" spans="7:9" x14ac:dyDescent="0.25">
      <c r="G510" s="3">
        <v>25152998</v>
      </c>
      <c r="H510" s="4" t="s">
        <v>694</v>
      </c>
      <c r="I510" s="3">
        <v>25152998</v>
      </c>
    </row>
    <row r="511" spans="7:9" x14ac:dyDescent="0.25">
      <c r="G511" s="3">
        <v>24225487</v>
      </c>
      <c r="H511" s="4" t="s">
        <v>695</v>
      </c>
      <c r="I511" s="3">
        <v>24225487</v>
      </c>
    </row>
    <row r="512" spans="7:9" x14ac:dyDescent="0.25">
      <c r="G512" s="3">
        <v>7111622</v>
      </c>
      <c r="H512" s="4" t="s">
        <v>12685</v>
      </c>
      <c r="I512" s="3">
        <v>7111622</v>
      </c>
    </row>
    <row r="513" spans="7:9" x14ac:dyDescent="0.25">
      <c r="G513" s="3">
        <v>29015031</v>
      </c>
      <c r="H513" s="4" t="s">
        <v>696</v>
      </c>
      <c r="I513" s="3">
        <v>29015031</v>
      </c>
    </row>
    <row r="514" spans="7:9" x14ac:dyDescent="0.25">
      <c r="G514" s="3">
        <v>27521656</v>
      </c>
      <c r="H514" s="4" t="s">
        <v>697</v>
      </c>
      <c r="I514" s="3">
        <v>27521656</v>
      </c>
    </row>
    <row r="515" spans="7:9" x14ac:dyDescent="0.25">
      <c r="G515" s="3">
        <v>5201454</v>
      </c>
      <c r="H515" s="4" t="s">
        <v>698</v>
      </c>
      <c r="I515" s="3">
        <v>5201454</v>
      </c>
    </row>
    <row r="516" spans="7:9" x14ac:dyDescent="0.25">
      <c r="G516" s="3">
        <v>27913201</v>
      </c>
      <c r="H516" s="4" t="s">
        <v>12799</v>
      </c>
      <c r="I516" s="3">
        <v>27913201</v>
      </c>
    </row>
    <row r="517" spans="7:9" x14ac:dyDescent="0.25">
      <c r="G517" s="3">
        <v>27250474</v>
      </c>
      <c r="H517" s="4" t="s">
        <v>699</v>
      </c>
      <c r="I517" s="3">
        <v>27250474</v>
      </c>
    </row>
    <row r="518" spans="7:9" x14ac:dyDescent="0.25">
      <c r="G518" s="3">
        <v>6699189</v>
      </c>
      <c r="H518" s="4" t="s">
        <v>700</v>
      </c>
      <c r="I518" s="3">
        <v>6699189</v>
      </c>
    </row>
    <row r="519" spans="7:9" x14ac:dyDescent="0.25">
      <c r="G519" s="3">
        <v>7196016</v>
      </c>
      <c r="H519" s="4" t="s">
        <v>12800</v>
      </c>
      <c r="I519" s="3">
        <v>7196016</v>
      </c>
    </row>
    <row r="520" spans="7:9" x14ac:dyDescent="0.25">
      <c r="G520" s="3">
        <v>5942721</v>
      </c>
      <c r="H520" s="4" t="s">
        <v>701</v>
      </c>
      <c r="I520" s="3">
        <v>5942721</v>
      </c>
    </row>
    <row r="521" spans="7:9" x14ac:dyDescent="0.25">
      <c r="G521" s="3">
        <v>5588618</v>
      </c>
      <c r="H521" s="4" t="s">
        <v>702</v>
      </c>
      <c r="I521" s="3">
        <v>5588618</v>
      </c>
    </row>
    <row r="522" spans="7:9" x14ac:dyDescent="0.25">
      <c r="G522" s="3">
        <v>6361391</v>
      </c>
      <c r="H522" s="4" t="s">
        <v>703</v>
      </c>
      <c r="I522" s="3">
        <v>6361391</v>
      </c>
    </row>
    <row r="523" spans="7:9" x14ac:dyDescent="0.25">
      <c r="G523" s="3">
        <v>27346471</v>
      </c>
      <c r="H523" s="4" t="s">
        <v>12801</v>
      </c>
      <c r="I523" s="3">
        <v>27346471</v>
      </c>
    </row>
    <row r="524" spans="7:9" x14ac:dyDescent="0.25">
      <c r="G524" s="3">
        <v>49637711</v>
      </c>
      <c r="H524" s="4" t="s">
        <v>704</v>
      </c>
      <c r="I524" s="3">
        <v>49637711</v>
      </c>
    </row>
    <row r="525" spans="7:9" x14ac:dyDescent="0.25">
      <c r="G525" s="3">
        <v>29313201</v>
      </c>
      <c r="H525" s="4" t="s">
        <v>705</v>
      </c>
      <c r="I525" s="3">
        <v>29313201</v>
      </c>
    </row>
    <row r="526" spans="7:9" x14ac:dyDescent="0.25">
      <c r="G526" s="3">
        <v>25714139</v>
      </c>
      <c r="H526" s="4" t="s">
        <v>706</v>
      </c>
      <c r="I526" s="3">
        <v>25714139</v>
      </c>
    </row>
    <row r="527" spans="7:9" x14ac:dyDescent="0.25">
      <c r="G527" s="3">
        <v>3378675</v>
      </c>
      <c r="H527" s="4" t="s">
        <v>12802</v>
      </c>
      <c r="I527" s="3">
        <v>3378675</v>
      </c>
    </row>
    <row r="528" spans="7:9" x14ac:dyDescent="0.25">
      <c r="G528" s="3">
        <v>7937661</v>
      </c>
      <c r="H528" s="4" t="s">
        <v>12803</v>
      </c>
      <c r="I528" s="3">
        <v>7937661</v>
      </c>
    </row>
    <row r="529" spans="7:9" x14ac:dyDescent="0.25">
      <c r="G529" s="3">
        <v>5807026</v>
      </c>
      <c r="H529" s="4" t="s">
        <v>707</v>
      </c>
      <c r="I529" s="3">
        <v>5807026</v>
      </c>
    </row>
    <row r="530" spans="7:9" x14ac:dyDescent="0.25">
      <c r="G530" s="3">
        <v>6048811</v>
      </c>
      <c r="H530" s="4" t="s">
        <v>708</v>
      </c>
      <c r="I530" s="3">
        <v>6048811</v>
      </c>
    </row>
    <row r="531" spans="7:9" x14ac:dyDescent="0.25">
      <c r="G531" s="3">
        <v>7942117</v>
      </c>
      <c r="H531" s="4" t="s">
        <v>12804</v>
      </c>
      <c r="I531" s="3">
        <v>7942117</v>
      </c>
    </row>
    <row r="532" spans="7:9" x14ac:dyDescent="0.25">
      <c r="G532" s="3">
        <v>7501854</v>
      </c>
      <c r="H532" s="4" t="s">
        <v>12805</v>
      </c>
      <c r="I532" s="3">
        <v>7501854</v>
      </c>
    </row>
    <row r="533" spans="7:9" x14ac:dyDescent="0.25">
      <c r="G533" s="3">
        <v>6596665</v>
      </c>
      <c r="H533" s="4" t="s">
        <v>709</v>
      </c>
      <c r="I533" s="3">
        <v>6596665</v>
      </c>
    </row>
    <row r="534" spans="7:9" x14ac:dyDescent="0.25">
      <c r="G534" s="3">
        <v>3380882</v>
      </c>
      <c r="H534" s="4" t="s">
        <v>710</v>
      </c>
      <c r="I534" s="3">
        <v>3380882</v>
      </c>
    </row>
    <row r="535" spans="7:9" x14ac:dyDescent="0.25">
      <c r="G535" s="3">
        <v>7607130</v>
      </c>
      <c r="H535" s="4" t="s">
        <v>12806</v>
      </c>
      <c r="I535" s="3">
        <v>7607130</v>
      </c>
    </row>
    <row r="536" spans="7:9" x14ac:dyDescent="0.25">
      <c r="G536" s="3">
        <v>27382770</v>
      </c>
      <c r="H536" s="4" t="s">
        <v>711</v>
      </c>
      <c r="I536" s="3">
        <v>27382770</v>
      </c>
    </row>
    <row r="537" spans="7:9" x14ac:dyDescent="0.25">
      <c r="G537" s="3">
        <v>27796027</v>
      </c>
      <c r="H537" s="4" t="s">
        <v>712</v>
      </c>
      <c r="I537" s="3">
        <v>27796027</v>
      </c>
    </row>
    <row r="538" spans="7:9" x14ac:dyDescent="0.25">
      <c r="G538" s="3">
        <v>25404342</v>
      </c>
      <c r="H538" s="4" t="s">
        <v>713</v>
      </c>
      <c r="I538" s="3">
        <v>25404342</v>
      </c>
    </row>
    <row r="539" spans="7:9" x14ac:dyDescent="0.25">
      <c r="G539" s="3">
        <v>7941749</v>
      </c>
      <c r="H539" s="4" t="s">
        <v>12807</v>
      </c>
      <c r="I539" s="3">
        <v>7941749</v>
      </c>
    </row>
    <row r="540" spans="7:9" x14ac:dyDescent="0.25">
      <c r="G540" s="3">
        <v>29096481</v>
      </c>
      <c r="H540" s="4" t="s">
        <v>714</v>
      </c>
      <c r="I540" s="3">
        <v>29096481</v>
      </c>
    </row>
    <row r="541" spans="7:9" x14ac:dyDescent="0.25">
      <c r="G541" s="3">
        <v>5187648</v>
      </c>
      <c r="H541" s="4" t="s">
        <v>12808</v>
      </c>
      <c r="I541" s="3">
        <v>5187648</v>
      </c>
    </row>
    <row r="542" spans="7:9" x14ac:dyDescent="0.25">
      <c r="G542" s="3">
        <v>46505580</v>
      </c>
      <c r="H542" s="4" t="s">
        <v>12809</v>
      </c>
      <c r="I542" s="3">
        <v>46505580</v>
      </c>
    </row>
    <row r="543" spans="7:9" x14ac:dyDescent="0.25">
      <c r="G543" s="3">
        <v>5171016</v>
      </c>
      <c r="H543" s="4" t="s">
        <v>715</v>
      </c>
      <c r="I543" s="3">
        <v>5171016</v>
      </c>
    </row>
    <row r="544" spans="7:9" x14ac:dyDescent="0.25">
      <c r="G544" s="3">
        <v>24214841</v>
      </c>
      <c r="H544" s="4" t="s">
        <v>716</v>
      </c>
      <c r="I544" s="3">
        <v>24214841</v>
      </c>
    </row>
    <row r="545" spans="7:9" x14ac:dyDescent="0.25">
      <c r="G545" s="3">
        <v>27376231</v>
      </c>
      <c r="H545" s="4" t="s">
        <v>717</v>
      </c>
      <c r="I545" s="3">
        <v>27376231</v>
      </c>
    </row>
    <row r="546" spans="7:9" x14ac:dyDescent="0.25">
      <c r="G546" s="3">
        <v>1774719</v>
      </c>
      <c r="H546" s="4" t="s">
        <v>718</v>
      </c>
      <c r="I546" s="3">
        <v>1774719</v>
      </c>
    </row>
    <row r="547" spans="7:9" x14ac:dyDescent="0.25">
      <c r="G547" s="3">
        <v>28903072</v>
      </c>
      <c r="H547" s="4" t="s">
        <v>719</v>
      </c>
      <c r="I547" s="3">
        <v>28903072</v>
      </c>
    </row>
    <row r="548" spans="7:9" x14ac:dyDescent="0.25">
      <c r="G548" s="3">
        <v>6949479</v>
      </c>
      <c r="H548" s="4" t="s">
        <v>12560</v>
      </c>
      <c r="I548" s="3">
        <v>6949479</v>
      </c>
    </row>
    <row r="549" spans="7:9" x14ac:dyDescent="0.25">
      <c r="G549" s="3">
        <v>27817971</v>
      </c>
      <c r="H549" s="4" t="s">
        <v>720</v>
      </c>
      <c r="I549" s="3">
        <v>27817971</v>
      </c>
    </row>
    <row r="550" spans="7:9" x14ac:dyDescent="0.25">
      <c r="G550" s="3">
        <v>28794958</v>
      </c>
      <c r="H550" s="4" t="s">
        <v>721</v>
      </c>
      <c r="I550" s="3">
        <v>28794958</v>
      </c>
    </row>
    <row r="551" spans="7:9" x14ac:dyDescent="0.25">
      <c r="G551" s="3">
        <v>5930600</v>
      </c>
      <c r="H551" s="4" t="s">
        <v>722</v>
      </c>
      <c r="I551" s="3">
        <v>5930600</v>
      </c>
    </row>
    <row r="552" spans="7:9" x14ac:dyDescent="0.25">
      <c r="G552" s="3">
        <v>6658598</v>
      </c>
      <c r="H552" s="4" t="s">
        <v>723</v>
      </c>
      <c r="I552" s="3">
        <v>6658598</v>
      </c>
    </row>
    <row r="553" spans="7:9" x14ac:dyDescent="0.25">
      <c r="G553" s="3">
        <v>24693561</v>
      </c>
      <c r="H553" s="4" t="s">
        <v>724</v>
      </c>
      <c r="I553" s="3">
        <v>24693561</v>
      </c>
    </row>
    <row r="554" spans="7:9" x14ac:dyDescent="0.25">
      <c r="G554" s="3">
        <v>7097638</v>
      </c>
      <c r="H554" s="4" t="s">
        <v>725</v>
      </c>
      <c r="I554" s="3">
        <v>7097638</v>
      </c>
    </row>
    <row r="555" spans="7:9" x14ac:dyDescent="0.25">
      <c r="G555" s="3">
        <v>7813066</v>
      </c>
      <c r="H555" s="4" t="s">
        <v>12810</v>
      </c>
      <c r="I555" s="3">
        <v>7813066</v>
      </c>
    </row>
    <row r="556" spans="7:9" x14ac:dyDescent="0.25">
      <c r="G556" s="3">
        <v>5836212</v>
      </c>
      <c r="H556" s="4" t="s">
        <v>726</v>
      </c>
      <c r="I556" s="3">
        <v>5836212</v>
      </c>
    </row>
    <row r="557" spans="7:9" x14ac:dyDescent="0.25">
      <c r="G557" s="3">
        <v>3040011</v>
      </c>
      <c r="H557" s="4" t="s">
        <v>727</v>
      </c>
      <c r="I557" s="3">
        <v>3040011</v>
      </c>
    </row>
    <row r="558" spans="7:9" x14ac:dyDescent="0.25">
      <c r="G558" s="3">
        <v>3244458</v>
      </c>
      <c r="H558" s="4" t="s">
        <v>728</v>
      </c>
      <c r="I558" s="3">
        <v>3244458</v>
      </c>
    </row>
    <row r="559" spans="7:9" x14ac:dyDescent="0.25">
      <c r="G559" s="3">
        <v>4868447</v>
      </c>
      <c r="H559" s="4" t="s">
        <v>729</v>
      </c>
      <c r="I559" s="3">
        <v>4868447</v>
      </c>
    </row>
    <row r="560" spans="7:9" x14ac:dyDescent="0.25">
      <c r="G560" s="3">
        <v>24769479</v>
      </c>
      <c r="H560" s="4" t="s">
        <v>730</v>
      </c>
      <c r="I560" s="3">
        <v>24769479</v>
      </c>
    </row>
    <row r="561" spans="7:9" x14ac:dyDescent="0.25">
      <c r="G561" s="3">
        <v>7994478</v>
      </c>
      <c r="H561" s="4" t="s">
        <v>12811</v>
      </c>
      <c r="I561" s="3">
        <v>7994478</v>
      </c>
    </row>
    <row r="562" spans="7:9" x14ac:dyDescent="0.25">
      <c r="G562" s="3">
        <v>28643585</v>
      </c>
      <c r="H562" s="4" t="s">
        <v>731</v>
      </c>
      <c r="I562" s="3">
        <v>28643585</v>
      </c>
    </row>
    <row r="563" spans="7:9" x14ac:dyDescent="0.25">
      <c r="G563" s="3">
        <v>5512867</v>
      </c>
      <c r="H563" s="4" t="s">
        <v>732</v>
      </c>
      <c r="I563" s="3">
        <v>5512867</v>
      </c>
    </row>
    <row r="564" spans="7:9" x14ac:dyDescent="0.25">
      <c r="G564" s="3">
        <v>27970779</v>
      </c>
      <c r="H564" s="4" t="s">
        <v>733</v>
      </c>
      <c r="I564" s="3">
        <v>27970779</v>
      </c>
    </row>
    <row r="565" spans="7:9" x14ac:dyDescent="0.25">
      <c r="G565" s="3">
        <v>6292755</v>
      </c>
      <c r="H565" s="4" t="s">
        <v>734</v>
      </c>
      <c r="I565" s="3">
        <v>6292755</v>
      </c>
    </row>
    <row r="566" spans="7:9" x14ac:dyDescent="0.25">
      <c r="G566" s="3">
        <v>28684320</v>
      </c>
      <c r="H566" s="4" t="s">
        <v>735</v>
      </c>
      <c r="I566" s="3">
        <v>28684320</v>
      </c>
    </row>
    <row r="567" spans="7:9" x14ac:dyDescent="0.25">
      <c r="G567" s="3">
        <v>4937384</v>
      </c>
      <c r="H567" s="4" t="s">
        <v>736</v>
      </c>
      <c r="I567" s="3">
        <v>4937384</v>
      </c>
    </row>
    <row r="568" spans="7:9" x14ac:dyDescent="0.25">
      <c r="G568" s="3">
        <v>49788965</v>
      </c>
      <c r="H568" s="4" t="s">
        <v>737</v>
      </c>
      <c r="I568" s="3">
        <v>49788965</v>
      </c>
    </row>
    <row r="569" spans="7:9" x14ac:dyDescent="0.25">
      <c r="G569" s="3">
        <v>2228599</v>
      </c>
      <c r="H569" s="4" t="s">
        <v>12686</v>
      </c>
      <c r="I569" s="3">
        <v>2228599</v>
      </c>
    </row>
    <row r="570" spans="7:9" x14ac:dyDescent="0.25">
      <c r="G570" s="3">
        <v>62063791</v>
      </c>
      <c r="H570" s="4" t="s">
        <v>738</v>
      </c>
      <c r="I570" s="3">
        <v>62063791</v>
      </c>
    </row>
    <row r="571" spans="7:9" x14ac:dyDescent="0.25">
      <c r="G571" s="3">
        <v>5232007</v>
      </c>
      <c r="H571" s="4" t="s">
        <v>739</v>
      </c>
      <c r="I571" s="3">
        <v>5232007</v>
      </c>
    </row>
    <row r="572" spans="7:9" x14ac:dyDescent="0.25">
      <c r="G572" s="3">
        <v>25410172</v>
      </c>
      <c r="H572" s="4" t="s">
        <v>740</v>
      </c>
      <c r="I572" s="3">
        <v>25410172</v>
      </c>
    </row>
    <row r="573" spans="7:9" x14ac:dyDescent="0.25">
      <c r="G573" s="3">
        <v>47977043</v>
      </c>
      <c r="H573" s="4" t="s">
        <v>741</v>
      </c>
      <c r="I573" s="3">
        <v>47977043</v>
      </c>
    </row>
    <row r="574" spans="7:9" x14ac:dyDescent="0.25">
      <c r="G574" s="3">
        <v>28128524</v>
      </c>
      <c r="H574" s="4" t="s">
        <v>742</v>
      </c>
      <c r="I574" s="3">
        <v>28128524</v>
      </c>
    </row>
    <row r="575" spans="7:9" x14ac:dyDescent="0.25">
      <c r="G575" s="3">
        <v>6918379</v>
      </c>
      <c r="H575" s="4" t="s">
        <v>12687</v>
      </c>
      <c r="I575" s="3">
        <v>6918379</v>
      </c>
    </row>
    <row r="576" spans="7:9" x14ac:dyDescent="0.25">
      <c r="G576" s="3">
        <v>26858011</v>
      </c>
      <c r="H576" s="4" t="s">
        <v>743</v>
      </c>
      <c r="I576" s="3">
        <v>26858011</v>
      </c>
    </row>
    <row r="577" spans="7:9" x14ac:dyDescent="0.25">
      <c r="G577" s="3">
        <v>27092011</v>
      </c>
      <c r="H577" s="4" t="s">
        <v>744</v>
      </c>
      <c r="I577" s="3">
        <v>27092011</v>
      </c>
    </row>
    <row r="578" spans="7:9" x14ac:dyDescent="0.25">
      <c r="G578" s="3">
        <v>27092011</v>
      </c>
      <c r="H578" s="4" t="s">
        <v>744</v>
      </c>
      <c r="I578" s="3">
        <v>27092011</v>
      </c>
    </row>
    <row r="579" spans="7:9" x14ac:dyDescent="0.25">
      <c r="G579" s="3">
        <v>4701542</v>
      </c>
      <c r="H579" s="4" t="s">
        <v>745</v>
      </c>
      <c r="I579" s="3">
        <v>4701542</v>
      </c>
    </row>
    <row r="580" spans="7:9" x14ac:dyDescent="0.25">
      <c r="G580" s="3">
        <v>24279684</v>
      </c>
      <c r="H580" s="4" t="s">
        <v>12812</v>
      </c>
      <c r="I580" s="3">
        <v>24279684</v>
      </c>
    </row>
    <row r="581" spans="7:9" x14ac:dyDescent="0.25">
      <c r="G581" s="3">
        <v>5970768</v>
      </c>
      <c r="H581" s="4" t="s">
        <v>746</v>
      </c>
      <c r="I581" s="3">
        <v>5970768</v>
      </c>
    </row>
    <row r="582" spans="7:9" x14ac:dyDescent="0.25">
      <c r="G582" s="3">
        <v>28064178</v>
      </c>
      <c r="H582" s="4" t="s">
        <v>747</v>
      </c>
      <c r="I582" s="3">
        <v>28064178</v>
      </c>
    </row>
    <row r="583" spans="7:9" x14ac:dyDescent="0.25">
      <c r="G583" s="3">
        <v>3825752</v>
      </c>
      <c r="H583" s="4" t="s">
        <v>748</v>
      </c>
      <c r="I583" s="3">
        <v>3825752</v>
      </c>
    </row>
    <row r="584" spans="7:9" x14ac:dyDescent="0.25">
      <c r="G584" s="3">
        <v>41194659</v>
      </c>
      <c r="H584" s="4" t="s">
        <v>749</v>
      </c>
      <c r="I584" s="3">
        <v>41194659</v>
      </c>
    </row>
    <row r="585" spans="7:9" x14ac:dyDescent="0.25">
      <c r="G585" s="3">
        <v>29450829</v>
      </c>
      <c r="H585" s="4" t="s">
        <v>12813</v>
      </c>
      <c r="I585" s="3">
        <v>29450829</v>
      </c>
    </row>
    <row r="586" spans="7:9" x14ac:dyDescent="0.25">
      <c r="G586" s="3">
        <v>29452198</v>
      </c>
      <c r="H586" s="4" t="s">
        <v>12814</v>
      </c>
      <c r="I586" s="3">
        <v>29452198</v>
      </c>
    </row>
    <row r="587" spans="7:9" x14ac:dyDescent="0.25">
      <c r="G587" s="3">
        <v>6479731</v>
      </c>
      <c r="H587" s="4" t="s">
        <v>12815</v>
      </c>
      <c r="I587" s="3">
        <v>6479731</v>
      </c>
    </row>
    <row r="588" spans="7:9" x14ac:dyDescent="0.25">
      <c r="G588" s="3">
        <v>6479782</v>
      </c>
      <c r="H588" s="4" t="s">
        <v>12816</v>
      </c>
      <c r="I588" s="3">
        <v>6479782</v>
      </c>
    </row>
    <row r="589" spans="7:9" x14ac:dyDescent="0.25">
      <c r="G589" s="3">
        <v>27943313</v>
      </c>
      <c r="H589" s="4" t="s">
        <v>12817</v>
      </c>
      <c r="I589" s="3">
        <v>27943313</v>
      </c>
    </row>
    <row r="590" spans="7:9" x14ac:dyDescent="0.25">
      <c r="G590" s="3">
        <v>27254046</v>
      </c>
      <c r="H590" s="4" t="s">
        <v>12818</v>
      </c>
      <c r="I590" s="3">
        <v>27254046</v>
      </c>
    </row>
    <row r="591" spans="7:9" x14ac:dyDescent="0.25">
      <c r="G591" s="3">
        <v>7728824</v>
      </c>
      <c r="H591" s="4" t="s">
        <v>12819</v>
      </c>
      <c r="I591" s="3">
        <v>7728824</v>
      </c>
    </row>
    <row r="592" spans="7:9" x14ac:dyDescent="0.25">
      <c r="G592" s="3">
        <v>29455022</v>
      </c>
      <c r="H592" s="4" t="s">
        <v>12820</v>
      </c>
      <c r="I592" s="3">
        <v>29455022</v>
      </c>
    </row>
    <row r="593" spans="7:9" x14ac:dyDescent="0.25">
      <c r="G593" s="3">
        <v>4142730</v>
      </c>
      <c r="H593" s="4" t="s">
        <v>12821</v>
      </c>
      <c r="I593" s="3">
        <v>4142730</v>
      </c>
    </row>
    <row r="594" spans="7:9" x14ac:dyDescent="0.25">
      <c r="G594" s="3">
        <v>28385225</v>
      </c>
      <c r="H594" s="4" t="s">
        <v>12822</v>
      </c>
      <c r="I594" s="3">
        <v>28385225</v>
      </c>
    </row>
    <row r="595" spans="7:9" x14ac:dyDescent="0.25">
      <c r="G595" s="3">
        <v>29450551</v>
      </c>
      <c r="H595" s="4" t="s">
        <v>12823</v>
      </c>
      <c r="I595" s="3">
        <v>29450551</v>
      </c>
    </row>
    <row r="596" spans="7:9" x14ac:dyDescent="0.25">
      <c r="G596" s="3">
        <v>2793679</v>
      </c>
      <c r="H596" s="4" t="s">
        <v>12824</v>
      </c>
      <c r="I596" s="3">
        <v>2793679</v>
      </c>
    </row>
    <row r="597" spans="7:9" x14ac:dyDescent="0.25">
      <c r="G597" s="3">
        <v>27863131</v>
      </c>
      <c r="H597" s="4" t="s">
        <v>12825</v>
      </c>
      <c r="I597" s="3">
        <v>27863131</v>
      </c>
    </row>
    <row r="598" spans="7:9" x14ac:dyDescent="0.25">
      <c r="G598" s="3">
        <v>29454701</v>
      </c>
      <c r="H598" s="4" t="s">
        <v>12826</v>
      </c>
      <c r="I598" s="3">
        <v>29454701</v>
      </c>
    </row>
    <row r="599" spans="7:9" x14ac:dyDescent="0.25">
      <c r="G599" s="3">
        <v>29451116</v>
      </c>
      <c r="H599" s="4" t="s">
        <v>12827</v>
      </c>
      <c r="I599" s="3">
        <v>29451116</v>
      </c>
    </row>
    <row r="600" spans="7:9" x14ac:dyDescent="0.25">
      <c r="G600" s="3">
        <v>2473526</v>
      </c>
      <c r="H600" s="4" t="s">
        <v>12828</v>
      </c>
      <c r="I600" s="3">
        <v>2473526</v>
      </c>
    </row>
    <row r="601" spans="7:9" x14ac:dyDescent="0.25">
      <c r="G601" s="3">
        <v>27380882</v>
      </c>
      <c r="H601" s="4" t="s">
        <v>750</v>
      </c>
      <c r="I601" s="3">
        <v>27380882</v>
      </c>
    </row>
    <row r="602" spans="7:9" x14ac:dyDescent="0.25">
      <c r="G602" s="3">
        <v>28175425</v>
      </c>
      <c r="H602" s="4" t="s">
        <v>751</v>
      </c>
      <c r="I602" s="3">
        <v>28175425</v>
      </c>
    </row>
    <row r="603" spans="7:9" x14ac:dyDescent="0.25">
      <c r="G603" s="3">
        <v>24232831</v>
      </c>
      <c r="H603" s="4" t="s">
        <v>752</v>
      </c>
      <c r="I603" s="3">
        <v>24232831</v>
      </c>
    </row>
    <row r="604" spans="7:9" x14ac:dyDescent="0.25">
      <c r="G604" s="3">
        <v>60733306</v>
      </c>
      <c r="H604" s="4" t="s">
        <v>753</v>
      </c>
      <c r="I604" s="3">
        <v>60733306</v>
      </c>
    </row>
    <row r="605" spans="7:9" x14ac:dyDescent="0.25">
      <c r="G605" s="3">
        <v>28868773</v>
      </c>
      <c r="H605" s="4" t="s">
        <v>754</v>
      </c>
      <c r="I605" s="3">
        <v>28868773</v>
      </c>
    </row>
    <row r="606" spans="7:9" x14ac:dyDescent="0.25">
      <c r="G606" s="3">
        <v>24846040</v>
      </c>
      <c r="H606" s="4" t="s">
        <v>755</v>
      </c>
      <c r="I606" s="3">
        <v>24846040</v>
      </c>
    </row>
    <row r="607" spans="7:9" x14ac:dyDescent="0.25">
      <c r="G607" s="3">
        <v>5057248</v>
      </c>
      <c r="H607" s="4" t="s">
        <v>756</v>
      </c>
      <c r="I607" s="3">
        <v>5057248</v>
      </c>
    </row>
    <row r="608" spans="7:9" x14ac:dyDescent="0.25">
      <c r="G608" s="3">
        <v>5903602</v>
      </c>
      <c r="H608" s="4" t="s">
        <v>12829</v>
      </c>
      <c r="I608" s="3">
        <v>5903602</v>
      </c>
    </row>
    <row r="609" spans="7:9" x14ac:dyDescent="0.25">
      <c r="G609" s="3">
        <v>6075223</v>
      </c>
      <c r="H609" s="4" t="s">
        <v>757</v>
      </c>
      <c r="I609" s="3">
        <v>6075223</v>
      </c>
    </row>
    <row r="610" spans="7:9" x14ac:dyDescent="0.25">
      <c r="G610" s="3">
        <v>62582496</v>
      </c>
      <c r="H610" s="4" t="s">
        <v>758</v>
      </c>
      <c r="I610" s="3">
        <v>62582496</v>
      </c>
    </row>
    <row r="611" spans="7:9" x14ac:dyDescent="0.25">
      <c r="G611" s="3">
        <v>24193119</v>
      </c>
      <c r="H611" s="4" t="s">
        <v>759</v>
      </c>
      <c r="I611" s="3">
        <v>24193119</v>
      </c>
    </row>
    <row r="612" spans="7:9" x14ac:dyDescent="0.25">
      <c r="G612" s="3">
        <v>65416082</v>
      </c>
      <c r="H612" s="4" t="s">
        <v>760</v>
      </c>
      <c r="I612" s="3">
        <v>65416082</v>
      </c>
    </row>
    <row r="613" spans="7:9" x14ac:dyDescent="0.25">
      <c r="G613" s="3">
        <v>25929429</v>
      </c>
      <c r="H613" s="4" t="s">
        <v>761</v>
      </c>
      <c r="I613" s="3">
        <v>25929429</v>
      </c>
    </row>
    <row r="614" spans="7:9" x14ac:dyDescent="0.25">
      <c r="G614" s="3">
        <v>7845049</v>
      </c>
      <c r="H614" s="4" t="s">
        <v>12830</v>
      </c>
      <c r="I614" s="3">
        <v>7845049</v>
      </c>
    </row>
    <row r="615" spans="7:9" x14ac:dyDescent="0.25">
      <c r="G615" s="3">
        <v>27381048</v>
      </c>
      <c r="H615" s="4" t="s">
        <v>762</v>
      </c>
      <c r="I615" s="3">
        <v>27381048</v>
      </c>
    </row>
    <row r="616" spans="7:9" x14ac:dyDescent="0.25">
      <c r="G616" s="3">
        <v>27662659</v>
      </c>
      <c r="H616" s="4" t="s">
        <v>763</v>
      </c>
      <c r="I616" s="3">
        <v>27662659</v>
      </c>
    </row>
    <row r="617" spans="7:9" x14ac:dyDescent="0.25">
      <c r="G617" s="3">
        <v>26259192</v>
      </c>
      <c r="H617" s="4" t="s">
        <v>764</v>
      </c>
      <c r="I617" s="3">
        <v>26259192</v>
      </c>
    </row>
    <row r="618" spans="7:9" x14ac:dyDescent="0.25">
      <c r="G618" s="3">
        <v>27621421</v>
      </c>
      <c r="H618" s="4" t="s">
        <v>765</v>
      </c>
      <c r="I618" s="3">
        <v>27621421</v>
      </c>
    </row>
    <row r="619" spans="7:9" x14ac:dyDescent="0.25">
      <c r="G619" s="3">
        <v>7366931</v>
      </c>
      <c r="H619" s="4" t="s">
        <v>12831</v>
      </c>
      <c r="I619" s="3">
        <v>7366931</v>
      </c>
    </row>
    <row r="620" spans="7:9" x14ac:dyDescent="0.25">
      <c r="G620" s="3">
        <v>3878856</v>
      </c>
      <c r="H620" s="4" t="s">
        <v>766</v>
      </c>
      <c r="I620" s="3">
        <v>3878856</v>
      </c>
    </row>
    <row r="621" spans="7:9" x14ac:dyDescent="0.25">
      <c r="G621" s="3">
        <v>64246639</v>
      </c>
      <c r="H621" s="4" t="s">
        <v>767</v>
      </c>
      <c r="I621" s="3">
        <v>64246639</v>
      </c>
    </row>
    <row r="622" spans="7:9" x14ac:dyDescent="0.25">
      <c r="G622" s="3">
        <v>5968143</v>
      </c>
      <c r="H622" s="4" t="s">
        <v>768</v>
      </c>
      <c r="I622" s="3">
        <v>5968143</v>
      </c>
    </row>
    <row r="623" spans="7:9" x14ac:dyDescent="0.25">
      <c r="G623" s="3">
        <v>28056345</v>
      </c>
      <c r="H623" s="4" t="s">
        <v>769</v>
      </c>
      <c r="I623" s="3">
        <v>28056345</v>
      </c>
    </row>
    <row r="624" spans="7:9" x14ac:dyDescent="0.25">
      <c r="G624" s="3">
        <v>5791553</v>
      </c>
      <c r="H624" s="4" t="s">
        <v>770</v>
      </c>
      <c r="I624" s="3">
        <v>5791553</v>
      </c>
    </row>
    <row r="625" spans="7:9" x14ac:dyDescent="0.25">
      <c r="G625" s="3">
        <v>7815492</v>
      </c>
      <c r="H625" s="4" t="s">
        <v>12832</v>
      </c>
      <c r="I625" s="3">
        <v>7815492</v>
      </c>
    </row>
    <row r="626" spans="7:9" x14ac:dyDescent="0.25">
      <c r="G626" s="3">
        <v>3193349</v>
      </c>
      <c r="H626" s="4" t="s">
        <v>771</v>
      </c>
      <c r="I626" s="3">
        <v>3193349</v>
      </c>
    </row>
    <row r="627" spans="7:9" x14ac:dyDescent="0.25">
      <c r="G627" s="3">
        <v>7516631</v>
      </c>
      <c r="H627" s="4" t="s">
        <v>12688</v>
      </c>
      <c r="I627" s="3">
        <v>7516631</v>
      </c>
    </row>
    <row r="628" spans="7:9" x14ac:dyDescent="0.25">
      <c r="G628" s="3">
        <v>26161516</v>
      </c>
      <c r="H628" s="4" t="s">
        <v>772</v>
      </c>
      <c r="I628" s="3">
        <v>26161516</v>
      </c>
    </row>
    <row r="629" spans="7:9" x14ac:dyDescent="0.25">
      <c r="G629" s="3">
        <v>5904781</v>
      </c>
      <c r="H629" s="4" t="s">
        <v>773</v>
      </c>
      <c r="I629" s="3">
        <v>5904781</v>
      </c>
    </row>
    <row r="630" spans="7:9" x14ac:dyDescent="0.25">
      <c r="G630" s="3">
        <v>29447020</v>
      </c>
      <c r="H630" s="4" t="s">
        <v>774</v>
      </c>
      <c r="I630" s="3">
        <v>29447020</v>
      </c>
    </row>
    <row r="631" spans="7:9" x14ac:dyDescent="0.25">
      <c r="G631" s="3">
        <v>25185799</v>
      </c>
      <c r="H631" s="4" t="s">
        <v>775</v>
      </c>
      <c r="I631" s="3">
        <v>25185799</v>
      </c>
    </row>
    <row r="632" spans="7:9" x14ac:dyDescent="0.25">
      <c r="G632" s="3">
        <v>3681611</v>
      </c>
      <c r="H632" s="4" t="s">
        <v>776</v>
      </c>
      <c r="I632" s="3">
        <v>3681611</v>
      </c>
    </row>
    <row r="633" spans="7:9" x14ac:dyDescent="0.25">
      <c r="G633" s="3">
        <v>28963890</v>
      </c>
      <c r="H633" s="4" t="s">
        <v>12833</v>
      </c>
      <c r="I633" s="3">
        <v>28963890</v>
      </c>
    </row>
    <row r="634" spans="7:9" x14ac:dyDescent="0.25">
      <c r="G634" s="3">
        <v>27206629</v>
      </c>
      <c r="H634" s="4" t="s">
        <v>777</v>
      </c>
      <c r="I634" s="3">
        <v>27206629</v>
      </c>
    </row>
    <row r="635" spans="7:9" x14ac:dyDescent="0.25">
      <c r="G635" s="3">
        <v>28362501</v>
      </c>
      <c r="H635" s="4" t="s">
        <v>778</v>
      </c>
      <c r="I635" s="3">
        <v>28362501</v>
      </c>
    </row>
    <row r="636" spans="7:9" x14ac:dyDescent="0.25">
      <c r="G636" s="3">
        <v>25132075</v>
      </c>
      <c r="H636" s="4" t="s">
        <v>779</v>
      </c>
      <c r="I636" s="3">
        <v>25132075</v>
      </c>
    </row>
    <row r="637" spans="7:9" x14ac:dyDescent="0.25">
      <c r="G637" s="3">
        <v>7038186</v>
      </c>
      <c r="H637" s="4" t="s">
        <v>12561</v>
      </c>
      <c r="I637" s="3">
        <v>7038186</v>
      </c>
    </row>
    <row r="638" spans="7:9" x14ac:dyDescent="0.25">
      <c r="G638" s="3">
        <v>29144531</v>
      </c>
      <c r="H638" s="4" t="s">
        <v>780</v>
      </c>
      <c r="I638" s="3">
        <v>29144531</v>
      </c>
    </row>
    <row r="639" spans="7:9" x14ac:dyDescent="0.25">
      <c r="G639" s="3">
        <v>6352120</v>
      </c>
      <c r="H639" s="4" t="s">
        <v>781</v>
      </c>
      <c r="I639" s="3">
        <v>6352120</v>
      </c>
    </row>
    <row r="640" spans="7:9" x14ac:dyDescent="0.25">
      <c r="G640" s="3">
        <v>3520005</v>
      </c>
      <c r="H640" s="4" t="s">
        <v>782</v>
      </c>
      <c r="I640" s="3">
        <v>3520005</v>
      </c>
    </row>
    <row r="641" spans="7:9" x14ac:dyDescent="0.25">
      <c r="G641" s="3">
        <v>6521754</v>
      </c>
      <c r="H641" s="4" t="s">
        <v>783</v>
      </c>
      <c r="I641" s="3">
        <v>6521754</v>
      </c>
    </row>
    <row r="642" spans="7:9" x14ac:dyDescent="0.25">
      <c r="G642" s="3">
        <v>26307961</v>
      </c>
      <c r="H642" s="4" t="s">
        <v>784</v>
      </c>
      <c r="I642" s="3">
        <v>26307961</v>
      </c>
    </row>
    <row r="643" spans="7:9" x14ac:dyDescent="0.25">
      <c r="G643" s="3">
        <v>6959741</v>
      </c>
      <c r="H643" s="4" t="s">
        <v>12834</v>
      </c>
      <c r="I643" s="3">
        <v>6959741</v>
      </c>
    </row>
    <row r="644" spans="7:9" x14ac:dyDescent="0.25">
      <c r="G644" s="3">
        <v>26008670</v>
      </c>
      <c r="H644" s="4" t="s">
        <v>12835</v>
      </c>
      <c r="I644" s="3">
        <v>26008670</v>
      </c>
    </row>
    <row r="645" spans="7:9" x14ac:dyDescent="0.25">
      <c r="G645" s="3">
        <v>4931441</v>
      </c>
      <c r="H645" s="4" t="s">
        <v>785</v>
      </c>
      <c r="I645" s="3">
        <v>4931441</v>
      </c>
    </row>
    <row r="646" spans="7:9" x14ac:dyDescent="0.25">
      <c r="G646" s="3">
        <v>24313645</v>
      </c>
      <c r="H646" s="4" t="s">
        <v>786</v>
      </c>
      <c r="I646" s="3">
        <v>24313645</v>
      </c>
    </row>
    <row r="647" spans="7:9" x14ac:dyDescent="0.25">
      <c r="G647" s="3">
        <v>26954729</v>
      </c>
      <c r="H647" s="4" t="s">
        <v>787</v>
      </c>
      <c r="I647" s="3">
        <v>26954729</v>
      </c>
    </row>
    <row r="648" spans="7:9" x14ac:dyDescent="0.25">
      <c r="G648" s="3">
        <v>63482126</v>
      </c>
      <c r="H648" s="4" t="s">
        <v>12689</v>
      </c>
      <c r="I648" s="3">
        <v>63482126</v>
      </c>
    </row>
    <row r="649" spans="7:9" x14ac:dyDescent="0.25">
      <c r="G649" s="3">
        <v>3857328</v>
      </c>
      <c r="H649" s="4" t="s">
        <v>788</v>
      </c>
      <c r="I649" s="3">
        <v>3857328</v>
      </c>
    </row>
    <row r="650" spans="7:9" x14ac:dyDescent="0.25">
      <c r="G650" s="3">
        <v>2518287</v>
      </c>
      <c r="H650" s="4" t="s">
        <v>789</v>
      </c>
      <c r="I650" s="3">
        <v>2518287</v>
      </c>
    </row>
    <row r="651" spans="7:9" x14ac:dyDescent="0.25">
      <c r="G651" s="3">
        <v>7941331</v>
      </c>
      <c r="H651" s="4" t="s">
        <v>12836</v>
      </c>
      <c r="I651" s="3">
        <v>7941331</v>
      </c>
    </row>
    <row r="652" spans="7:9" x14ac:dyDescent="0.25">
      <c r="G652" s="3">
        <v>5637201</v>
      </c>
      <c r="H652" s="4" t="s">
        <v>790</v>
      </c>
      <c r="I652" s="3">
        <v>5637201</v>
      </c>
    </row>
    <row r="653" spans="7:9" x14ac:dyDescent="0.25">
      <c r="G653" s="3">
        <v>65140711</v>
      </c>
      <c r="H653" s="4" t="s">
        <v>12690</v>
      </c>
      <c r="I653" s="3">
        <v>65140711</v>
      </c>
    </row>
    <row r="654" spans="7:9" x14ac:dyDescent="0.25">
      <c r="G654" s="3">
        <v>5744024</v>
      </c>
      <c r="H654" s="4" t="s">
        <v>791</v>
      </c>
      <c r="I654" s="3">
        <v>5744024</v>
      </c>
    </row>
    <row r="655" spans="7:9" x14ac:dyDescent="0.25">
      <c r="G655" s="3">
        <v>5454743</v>
      </c>
      <c r="H655" s="4" t="s">
        <v>792</v>
      </c>
      <c r="I655" s="3">
        <v>5454743</v>
      </c>
    </row>
    <row r="656" spans="7:9" x14ac:dyDescent="0.25">
      <c r="G656" s="3">
        <v>4397550</v>
      </c>
      <c r="H656" s="4" t="s">
        <v>793</v>
      </c>
      <c r="I656" s="3">
        <v>4397550</v>
      </c>
    </row>
    <row r="657" spans="7:9" x14ac:dyDescent="0.25">
      <c r="G657" s="3">
        <v>3504824</v>
      </c>
      <c r="H657" s="4" t="s">
        <v>794</v>
      </c>
      <c r="I657" s="3">
        <v>3504824</v>
      </c>
    </row>
    <row r="658" spans="7:9" x14ac:dyDescent="0.25">
      <c r="G658" s="3">
        <v>6918468</v>
      </c>
      <c r="H658" s="4" t="s">
        <v>12837</v>
      </c>
      <c r="I658" s="3">
        <v>6918468</v>
      </c>
    </row>
    <row r="659" spans="7:9" x14ac:dyDescent="0.25">
      <c r="G659" s="3">
        <v>6544240</v>
      </c>
      <c r="H659" s="4" t="s">
        <v>12838</v>
      </c>
      <c r="I659" s="3">
        <v>6544240</v>
      </c>
    </row>
    <row r="660" spans="7:9" x14ac:dyDescent="0.25">
      <c r="G660" s="3">
        <v>24792641</v>
      </c>
      <c r="H660" s="4" t="s">
        <v>795</v>
      </c>
      <c r="I660" s="3">
        <v>24792641</v>
      </c>
    </row>
    <row r="661" spans="7:9" x14ac:dyDescent="0.25">
      <c r="G661" s="3">
        <v>5723086</v>
      </c>
      <c r="H661" s="4" t="s">
        <v>12691</v>
      </c>
      <c r="I661" s="3">
        <v>5723086</v>
      </c>
    </row>
    <row r="662" spans="7:9" x14ac:dyDescent="0.25">
      <c r="G662" s="3">
        <v>27876110</v>
      </c>
      <c r="H662" s="4" t="s">
        <v>796</v>
      </c>
      <c r="I662" s="3">
        <v>27876110</v>
      </c>
    </row>
    <row r="663" spans="7:9" x14ac:dyDescent="0.25">
      <c r="G663" s="3">
        <v>3745228</v>
      </c>
      <c r="H663" s="4" t="s">
        <v>797</v>
      </c>
      <c r="I663" s="3">
        <v>3745228</v>
      </c>
    </row>
    <row r="664" spans="7:9" x14ac:dyDescent="0.25">
      <c r="G664" s="3">
        <v>1742752</v>
      </c>
      <c r="H664" s="4" t="s">
        <v>798</v>
      </c>
      <c r="I664" s="3">
        <v>1742752</v>
      </c>
    </row>
    <row r="665" spans="7:9" x14ac:dyDescent="0.25">
      <c r="G665" s="3">
        <v>2431238</v>
      </c>
      <c r="H665" s="4" t="s">
        <v>799</v>
      </c>
      <c r="I665" s="3">
        <v>2431238</v>
      </c>
    </row>
    <row r="666" spans="7:9" x14ac:dyDescent="0.25">
      <c r="G666" s="3">
        <v>27821901</v>
      </c>
      <c r="H666" s="4" t="s">
        <v>800</v>
      </c>
      <c r="I666" s="3">
        <v>27821901</v>
      </c>
    </row>
    <row r="667" spans="7:9" x14ac:dyDescent="0.25">
      <c r="G667" s="3">
        <v>6832113</v>
      </c>
      <c r="H667" s="4" t="s">
        <v>12562</v>
      </c>
      <c r="I667" s="3">
        <v>6832113</v>
      </c>
    </row>
    <row r="668" spans="7:9" x14ac:dyDescent="0.25">
      <c r="G668" s="3">
        <v>29376807</v>
      </c>
      <c r="H668" s="4" t="s">
        <v>801</v>
      </c>
      <c r="I668" s="3">
        <v>29376807</v>
      </c>
    </row>
    <row r="669" spans="7:9" x14ac:dyDescent="0.25">
      <c r="G669" s="3">
        <v>29187591</v>
      </c>
      <c r="H669" s="4" t="s">
        <v>802</v>
      </c>
      <c r="I669" s="3">
        <v>29187591</v>
      </c>
    </row>
    <row r="670" spans="7:9" x14ac:dyDescent="0.25">
      <c r="G670" s="3">
        <v>68928858</v>
      </c>
      <c r="H670" s="4" t="s">
        <v>803</v>
      </c>
      <c r="I670" s="3">
        <v>68928858</v>
      </c>
    </row>
    <row r="671" spans="7:9" x14ac:dyDescent="0.25">
      <c r="G671" s="3">
        <v>4024656</v>
      </c>
      <c r="H671" s="4" t="s">
        <v>804</v>
      </c>
      <c r="I671" s="3">
        <v>4024656</v>
      </c>
    </row>
    <row r="672" spans="7:9" x14ac:dyDescent="0.25">
      <c r="G672" s="3">
        <v>5441901</v>
      </c>
      <c r="H672" s="4" t="s">
        <v>805</v>
      </c>
      <c r="I672" s="3">
        <v>5441901</v>
      </c>
    </row>
    <row r="673" spans="7:9" x14ac:dyDescent="0.25">
      <c r="G673" s="3">
        <v>6987061</v>
      </c>
      <c r="H673" s="4" t="s">
        <v>806</v>
      </c>
      <c r="I673" s="3">
        <v>6987061</v>
      </c>
    </row>
    <row r="674" spans="7:9" x14ac:dyDescent="0.25">
      <c r="G674" s="3">
        <v>26423022</v>
      </c>
      <c r="H674" s="4" t="s">
        <v>807</v>
      </c>
      <c r="I674" s="3">
        <v>26423022</v>
      </c>
    </row>
    <row r="675" spans="7:9" x14ac:dyDescent="0.25">
      <c r="G675" s="3">
        <v>7595620</v>
      </c>
      <c r="H675" s="4" t="s">
        <v>12839</v>
      </c>
      <c r="I675" s="3">
        <v>7595620</v>
      </c>
    </row>
    <row r="676" spans="7:9" x14ac:dyDescent="0.25">
      <c r="G676" s="3">
        <v>8046786</v>
      </c>
      <c r="H676" s="4" t="s">
        <v>12840</v>
      </c>
      <c r="I676" s="3">
        <v>8046786</v>
      </c>
    </row>
    <row r="677" spans="7:9" x14ac:dyDescent="0.25">
      <c r="G677" s="3">
        <v>3790533</v>
      </c>
      <c r="H677" s="4" t="s">
        <v>12692</v>
      </c>
      <c r="I677" s="3">
        <v>3790533</v>
      </c>
    </row>
    <row r="678" spans="7:9" x14ac:dyDescent="0.25">
      <c r="G678" s="3">
        <v>48949582</v>
      </c>
      <c r="H678" s="4" t="s">
        <v>808</v>
      </c>
      <c r="I678" s="3">
        <v>48949582</v>
      </c>
    </row>
    <row r="679" spans="7:9" x14ac:dyDescent="0.25">
      <c r="G679" s="3">
        <v>4565231</v>
      </c>
      <c r="H679" s="4" t="s">
        <v>809</v>
      </c>
      <c r="I679" s="3">
        <v>4565231</v>
      </c>
    </row>
    <row r="680" spans="7:9" x14ac:dyDescent="0.25">
      <c r="G680" s="3">
        <v>5663041</v>
      </c>
      <c r="H680" s="4" t="s">
        <v>810</v>
      </c>
      <c r="I680" s="3">
        <v>5663041</v>
      </c>
    </row>
    <row r="681" spans="7:9" x14ac:dyDescent="0.25">
      <c r="G681" s="3">
        <v>28751647</v>
      </c>
      <c r="H681" s="4" t="s">
        <v>811</v>
      </c>
      <c r="I681" s="3">
        <v>28751647</v>
      </c>
    </row>
    <row r="682" spans="7:9" x14ac:dyDescent="0.25">
      <c r="G682" s="3">
        <v>14866331</v>
      </c>
      <c r="H682" s="4" t="s">
        <v>812</v>
      </c>
      <c r="I682" s="3">
        <v>14866331</v>
      </c>
    </row>
    <row r="683" spans="7:9" x14ac:dyDescent="0.25">
      <c r="G683" s="3">
        <v>42324254</v>
      </c>
      <c r="H683" s="4" t="s">
        <v>813</v>
      </c>
      <c r="I683" s="3">
        <v>42324254</v>
      </c>
    </row>
    <row r="684" spans="7:9" x14ac:dyDescent="0.25">
      <c r="G684" s="3">
        <v>26917858</v>
      </c>
      <c r="H684" s="4" t="s">
        <v>814</v>
      </c>
      <c r="I684" s="3">
        <v>26917858</v>
      </c>
    </row>
    <row r="685" spans="7:9" x14ac:dyDescent="0.25">
      <c r="G685" s="3">
        <v>5009669</v>
      </c>
      <c r="H685" s="4" t="s">
        <v>12841</v>
      </c>
      <c r="I685" s="3">
        <v>5009669</v>
      </c>
    </row>
    <row r="686" spans="7:9" x14ac:dyDescent="0.25">
      <c r="G686" s="3">
        <v>7663463</v>
      </c>
      <c r="H686" s="4" t="s">
        <v>12842</v>
      </c>
      <c r="I686" s="3">
        <v>7663463</v>
      </c>
    </row>
    <row r="687" spans="7:9" x14ac:dyDescent="0.25">
      <c r="G687" s="3">
        <v>5361061</v>
      </c>
      <c r="H687" s="4" t="s">
        <v>815</v>
      </c>
      <c r="I687" s="3">
        <v>5361061</v>
      </c>
    </row>
    <row r="688" spans="7:9" x14ac:dyDescent="0.25">
      <c r="G688" s="3">
        <v>29290945</v>
      </c>
      <c r="H688" s="4" t="s">
        <v>816</v>
      </c>
      <c r="I688" s="3">
        <v>29290945</v>
      </c>
    </row>
    <row r="689" spans="7:9" x14ac:dyDescent="0.25">
      <c r="G689" s="3">
        <v>4383249</v>
      </c>
      <c r="H689" s="4" t="s">
        <v>817</v>
      </c>
      <c r="I689" s="3">
        <v>4383249</v>
      </c>
    </row>
    <row r="690" spans="7:9" x14ac:dyDescent="0.25">
      <c r="G690" s="3">
        <v>7568410</v>
      </c>
      <c r="H690" s="4" t="s">
        <v>12843</v>
      </c>
      <c r="I690" s="3">
        <v>7568410</v>
      </c>
    </row>
    <row r="691" spans="7:9" x14ac:dyDescent="0.25">
      <c r="G691" s="3">
        <v>27160360</v>
      </c>
      <c r="H691" s="4" t="s">
        <v>818</v>
      </c>
      <c r="I691" s="3">
        <v>27160360</v>
      </c>
    </row>
    <row r="692" spans="7:9" x14ac:dyDescent="0.25">
      <c r="G692" s="3">
        <v>27193977</v>
      </c>
      <c r="H692" s="4" t="s">
        <v>819</v>
      </c>
      <c r="I692" s="3">
        <v>27193977</v>
      </c>
    </row>
    <row r="693" spans="7:9" x14ac:dyDescent="0.25">
      <c r="G693" s="3">
        <v>5063604</v>
      </c>
      <c r="H693" s="4" t="s">
        <v>820</v>
      </c>
      <c r="I693" s="3">
        <v>5063604</v>
      </c>
    </row>
    <row r="694" spans="7:9" x14ac:dyDescent="0.25">
      <c r="G694" s="3">
        <v>5975085</v>
      </c>
      <c r="H694" s="4" t="s">
        <v>821</v>
      </c>
      <c r="I694" s="3">
        <v>5975085</v>
      </c>
    </row>
    <row r="695" spans="7:9" x14ac:dyDescent="0.25">
      <c r="G695" s="3">
        <v>28983441</v>
      </c>
      <c r="H695" s="4" t="s">
        <v>822</v>
      </c>
      <c r="I695" s="3">
        <v>28983441</v>
      </c>
    </row>
    <row r="696" spans="7:9" x14ac:dyDescent="0.25">
      <c r="G696" s="3">
        <v>2504740</v>
      </c>
      <c r="H696" s="4" t="s">
        <v>12563</v>
      </c>
      <c r="I696" s="3">
        <v>2504740</v>
      </c>
    </row>
    <row r="697" spans="7:9" x14ac:dyDescent="0.25">
      <c r="G697" s="3">
        <v>28900014</v>
      </c>
      <c r="H697" s="4" t="s">
        <v>823</v>
      </c>
      <c r="I697" s="3">
        <v>28900014</v>
      </c>
    </row>
    <row r="698" spans="7:9" x14ac:dyDescent="0.25">
      <c r="G698" s="3">
        <v>26868792</v>
      </c>
      <c r="H698" s="4" t="s">
        <v>824</v>
      </c>
      <c r="I698" s="3">
        <v>26868792</v>
      </c>
    </row>
    <row r="699" spans="7:9" x14ac:dyDescent="0.25">
      <c r="G699" s="3">
        <v>4856988</v>
      </c>
      <c r="H699" s="4" t="s">
        <v>825</v>
      </c>
      <c r="I699" s="3">
        <v>4856988</v>
      </c>
    </row>
    <row r="700" spans="7:9" x14ac:dyDescent="0.25">
      <c r="G700" s="3">
        <v>3360199</v>
      </c>
      <c r="H700" s="4" t="s">
        <v>826</v>
      </c>
      <c r="I700" s="3">
        <v>3360199</v>
      </c>
    </row>
    <row r="701" spans="7:9" x14ac:dyDescent="0.25">
      <c r="G701" s="3">
        <v>5995884</v>
      </c>
      <c r="H701" s="4" t="s">
        <v>827</v>
      </c>
      <c r="I701" s="3">
        <v>5995884</v>
      </c>
    </row>
    <row r="702" spans="7:9" x14ac:dyDescent="0.25">
      <c r="G702" s="3">
        <v>24254860</v>
      </c>
      <c r="H702" s="4" t="s">
        <v>828</v>
      </c>
      <c r="I702" s="3">
        <v>24254860</v>
      </c>
    </row>
    <row r="703" spans="7:9" x14ac:dyDescent="0.25">
      <c r="G703" s="3">
        <v>1477447</v>
      </c>
      <c r="H703" s="4" t="s">
        <v>829</v>
      </c>
      <c r="I703" s="3">
        <v>1477447</v>
      </c>
    </row>
    <row r="704" spans="7:9" x14ac:dyDescent="0.25">
      <c r="G704" s="3">
        <v>5581681</v>
      </c>
      <c r="H704" s="4" t="s">
        <v>830</v>
      </c>
      <c r="I704" s="3">
        <v>5581681</v>
      </c>
    </row>
    <row r="705" spans="7:9" x14ac:dyDescent="0.25">
      <c r="G705" s="3">
        <v>4229754</v>
      </c>
      <c r="H705" s="4" t="s">
        <v>12711</v>
      </c>
      <c r="I705" s="3">
        <v>4229754</v>
      </c>
    </row>
    <row r="706" spans="7:9" x14ac:dyDescent="0.25">
      <c r="G706" s="3">
        <v>5904641</v>
      </c>
      <c r="H706" s="4" t="s">
        <v>831</v>
      </c>
      <c r="I706" s="3">
        <v>5904641</v>
      </c>
    </row>
    <row r="707" spans="7:9" x14ac:dyDescent="0.25">
      <c r="G707" s="3">
        <v>28666453</v>
      </c>
      <c r="H707" s="4" t="s">
        <v>832</v>
      </c>
      <c r="I707" s="3">
        <v>28666453</v>
      </c>
    </row>
    <row r="708" spans="7:9" x14ac:dyDescent="0.25">
      <c r="G708" s="3">
        <v>26137429</v>
      </c>
      <c r="H708" s="4" t="s">
        <v>833</v>
      </c>
      <c r="I708" s="3">
        <v>26137429</v>
      </c>
    </row>
    <row r="709" spans="7:9" x14ac:dyDescent="0.25">
      <c r="G709" s="3">
        <v>6363512</v>
      </c>
      <c r="H709" s="4" t="s">
        <v>834</v>
      </c>
      <c r="I709" s="3">
        <v>6363512</v>
      </c>
    </row>
    <row r="710" spans="7:9" x14ac:dyDescent="0.25">
      <c r="G710" s="3">
        <v>5223083</v>
      </c>
      <c r="H710" s="4" t="s">
        <v>835</v>
      </c>
      <c r="I710" s="3">
        <v>5223083</v>
      </c>
    </row>
    <row r="711" spans="7:9" x14ac:dyDescent="0.25">
      <c r="G711" s="3">
        <v>2270757</v>
      </c>
      <c r="H711" s="4" t="s">
        <v>836</v>
      </c>
      <c r="I711" s="3">
        <v>2270757</v>
      </c>
    </row>
    <row r="712" spans="7:9" x14ac:dyDescent="0.25">
      <c r="G712" s="3">
        <v>3264432</v>
      </c>
      <c r="H712" s="4" t="s">
        <v>12844</v>
      </c>
      <c r="I712" s="3">
        <v>3264432</v>
      </c>
    </row>
    <row r="713" spans="7:9" x14ac:dyDescent="0.25">
      <c r="G713" s="3">
        <v>27440877</v>
      </c>
      <c r="H713" s="4" t="s">
        <v>837</v>
      </c>
      <c r="I713" s="3">
        <v>27440877</v>
      </c>
    </row>
    <row r="714" spans="7:9" x14ac:dyDescent="0.25">
      <c r="G714" s="3">
        <v>7858370</v>
      </c>
      <c r="H714" s="4" t="s">
        <v>12845</v>
      </c>
      <c r="I714" s="3">
        <v>7858370</v>
      </c>
    </row>
    <row r="715" spans="7:9" x14ac:dyDescent="0.25">
      <c r="G715" s="3">
        <v>5990815</v>
      </c>
      <c r="H715" s="4" t="s">
        <v>838</v>
      </c>
      <c r="I715" s="3">
        <v>5990815</v>
      </c>
    </row>
    <row r="716" spans="7:9" x14ac:dyDescent="0.25">
      <c r="G716" s="3">
        <v>7360649</v>
      </c>
      <c r="H716" s="4" t="s">
        <v>12846</v>
      </c>
      <c r="I716" s="3">
        <v>7360649</v>
      </c>
    </row>
    <row r="717" spans="7:9" x14ac:dyDescent="0.25">
      <c r="G717" s="3">
        <v>1693964</v>
      </c>
      <c r="H717" s="4" t="s">
        <v>12712</v>
      </c>
      <c r="I717" s="3">
        <v>1693964</v>
      </c>
    </row>
    <row r="718" spans="7:9" x14ac:dyDescent="0.25">
      <c r="G718" s="3">
        <v>1486497</v>
      </c>
      <c r="H718" s="4" t="s">
        <v>839</v>
      </c>
      <c r="I718" s="3">
        <v>1486497</v>
      </c>
    </row>
    <row r="719" spans="7:9" x14ac:dyDescent="0.25">
      <c r="G719" s="3">
        <v>7717636</v>
      </c>
      <c r="H719" s="4" t="s">
        <v>12847</v>
      </c>
      <c r="I719" s="3">
        <v>7717636</v>
      </c>
    </row>
    <row r="720" spans="7:9" x14ac:dyDescent="0.25">
      <c r="G720" s="3">
        <v>26830329</v>
      </c>
      <c r="H720" s="4" t="s">
        <v>840</v>
      </c>
      <c r="I720" s="3">
        <v>26830329</v>
      </c>
    </row>
    <row r="721" spans="7:9" x14ac:dyDescent="0.25">
      <c r="G721" s="3">
        <v>28646215</v>
      </c>
      <c r="H721" s="4" t="s">
        <v>841</v>
      </c>
      <c r="I721" s="3">
        <v>28646215</v>
      </c>
    </row>
    <row r="722" spans="7:9" x14ac:dyDescent="0.25">
      <c r="G722" s="3">
        <v>28646215</v>
      </c>
      <c r="H722" s="4" t="s">
        <v>841</v>
      </c>
      <c r="I722" s="3">
        <v>28646215</v>
      </c>
    </row>
    <row r="723" spans="7:9" x14ac:dyDescent="0.25">
      <c r="G723" s="3">
        <v>29114438</v>
      </c>
      <c r="H723" s="4" t="s">
        <v>842</v>
      </c>
      <c r="I723" s="3">
        <v>29114438</v>
      </c>
    </row>
    <row r="724" spans="7:9" x14ac:dyDescent="0.25">
      <c r="G724" s="3">
        <v>26903873</v>
      </c>
      <c r="H724" s="4" t="s">
        <v>843</v>
      </c>
      <c r="I724" s="3">
        <v>26903873</v>
      </c>
    </row>
    <row r="725" spans="7:9" x14ac:dyDescent="0.25">
      <c r="G725" s="3">
        <v>88519759</v>
      </c>
      <c r="H725" s="4" t="s">
        <v>844</v>
      </c>
      <c r="I725" s="3">
        <v>88519759</v>
      </c>
    </row>
    <row r="726" spans="7:9" x14ac:dyDescent="0.25">
      <c r="G726" s="3">
        <v>6520243</v>
      </c>
      <c r="H726" s="4" t="s">
        <v>845</v>
      </c>
      <c r="I726" s="3">
        <v>6520243</v>
      </c>
    </row>
    <row r="727" spans="7:9" x14ac:dyDescent="0.25">
      <c r="G727" s="3">
        <v>24219487</v>
      </c>
      <c r="H727" s="4" t="s">
        <v>846</v>
      </c>
      <c r="I727" s="3">
        <v>24219487</v>
      </c>
    </row>
    <row r="728" spans="7:9" x14ac:dyDescent="0.25">
      <c r="G728" s="3">
        <v>45357366</v>
      </c>
      <c r="H728" s="4" t="s">
        <v>847</v>
      </c>
      <c r="I728" s="3">
        <v>45357366</v>
      </c>
    </row>
    <row r="729" spans="7:9" x14ac:dyDescent="0.25">
      <c r="G729" s="3">
        <v>7957653</v>
      </c>
      <c r="H729" s="4" t="s">
        <v>12848</v>
      </c>
      <c r="I729" s="3">
        <v>7957653</v>
      </c>
    </row>
    <row r="730" spans="7:9" x14ac:dyDescent="0.25">
      <c r="G730" s="3">
        <v>49608312</v>
      </c>
      <c r="H730" s="4" t="s">
        <v>848</v>
      </c>
      <c r="I730" s="3">
        <v>49608312</v>
      </c>
    </row>
    <row r="731" spans="7:9" x14ac:dyDescent="0.25">
      <c r="G731" s="3">
        <v>7444117</v>
      </c>
      <c r="H731" s="4" t="s">
        <v>12849</v>
      </c>
      <c r="I731" s="3">
        <v>7444117</v>
      </c>
    </row>
    <row r="732" spans="7:9" x14ac:dyDescent="0.25">
      <c r="G732" s="3">
        <v>3721566</v>
      </c>
      <c r="H732" s="4" t="s">
        <v>849</v>
      </c>
      <c r="I732" s="3">
        <v>3721566</v>
      </c>
    </row>
    <row r="733" spans="7:9" x14ac:dyDescent="0.25">
      <c r="G733" s="3">
        <v>49682008</v>
      </c>
      <c r="H733" s="4" t="s">
        <v>850</v>
      </c>
      <c r="I733" s="3">
        <v>49682008</v>
      </c>
    </row>
    <row r="734" spans="7:9" x14ac:dyDescent="0.25">
      <c r="G734" s="3">
        <v>6138985</v>
      </c>
      <c r="H734" s="4" t="s">
        <v>851</v>
      </c>
      <c r="I734" s="3">
        <v>6138985</v>
      </c>
    </row>
    <row r="735" spans="7:9" x14ac:dyDescent="0.25">
      <c r="G735" s="3">
        <v>4724372</v>
      </c>
      <c r="H735" s="4" t="s">
        <v>852</v>
      </c>
      <c r="I735" s="3">
        <v>4724372</v>
      </c>
    </row>
    <row r="736" spans="7:9" x14ac:dyDescent="0.25">
      <c r="G736" s="3">
        <v>25407201</v>
      </c>
      <c r="H736" s="4" t="s">
        <v>853</v>
      </c>
      <c r="I736" s="3">
        <v>25407201</v>
      </c>
    </row>
    <row r="737" spans="7:9" x14ac:dyDescent="0.25">
      <c r="G737" s="3">
        <v>6918450</v>
      </c>
      <c r="H737" s="4" t="s">
        <v>12850</v>
      </c>
      <c r="I737" s="3">
        <v>6918450</v>
      </c>
    </row>
    <row r="738" spans="7:9" x14ac:dyDescent="0.25">
      <c r="G738" s="3">
        <v>28210727</v>
      </c>
      <c r="H738" s="4" t="s">
        <v>854</v>
      </c>
      <c r="I738" s="3">
        <v>28210727</v>
      </c>
    </row>
    <row r="739" spans="7:9" x14ac:dyDescent="0.25">
      <c r="G739" s="3">
        <v>28569041</v>
      </c>
      <c r="H739" s="4" t="s">
        <v>855</v>
      </c>
      <c r="I739" s="3">
        <v>28569041</v>
      </c>
    </row>
    <row r="740" spans="7:9" x14ac:dyDescent="0.25">
      <c r="G740" s="3">
        <v>5619106</v>
      </c>
      <c r="H740" s="4" t="s">
        <v>856</v>
      </c>
      <c r="I740" s="3">
        <v>5619106</v>
      </c>
    </row>
    <row r="741" spans="7:9" x14ac:dyDescent="0.25">
      <c r="G741" s="3">
        <v>6764452</v>
      </c>
      <c r="H741" s="4" t="s">
        <v>857</v>
      </c>
      <c r="I741" s="3">
        <v>6764452</v>
      </c>
    </row>
    <row r="742" spans="7:9" x14ac:dyDescent="0.25">
      <c r="G742" s="3">
        <v>1626329</v>
      </c>
      <c r="H742" s="4" t="s">
        <v>858</v>
      </c>
      <c r="I742" s="3">
        <v>1626329</v>
      </c>
    </row>
    <row r="743" spans="7:9" x14ac:dyDescent="0.25">
      <c r="G743" s="3">
        <v>5724881</v>
      </c>
      <c r="H743" s="4" t="s">
        <v>859</v>
      </c>
      <c r="I743" s="3">
        <v>5724881</v>
      </c>
    </row>
    <row r="744" spans="7:9" x14ac:dyDescent="0.25">
      <c r="G744" s="3">
        <v>7266936</v>
      </c>
      <c r="H744" s="4" t="s">
        <v>12564</v>
      </c>
      <c r="I744" s="3">
        <v>7266936</v>
      </c>
    </row>
    <row r="745" spans="7:9" x14ac:dyDescent="0.25">
      <c r="G745" s="3">
        <v>4999983</v>
      </c>
      <c r="H745" s="4" t="s">
        <v>860</v>
      </c>
      <c r="I745" s="3">
        <v>4999983</v>
      </c>
    </row>
    <row r="746" spans="7:9" x14ac:dyDescent="0.25">
      <c r="G746" s="3">
        <v>49689207</v>
      </c>
      <c r="H746" s="4" t="s">
        <v>861</v>
      </c>
      <c r="I746" s="3">
        <v>49689207</v>
      </c>
    </row>
    <row r="747" spans="7:9" x14ac:dyDescent="0.25">
      <c r="G747" s="3">
        <v>6621601</v>
      </c>
      <c r="H747" s="4" t="s">
        <v>12851</v>
      </c>
      <c r="I747" s="3">
        <v>6621601</v>
      </c>
    </row>
    <row r="748" spans="7:9" x14ac:dyDescent="0.25">
      <c r="G748" s="3">
        <v>28715942</v>
      </c>
      <c r="H748" s="4" t="s">
        <v>862</v>
      </c>
      <c r="I748" s="3">
        <v>28715942</v>
      </c>
    </row>
    <row r="749" spans="7:9" x14ac:dyDescent="0.25">
      <c r="G749" s="3">
        <v>4145526</v>
      </c>
      <c r="H749" s="4" t="s">
        <v>863</v>
      </c>
      <c r="I749" s="3">
        <v>4145526</v>
      </c>
    </row>
    <row r="750" spans="7:9" x14ac:dyDescent="0.25">
      <c r="G750" s="3">
        <v>28356527</v>
      </c>
      <c r="H750" s="4" t="s">
        <v>864</v>
      </c>
      <c r="I750" s="3">
        <v>28356527</v>
      </c>
    </row>
    <row r="751" spans="7:9" x14ac:dyDescent="0.25">
      <c r="G751" s="3">
        <v>2356210</v>
      </c>
      <c r="H751" s="4" t="s">
        <v>865</v>
      </c>
      <c r="I751" s="3">
        <v>2356210</v>
      </c>
    </row>
    <row r="752" spans="7:9" x14ac:dyDescent="0.25">
      <c r="G752" s="3">
        <v>7559542</v>
      </c>
      <c r="H752" s="4" t="s">
        <v>12852</v>
      </c>
      <c r="I752" s="3">
        <v>7559542</v>
      </c>
    </row>
    <row r="753" spans="7:9" x14ac:dyDescent="0.25">
      <c r="G753" s="3">
        <v>3593754</v>
      </c>
      <c r="H753" s="4" t="s">
        <v>866</v>
      </c>
      <c r="I753" s="3">
        <v>3593754</v>
      </c>
    </row>
    <row r="754" spans="7:9" x14ac:dyDescent="0.25">
      <c r="G754" s="3">
        <v>67438261</v>
      </c>
      <c r="H754" s="4" t="s">
        <v>867</v>
      </c>
      <c r="I754" s="3">
        <v>67438261</v>
      </c>
    </row>
    <row r="755" spans="7:9" x14ac:dyDescent="0.25">
      <c r="G755" s="3">
        <v>2971992</v>
      </c>
      <c r="H755" s="4" t="s">
        <v>868</v>
      </c>
      <c r="I755" s="3">
        <v>2971992</v>
      </c>
    </row>
    <row r="756" spans="7:9" x14ac:dyDescent="0.25">
      <c r="G756" s="3">
        <v>29125791</v>
      </c>
      <c r="H756" s="4" t="s">
        <v>869</v>
      </c>
      <c r="I756" s="3">
        <v>29125791</v>
      </c>
    </row>
    <row r="757" spans="7:9" x14ac:dyDescent="0.25">
      <c r="G757" s="3">
        <v>28306945</v>
      </c>
      <c r="H757" s="4" t="s">
        <v>870</v>
      </c>
      <c r="I757" s="3">
        <v>28306945</v>
      </c>
    </row>
    <row r="758" spans="7:9" x14ac:dyDescent="0.25">
      <c r="G758" s="3">
        <v>25426028</v>
      </c>
      <c r="H758" s="4" t="s">
        <v>872</v>
      </c>
      <c r="I758" s="3">
        <v>25426028</v>
      </c>
    </row>
    <row r="759" spans="7:9" x14ac:dyDescent="0.25">
      <c r="G759" s="3">
        <v>4250826</v>
      </c>
      <c r="H759" s="4" t="s">
        <v>873</v>
      </c>
      <c r="I759" s="3">
        <v>4250826</v>
      </c>
    </row>
    <row r="760" spans="7:9" x14ac:dyDescent="0.25">
      <c r="G760" s="3">
        <v>7243251</v>
      </c>
      <c r="H760" s="4" t="s">
        <v>12565</v>
      </c>
      <c r="I760" s="3">
        <v>7243251</v>
      </c>
    </row>
    <row r="761" spans="7:9" x14ac:dyDescent="0.25">
      <c r="G761" s="3">
        <v>7115130</v>
      </c>
      <c r="H761" s="4" t="s">
        <v>12853</v>
      </c>
      <c r="I761" s="3">
        <v>7115130</v>
      </c>
    </row>
    <row r="762" spans="7:9" x14ac:dyDescent="0.25">
      <c r="G762" s="3">
        <v>4520262</v>
      </c>
      <c r="H762" s="4" t="s">
        <v>12713</v>
      </c>
      <c r="I762" s="3">
        <v>4520262</v>
      </c>
    </row>
    <row r="763" spans="7:9" x14ac:dyDescent="0.25">
      <c r="G763" s="3">
        <v>6706690</v>
      </c>
      <c r="H763" s="4" t="s">
        <v>12566</v>
      </c>
      <c r="I763" s="3">
        <v>6706690</v>
      </c>
    </row>
    <row r="764" spans="7:9" x14ac:dyDescent="0.25">
      <c r="G764" s="3">
        <v>5855756</v>
      </c>
      <c r="H764" s="4" t="s">
        <v>874</v>
      </c>
      <c r="I764" s="3">
        <v>5855756</v>
      </c>
    </row>
    <row r="765" spans="7:9" x14ac:dyDescent="0.25">
      <c r="G765" s="3">
        <v>26836076</v>
      </c>
      <c r="H765" s="4" t="s">
        <v>12854</v>
      </c>
      <c r="I765" s="3">
        <v>26836076</v>
      </c>
    </row>
    <row r="766" spans="7:9" x14ac:dyDescent="0.25">
      <c r="G766" s="3">
        <v>7620837</v>
      </c>
      <c r="H766" s="4" t="s">
        <v>12855</v>
      </c>
      <c r="I766" s="3">
        <v>7620837</v>
      </c>
    </row>
    <row r="767" spans="7:9" x14ac:dyDescent="0.25">
      <c r="G767" s="3">
        <v>3395022</v>
      </c>
      <c r="H767" s="4" t="s">
        <v>875</v>
      </c>
      <c r="I767" s="3">
        <v>3395022</v>
      </c>
    </row>
    <row r="768" spans="7:9" x14ac:dyDescent="0.25">
      <c r="G768" s="3">
        <v>28621492</v>
      </c>
      <c r="H768" s="4" t="s">
        <v>876</v>
      </c>
      <c r="I768" s="3">
        <v>28621492</v>
      </c>
    </row>
    <row r="769" spans="7:9" x14ac:dyDescent="0.25">
      <c r="G769" s="3">
        <v>5224454</v>
      </c>
      <c r="H769" s="4" t="s">
        <v>877</v>
      </c>
      <c r="I769" s="3">
        <v>5224454</v>
      </c>
    </row>
    <row r="770" spans="7:9" x14ac:dyDescent="0.25">
      <c r="G770" s="3">
        <v>5788099</v>
      </c>
      <c r="H770" s="4" t="s">
        <v>878</v>
      </c>
      <c r="I770" s="3">
        <v>5788099</v>
      </c>
    </row>
    <row r="771" spans="7:9" x14ac:dyDescent="0.25">
      <c r="G771" s="3">
        <v>1982834</v>
      </c>
      <c r="H771" s="4" t="s">
        <v>879</v>
      </c>
      <c r="I771" s="3">
        <v>1982834</v>
      </c>
    </row>
    <row r="772" spans="7:9" x14ac:dyDescent="0.25">
      <c r="G772" s="3">
        <v>4596471</v>
      </c>
      <c r="H772" s="4" t="s">
        <v>880</v>
      </c>
      <c r="I772" s="3">
        <v>4596471</v>
      </c>
    </row>
    <row r="773" spans="7:9" x14ac:dyDescent="0.25">
      <c r="G773" s="3">
        <v>6051286</v>
      </c>
      <c r="H773" s="4" t="s">
        <v>881</v>
      </c>
      <c r="I773" s="3">
        <v>6051286</v>
      </c>
    </row>
    <row r="774" spans="7:9" x14ac:dyDescent="0.25">
      <c r="G774" s="3">
        <v>5498066</v>
      </c>
      <c r="H774" s="4" t="s">
        <v>882</v>
      </c>
      <c r="I774" s="3">
        <v>5498066</v>
      </c>
    </row>
    <row r="775" spans="7:9" x14ac:dyDescent="0.25">
      <c r="G775" s="3">
        <v>4945671</v>
      </c>
      <c r="H775" s="4" t="s">
        <v>883</v>
      </c>
      <c r="I775" s="3">
        <v>4945671</v>
      </c>
    </row>
    <row r="776" spans="7:9" x14ac:dyDescent="0.25">
      <c r="G776" s="3">
        <v>68380313</v>
      </c>
      <c r="H776" s="4" t="s">
        <v>884</v>
      </c>
      <c r="I776" s="3">
        <v>68380313</v>
      </c>
    </row>
    <row r="777" spans="7:9" x14ac:dyDescent="0.25">
      <c r="G777" s="3">
        <v>24732486</v>
      </c>
      <c r="H777" s="4" t="s">
        <v>885</v>
      </c>
      <c r="I777" s="3">
        <v>24732486</v>
      </c>
    </row>
    <row r="778" spans="7:9" x14ac:dyDescent="0.25">
      <c r="G778" s="3">
        <v>7297980</v>
      </c>
      <c r="H778" s="4" t="s">
        <v>12693</v>
      </c>
      <c r="I778" s="3">
        <v>7297980</v>
      </c>
    </row>
    <row r="779" spans="7:9" x14ac:dyDescent="0.25">
      <c r="G779" s="3">
        <v>29151872</v>
      </c>
      <c r="H779" s="4" t="s">
        <v>886</v>
      </c>
      <c r="I779" s="3">
        <v>29151872</v>
      </c>
    </row>
    <row r="780" spans="7:9" x14ac:dyDescent="0.25">
      <c r="G780" s="3">
        <v>28988698</v>
      </c>
      <c r="H780" s="4" t="s">
        <v>887</v>
      </c>
      <c r="I780" s="3">
        <v>28988698</v>
      </c>
    </row>
    <row r="781" spans="7:9" x14ac:dyDescent="0.25">
      <c r="G781" s="3">
        <v>5618380</v>
      </c>
      <c r="H781" s="4" t="s">
        <v>888</v>
      </c>
      <c r="I781" s="3">
        <v>5618380</v>
      </c>
    </row>
    <row r="782" spans="7:9" x14ac:dyDescent="0.25">
      <c r="G782" s="3">
        <v>3411095</v>
      </c>
      <c r="H782" s="4" t="s">
        <v>889</v>
      </c>
      <c r="I782" s="3">
        <v>3411095</v>
      </c>
    </row>
    <row r="783" spans="7:9" x14ac:dyDescent="0.25">
      <c r="G783" s="3">
        <v>4761685</v>
      </c>
      <c r="H783" s="4" t="s">
        <v>890</v>
      </c>
      <c r="I783" s="3">
        <v>4761685</v>
      </c>
    </row>
    <row r="784" spans="7:9" x14ac:dyDescent="0.25">
      <c r="G784" s="3">
        <v>7627912</v>
      </c>
      <c r="H784" s="4" t="s">
        <v>12856</v>
      </c>
      <c r="I784" s="3">
        <v>7627912</v>
      </c>
    </row>
    <row r="785" spans="7:9" x14ac:dyDescent="0.25">
      <c r="G785" s="3">
        <v>28373022</v>
      </c>
      <c r="H785" s="4" t="s">
        <v>891</v>
      </c>
      <c r="I785" s="3">
        <v>28373022</v>
      </c>
    </row>
    <row r="786" spans="7:9" x14ac:dyDescent="0.25">
      <c r="G786" s="3">
        <v>5459141</v>
      </c>
      <c r="H786" s="4" t="s">
        <v>892</v>
      </c>
      <c r="I786" s="3">
        <v>5459141</v>
      </c>
    </row>
    <row r="787" spans="7:9" x14ac:dyDescent="0.25">
      <c r="G787" s="3">
        <v>27629520</v>
      </c>
      <c r="H787" s="4" t="s">
        <v>893</v>
      </c>
      <c r="I787" s="3">
        <v>27629520</v>
      </c>
    </row>
    <row r="788" spans="7:9" x14ac:dyDescent="0.25">
      <c r="G788" s="3">
        <v>6797741</v>
      </c>
      <c r="H788" s="4" t="s">
        <v>12857</v>
      </c>
      <c r="I788" s="3">
        <v>6797741</v>
      </c>
    </row>
    <row r="789" spans="7:9" x14ac:dyDescent="0.25">
      <c r="G789" s="3">
        <v>6477747</v>
      </c>
      <c r="H789" s="4" t="s">
        <v>12694</v>
      </c>
      <c r="I789" s="3">
        <v>6477747</v>
      </c>
    </row>
    <row r="790" spans="7:9" x14ac:dyDescent="0.25">
      <c r="G790" s="3">
        <v>26869241</v>
      </c>
      <c r="H790" s="4" t="s">
        <v>894</v>
      </c>
      <c r="I790" s="3">
        <v>26869241</v>
      </c>
    </row>
    <row r="791" spans="7:9" x14ac:dyDescent="0.25">
      <c r="G791" s="3">
        <v>26862131</v>
      </c>
      <c r="H791" s="4" t="s">
        <v>895</v>
      </c>
      <c r="I791" s="3">
        <v>26862131</v>
      </c>
    </row>
    <row r="792" spans="7:9" x14ac:dyDescent="0.25">
      <c r="G792" s="3">
        <v>5710952</v>
      </c>
      <c r="H792" s="4" t="s">
        <v>896</v>
      </c>
      <c r="I792" s="3">
        <v>5710952</v>
      </c>
    </row>
    <row r="793" spans="7:9" x14ac:dyDescent="0.25">
      <c r="G793" s="3">
        <v>28969685</v>
      </c>
      <c r="H793" s="4" t="s">
        <v>897</v>
      </c>
      <c r="I793" s="3">
        <v>28969685</v>
      </c>
    </row>
    <row r="794" spans="7:9" x14ac:dyDescent="0.25">
      <c r="G794" s="3">
        <v>7902263</v>
      </c>
      <c r="H794" s="4" t="s">
        <v>12858</v>
      </c>
      <c r="I794" s="3">
        <v>7902263</v>
      </c>
    </row>
    <row r="795" spans="7:9" x14ac:dyDescent="0.25">
      <c r="G795" s="3">
        <v>25115481</v>
      </c>
      <c r="H795" s="4" t="s">
        <v>898</v>
      </c>
      <c r="I795" s="3">
        <v>25115481</v>
      </c>
    </row>
    <row r="796" spans="7:9" x14ac:dyDescent="0.25">
      <c r="G796" s="3">
        <v>5141958</v>
      </c>
      <c r="H796" s="4" t="s">
        <v>899</v>
      </c>
      <c r="I796" s="3">
        <v>5141958</v>
      </c>
    </row>
    <row r="797" spans="7:9" x14ac:dyDescent="0.25">
      <c r="G797" s="3">
        <v>24754927</v>
      </c>
      <c r="H797" s="4" t="s">
        <v>900</v>
      </c>
      <c r="I797" s="3">
        <v>24754927</v>
      </c>
    </row>
    <row r="798" spans="7:9" x14ac:dyDescent="0.25">
      <c r="G798" s="3">
        <v>5989035</v>
      </c>
      <c r="H798" s="4" t="s">
        <v>902</v>
      </c>
      <c r="I798" s="3">
        <v>5989035</v>
      </c>
    </row>
    <row r="799" spans="7:9" x14ac:dyDescent="0.25">
      <c r="G799" s="3">
        <v>4194837</v>
      </c>
      <c r="H799" s="4" t="s">
        <v>901</v>
      </c>
      <c r="I799" s="3">
        <v>4194837</v>
      </c>
    </row>
    <row r="800" spans="7:9" x14ac:dyDescent="0.25">
      <c r="G800" s="3">
        <v>7732783</v>
      </c>
      <c r="H800" s="4" t="s">
        <v>12859</v>
      </c>
      <c r="I800" s="3">
        <v>7732783</v>
      </c>
    </row>
    <row r="801" spans="7:9" x14ac:dyDescent="0.25">
      <c r="G801" s="3">
        <v>4296681</v>
      </c>
      <c r="H801" s="4" t="s">
        <v>903</v>
      </c>
      <c r="I801" s="3">
        <v>4296681</v>
      </c>
    </row>
    <row r="802" spans="7:9" x14ac:dyDescent="0.25">
      <c r="G802" s="3">
        <v>25425374</v>
      </c>
      <c r="H802" s="4" t="s">
        <v>904</v>
      </c>
      <c r="I802" s="3">
        <v>25425374</v>
      </c>
    </row>
    <row r="803" spans="7:9" x14ac:dyDescent="0.25">
      <c r="G803" s="3">
        <v>25858777</v>
      </c>
      <c r="H803" s="4" t="s">
        <v>905</v>
      </c>
      <c r="I803" s="3">
        <v>25858777</v>
      </c>
    </row>
    <row r="804" spans="7:9" x14ac:dyDescent="0.25">
      <c r="G804" s="3">
        <v>26401231</v>
      </c>
      <c r="H804" s="4" t="s">
        <v>906</v>
      </c>
      <c r="I804" s="3">
        <v>26401231</v>
      </c>
    </row>
    <row r="805" spans="7:9" x14ac:dyDescent="0.25">
      <c r="G805" s="3">
        <v>27150429</v>
      </c>
      <c r="H805" s="4" t="s">
        <v>907</v>
      </c>
      <c r="I805" s="3">
        <v>27150429</v>
      </c>
    </row>
    <row r="806" spans="7:9" x14ac:dyDescent="0.25">
      <c r="G806" s="3">
        <v>7649762</v>
      </c>
      <c r="H806" s="4" t="s">
        <v>12860</v>
      </c>
      <c r="I806" s="3">
        <v>7649762</v>
      </c>
    </row>
    <row r="807" spans="7:9" x14ac:dyDescent="0.25">
      <c r="G807" s="3">
        <v>7698046</v>
      </c>
      <c r="H807" s="4" t="s">
        <v>12861</v>
      </c>
      <c r="I807" s="3">
        <v>7698046</v>
      </c>
    </row>
    <row r="808" spans="7:9" x14ac:dyDescent="0.25">
      <c r="G808" s="3">
        <v>4469267</v>
      </c>
      <c r="H808" s="4" t="s">
        <v>908</v>
      </c>
      <c r="I808" s="3">
        <v>4469267</v>
      </c>
    </row>
    <row r="809" spans="7:9" x14ac:dyDescent="0.25">
      <c r="G809" s="3">
        <v>27428087</v>
      </c>
      <c r="H809" s="4" t="s">
        <v>909</v>
      </c>
      <c r="I809" s="3">
        <v>27428087</v>
      </c>
    </row>
    <row r="810" spans="7:9" x14ac:dyDescent="0.25">
      <c r="G810" s="3">
        <v>25364812</v>
      </c>
      <c r="H810" s="4" t="s">
        <v>910</v>
      </c>
      <c r="I810" s="3">
        <v>25364812</v>
      </c>
    </row>
    <row r="811" spans="7:9" x14ac:dyDescent="0.25">
      <c r="G811" s="3">
        <v>4354389</v>
      </c>
      <c r="H811" s="4" t="s">
        <v>12862</v>
      </c>
      <c r="I811" s="3">
        <v>4354389</v>
      </c>
    </row>
    <row r="812" spans="7:9" x14ac:dyDescent="0.25">
      <c r="G812" s="3">
        <v>4721047</v>
      </c>
      <c r="H812" s="4" t="s">
        <v>911</v>
      </c>
      <c r="I812" s="3">
        <v>4721047</v>
      </c>
    </row>
    <row r="813" spans="7:9" x14ac:dyDescent="0.25">
      <c r="G813" s="3">
        <v>6894232</v>
      </c>
      <c r="H813" s="4" t="s">
        <v>912</v>
      </c>
      <c r="I813" s="3">
        <v>6894232</v>
      </c>
    </row>
    <row r="814" spans="7:9" x14ac:dyDescent="0.25">
      <c r="G814" s="3">
        <v>27567656</v>
      </c>
      <c r="H814" s="4" t="s">
        <v>913</v>
      </c>
      <c r="I814" s="3">
        <v>27567656</v>
      </c>
    </row>
    <row r="815" spans="7:9" x14ac:dyDescent="0.25">
      <c r="G815" s="3">
        <v>6201300</v>
      </c>
      <c r="H815" s="4" t="s">
        <v>914</v>
      </c>
      <c r="I815" s="3">
        <v>6201300</v>
      </c>
    </row>
    <row r="816" spans="7:9" x14ac:dyDescent="0.25">
      <c r="G816" s="3">
        <v>28973127</v>
      </c>
      <c r="H816" s="4" t="s">
        <v>915</v>
      </c>
      <c r="I816" s="3">
        <v>28973127</v>
      </c>
    </row>
    <row r="817" spans="7:9" x14ac:dyDescent="0.25">
      <c r="G817" s="3">
        <v>6956777</v>
      </c>
      <c r="H817" s="4" t="s">
        <v>12863</v>
      </c>
      <c r="I817" s="3">
        <v>6956777</v>
      </c>
    </row>
    <row r="818" spans="7:9" x14ac:dyDescent="0.25">
      <c r="G818" s="3">
        <v>6258662</v>
      </c>
      <c r="H818" s="4" t="s">
        <v>12864</v>
      </c>
      <c r="I818" s="3">
        <v>6258662</v>
      </c>
    </row>
    <row r="819" spans="7:9" x14ac:dyDescent="0.25">
      <c r="G819" s="3">
        <v>1812190</v>
      </c>
      <c r="H819" s="4" t="s">
        <v>916</v>
      </c>
      <c r="I819" s="3">
        <v>1812190</v>
      </c>
    </row>
    <row r="820" spans="7:9" x14ac:dyDescent="0.25">
      <c r="G820" s="3">
        <v>3329411</v>
      </c>
      <c r="H820" s="4" t="s">
        <v>917</v>
      </c>
      <c r="I820" s="3">
        <v>3329411</v>
      </c>
    </row>
    <row r="821" spans="7:9" x14ac:dyDescent="0.25">
      <c r="G821" s="3">
        <v>5064961</v>
      </c>
      <c r="H821" s="4" t="s">
        <v>918</v>
      </c>
      <c r="I821" s="3">
        <v>5064961</v>
      </c>
    </row>
    <row r="822" spans="7:9" x14ac:dyDescent="0.25">
      <c r="G822" s="3">
        <v>27148777</v>
      </c>
      <c r="H822" s="4" t="s">
        <v>919</v>
      </c>
      <c r="I822" s="3">
        <v>27148777</v>
      </c>
    </row>
    <row r="823" spans="7:9" x14ac:dyDescent="0.25">
      <c r="G823" s="3">
        <v>1990845</v>
      </c>
      <c r="H823" s="4" t="s">
        <v>920</v>
      </c>
      <c r="I823" s="3">
        <v>1990845</v>
      </c>
    </row>
    <row r="824" spans="7:9" x14ac:dyDescent="0.25">
      <c r="G824" s="3">
        <v>28890426</v>
      </c>
      <c r="H824" s="4" t="s">
        <v>921</v>
      </c>
      <c r="I824" s="3">
        <v>28890426</v>
      </c>
    </row>
    <row r="825" spans="7:9" x14ac:dyDescent="0.25">
      <c r="G825" s="3">
        <v>27276741</v>
      </c>
      <c r="H825" s="4" t="s">
        <v>922</v>
      </c>
      <c r="I825" s="3">
        <v>27276741</v>
      </c>
    </row>
    <row r="826" spans="7:9" x14ac:dyDescent="0.25">
      <c r="G826" s="3">
        <v>22772677</v>
      </c>
      <c r="H826" s="4" t="s">
        <v>12865</v>
      </c>
      <c r="I826" s="3">
        <v>22772677</v>
      </c>
    </row>
    <row r="827" spans="7:9" x14ac:dyDescent="0.25">
      <c r="G827" s="3">
        <v>29301084</v>
      </c>
      <c r="H827" s="4" t="s">
        <v>923</v>
      </c>
      <c r="I827" s="3">
        <v>29301084</v>
      </c>
    </row>
    <row r="828" spans="7:9" x14ac:dyDescent="0.25">
      <c r="G828" s="3">
        <v>7772203</v>
      </c>
      <c r="H828" s="4" t="s">
        <v>12866</v>
      </c>
      <c r="I828" s="3">
        <v>7772203</v>
      </c>
    </row>
    <row r="829" spans="7:9" x14ac:dyDescent="0.25">
      <c r="G829" s="3">
        <v>7598360</v>
      </c>
      <c r="H829" s="4" t="s">
        <v>12867</v>
      </c>
      <c r="I829" s="3">
        <v>7598360</v>
      </c>
    </row>
    <row r="830" spans="7:9" x14ac:dyDescent="0.25">
      <c r="G830" s="3">
        <v>1953061</v>
      </c>
      <c r="H830" s="4" t="s">
        <v>924</v>
      </c>
      <c r="I830" s="3">
        <v>1953061</v>
      </c>
    </row>
    <row r="831" spans="7:9" x14ac:dyDescent="0.25">
      <c r="G831" s="3">
        <v>6761836</v>
      </c>
      <c r="H831" s="4" t="s">
        <v>925</v>
      </c>
      <c r="I831" s="3">
        <v>6761836</v>
      </c>
    </row>
    <row r="832" spans="7:9" x14ac:dyDescent="0.25">
      <c r="G832" s="3">
        <v>62363841</v>
      </c>
      <c r="H832" s="4" t="s">
        <v>926</v>
      </c>
      <c r="I832" s="3">
        <v>62363841</v>
      </c>
    </row>
    <row r="833" spans="7:9" x14ac:dyDescent="0.25">
      <c r="G833" s="3">
        <v>6463533</v>
      </c>
      <c r="H833" s="4" t="s">
        <v>927</v>
      </c>
      <c r="I833" s="3">
        <v>6463533</v>
      </c>
    </row>
    <row r="834" spans="7:9" x14ac:dyDescent="0.25">
      <c r="G834" s="3">
        <v>4623738</v>
      </c>
      <c r="H834" s="4" t="s">
        <v>12868</v>
      </c>
      <c r="I834" s="3">
        <v>4623738</v>
      </c>
    </row>
    <row r="835" spans="7:9" x14ac:dyDescent="0.25">
      <c r="G835" s="3">
        <v>6234151</v>
      </c>
      <c r="H835" s="4" t="s">
        <v>12869</v>
      </c>
      <c r="I835" s="3">
        <v>6234151</v>
      </c>
    </row>
    <row r="836" spans="7:9" x14ac:dyDescent="0.25">
      <c r="G836" s="3">
        <v>25714686</v>
      </c>
      <c r="H836" s="4" t="s">
        <v>928</v>
      </c>
      <c r="I836" s="3">
        <v>25714686</v>
      </c>
    </row>
    <row r="837" spans="7:9" x14ac:dyDescent="0.25">
      <c r="G837" s="3">
        <v>5904684</v>
      </c>
      <c r="H837" s="4" t="s">
        <v>929</v>
      </c>
      <c r="I837" s="3">
        <v>5904684</v>
      </c>
    </row>
    <row r="838" spans="7:9" x14ac:dyDescent="0.25">
      <c r="G838" s="3">
        <v>25986112</v>
      </c>
      <c r="H838" s="4" t="s">
        <v>930</v>
      </c>
      <c r="I838" s="3">
        <v>25986112</v>
      </c>
    </row>
    <row r="839" spans="7:9" x14ac:dyDescent="0.25">
      <c r="G839" s="3">
        <v>5373174</v>
      </c>
      <c r="H839" s="4" t="s">
        <v>931</v>
      </c>
      <c r="I839" s="3">
        <v>5373174</v>
      </c>
    </row>
    <row r="840" spans="7:9" x14ac:dyDescent="0.25">
      <c r="G840" s="3">
        <v>6641385</v>
      </c>
      <c r="H840" s="4" t="s">
        <v>12870</v>
      </c>
      <c r="I840" s="3">
        <v>6641385</v>
      </c>
    </row>
    <row r="841" spans="7:9" x14ac:dyDescent="0.25">
      <c r="G841" s="3">
        <v>7248318</v>
      </c>
      <c r="H841" s="4" t="s">
        <v>12871</v>
      </c>
      <c r="I841" s="3">
        <v>7248318</v>
      </c>
    </row>
    <row r="842" spans="7:9" x14ac:dyDescent="0.25">
      <c r="G842" s="3">
        <v>4579712</v>
      </c>
      <c r="H842" s="4" t="s">
        <v>932</v>
      </c>
      <c r="I842" s="3">
        <v>4579712</v>
      </c>
    </row>
    <row r="843" spans="7:9" x14ac:dyDescent="0.25">
      <c r="G843" s="3">
        <v>5634695</v>
      </c>
      <c r="H843" s="4" t="s">
        <v>933</v>
      </c>
      <c r="I843" s="3">
        <v>5634695</v>
      </c>
    </row>
    <row r="844" spans="7:9" x14ac:dyDescent="0.25">
      <c r="G844" s="3">
        <v>3868125</v>
      </c>
      <c r="H844" s="4" t="s">
        <v>12567</v>
      </c>
      <c r="I844" s="3">
        <v>3868125</v>
      </c>
    </row>
    <row r="845" spans="7:9" x14ac:dyDescent="0.25">
      <c r="G845" s="3">
        <v>3926516</v>
      </c>
      <c r="H845" s="4" t="s">
        <v>12568</v>
      </c>
      <c r="I845" s="3">
        <v>3926516</v>
      </c>
    </row>
    <row r="846" spans="7:9" x14ac:dyDescent="0.25">
      <c r="G846" s="3">
        <v>6931995</v>
      </c>
      <c r="H846" s="4" t="s">
        <v>12695</v>
      </c>
      <c r="I846" s="3">
        <v>6931995</v>
      </c>
    </row>
    <row r="847" spans="7:9" x14ac:dyDescent="0.25">
      <c r="G847" s="3">
        <v>268577</v>
      </c>
      <c r="H847" s="4" t="s">
        <v>934</v>
      </c>
      <c r="I847" s="3">
        <v>268577</v>
      </c>
    </row>
    <row r="848" spans="7:9" x14ac:dyDescent="0.25">
      <c r="G848" s="3">
        <v>27899624</v>
      </c>
      <c r="H848" s="4" t="s">
        <v>935</v>
      </c>
      <c r="I848" s="3">
        <v>27899624</v>
      </c>
    </row>
    <row r="849" spans="7:9" x14ac:dyDescent="0.25">
      <c r="G849" s="3">
        <v>5850088</v>
      </c>
      <c r="H849" s="4" t="s">
        <v>936</v>
      </c>
      <c r="I849" s="3">
        <v>5850088</v>
      </c>
    </row>
    <row r="850" spans="7:9" x14ac:dyDescent="0.25">
      <c r="G850" s="3">
        <v>5850088</v>
      </c>
      <c r="H850" s="4" t="s">
        <v>936</v>
      </c>
      <c r="I850" s="3">
        <v>5850088</v>
      </c>
    </row>
    <row r="851" spans="7:9" x14ac:dyDescent="0.25">
      <c r="G851" s="3">
        <v>4954785</v>
      </c>
      <c r="H851" s="4" t="s">
        <v>937</v>
      </c>
      <c r="I851" s="3">
        <v>4954785</v>
      </c>
    </row>
    <row r="852" spans="7:9" x14ac:dyDescent="0.25">
      <c r="G852" s="3">
        <v>6309984</v>
      </c>
      <c r="H852" s="4" t="s">
        <v>938</v>
      </c>
      <c r="I852" s="3">
        <v>6309984</v>
      </c>
    </row>
    <row r="853" spans="7:9" x14ac:dyDescent="0.25">
      <c r="G853" s="3">
        <v>27857654</v>
      </c>
      <c r="H853" s="4" t="s">
        <v>12569</v>
      </c>
      <c r="I853" s="3">
        <v>27857654</v>
      </c>
    </row>
    <row r="854" spans="7:9" x14ac:dyDescent="0.25">
      <c r="G854" s="3">
        <v>25068938</v>
      </c>
      <c r="H854" s="4" t="s">
        <v>12714</v>
      </c>
      <c r="I854" s="3">
        <v>25068938</v>
      </c>
    </row>
    <row r="855" spans="7:9" x14ac:dyDescent="0.25">
      <c r="G855" s="3">
        <v>5805881</v>
      </c>
      <c r="H855" s="4" t="s">
        <v>939</v>
      </c>
      <c r="I855" s="3">
        <v>5805881</v>
      </c>
    </row>
    <row r="856" spans="7:9" x14ac:dyDescent="0.25">
      <c r="G856" s="3">
        <v>2154404</v>
      </c>
      <c r="H856" s="4" t="s">
        <v>940</v>
      </c>
      <c r="I856" s="3">
        <v>2154404</v>
      </c>
    </row>
    <row r="857" spans="7:9" x14ac:dyDescent="0.25">
      <c r="G857" s="3">
        <v>28274253</v>
      </c>
      <c r="H857" s="4" t="s">
        <v>941</v>
      </c>
      <c r="I857" s="3">
        <v>28274253</v>
      </c>
    </row>
    <row r="858" spans="7:9" x14ac:dyDescent="0.25">
      <c r="G858" s="3">
        <v>6183131</v>
      </c>
      <c r="H858" s="4" t="s">
        <v>942</v>
      </c>
      <c r="I858" s="3">
        <v>6183131</v>
      </c>
    </row>
    <row r="859" spans="7:9" x14ac:dyDescent="0.25">
      <c r="G859" s="3">
        <v>6183131</v>
      </c>
      <c r="H859" s="4" t="s">
        <v>942</v>
      </c>
      <c r="I859" s="3">
        <v>6183131</v>
      </c>
    </row>
    <row r="860" spans="7:9" x14ac:dyDescent="0.25">
      <c r="G860" s="3">
        <v>7364369</v>
      </c>
      <c r="H860" s="4" t="s">
        <v>12696</v>
      </c>
      <c r="I860" s="3">
        <v>7364369</v>
      </c>
    </row>
    <row r="861" spans="7:9" x14ac:dyDescent="0.25">
      <c r="G861" s="3">
        <v>28628322</v>
      </c>
      <c r="H861" s="4" t="s">
        <v>943</v>
      </c>
      <c r="I861" s="3">
        <v>28628322</v>
      </c>
    </row>
    <row r="862" spans="7:9" x14ac:dyDescent="0.25">
      <c r="G862" s="3">
        <v>27696588</v>
      </c>
      <c r="H862" s="4" t="s">
        <v>944</v>
      </c>
      <c r="I862" s="3">
        <v>27696588</v>
      </c>
    </row>
    <row r="863" spans="7:9" x14ac:dyDescent="0.25">
      <c r="G863" s="3">
        <v>27935493</v>
      </c>
      <c r="H863" s="4" t="s">
        <v>945</v>
      </c>
      <c r="I863" s="3">
        <v>27935493</v>
      </c>
    </row>
    <row r="864" spans="7:9" x14ac:dyDescent="0.25">
      <c r="G864" s="3">
        <v>26739381</v>
      </c>
      <c r="H864" s="4" t="s">
        <v>946</v>
      </c>
      <c r="I864" s="3">
        <v>26739381</v>
      </c>
    </row>
    <row r="865" spans="7:9" x14ac:dyDescent="0.25">
      <c r="G865" s="3">
        <v>1911147</v>
      </c>
      <c r="H865" s="4" t="s">
        <v>947</v>
      </c>
      <c r="I865" s="3">
        <v>1911147</v>
      </c>
    </row>
    <row r="866" spans="7:9" x14ac:dyDescent="0.25">
      <c r="G866" s="3">
        <v>4590864</v>
      </c>
      <c r="H866" s="4" t="s">
        <v>948</v>
      </c>
      <c r="I866" s="3">
        <v>4590864</v>
      </c>
    </row>
    <row r="867" spans="7:9" x14ac:dyDescent="0.25">
      <c r="G867" s="3">
        <v>3216331</v>
      </c>
      <c r="H867" s="4" t="s">
        <v>949</v>
      </c>
      <c r="I867" s="3">
        <v>3216331</v>
      </c>
    </row>
    <row r="868" spans="7:9" x14ac:dyDescent="0.25">
      <c r="G868" s="3">
        <v>2637251</v>
      </c>
      <c r="H868" s="4" t="s">
        <v>950</v>
      </c>
      <c r="I868" s="3">
        <v>2637251</v>
      </c>
    </row>
    <row r="869" spans="7:9" x14ac:dyDescent="0.25">
      <c r="G869" s="3">
        <v>5270286</v>
      </c>
      <c r="H869" s="4" t="s">
        <v>951</v>
      </c>
      <c r="I869" s="3">
        <v>5270286</v>
      </c>
    </row>
    <row r="870" spans="7:9" x14ac:dyDescent="0.25">
      <c r="G870" s="3">
        <v>25663135</v>
      </c>
      <c r="H870" s="4" t="s">
        <v>12872</v>
      </c>
      <c r="I870" s="3">
        <v>25663135</v>
      </c>
    </row>
    <row r="871" spans="7:9" x14ac:dyDescent="0.25">
      <c r="G871" s="3">
        <v>49455516</v>
      </c>
      <c r="H871" s="4" t="s">
        <v>952</v>
      </c>
      <c r="I871" s="3">
        <v>49455516</v>
      </c>
    </row>
    <row r="872" spans="7:9" x14ac:dyDescent="0.25">
      <c r="G872" s="3">
        <v>27270599</v>
      </c>
      <c r="H872" s="4" t="s">
        <v>12873</v>
      </c>
      <c r="I872" s="3">
        <v>27270599</v>
      </c>
    </row>
    <row r="873" spans="7:9" x14ac:dyDescent="0.25">
      <c r="G873" s="3">
        <v>7188994</v>
      </c>
      <c r="H873" s="4" t="s">
        <v>12570</v>
      </c>
      <c r="I873" s="3">
        <v>7188994</v>
      </c>
    </row>
    <row r="874" spans="7:9" x14ac:dyDescent="0.25">
      <c r="G874" s="3">
        <v>25486501</v>
      </c>
      <c r="H874" s="4" t="s">
        <v>953</v>
      </c>
      <c r="I874" s="3">
        <v>25486501</v>
      </c>
    </row>
    <row r="875" spans="7:9" x14ac:dyDescent="0.25">
      <c r="G875" s="3">
        <v>5437628</v>
      </c>
      <c r="H875" s="4" t="s">
        <v>12715</v>
      </c>
      <c r="I875" s="3">
        <v>5437628</v>
      </c>
    </row>
    <row r="876" spans="7:9" x14ac:dyDescent="0.25">
      <c r="G876" s="3">
        <v>29241081</v>
      </c>
      <c r="H876" s="4" t="s">
        <v>12571</v>
      </c>
      <c r="I876" s="3">
        <v>29241081</v>
      </c>
    </row>
    <row r="877" spans="7:9" x14ac:dyDescent="0.25">
      <c r="G877" s="3">
        <v>6329233</v>
      </c>
      <c r="H877" s="4" t="s">
        <v>954</v>
      </c>
      <c r="I877" s="3">
        <v>6329233</v>
      </c>
    </row>
    <row r="878" spans="7:9" x14ac:dyDescent="0.25">
      <c r="G878" s="3">
        <v>25369351</v>
      </c>
      <c r="H878" s="4" t="s">
        <v>12572</v>
      </c>
      <c r="I878" s="3">
        <v>25369351</v>
      </c>
    </row>
    <row r="879" spans="7:9" x14ac:dyDescent="0.25">
      <c r="G879" s="3">
        <v>3079058</v>
      </c>
      <c r="H879" s="4" t="s">
        <v>955</v>
      </c>
      <c r="I879" s="3">
        <v>3079058</v>
      </c>
    </row>
    <row r="880" spans="7:9" x14ac:dyDescent="0.25">
      <c r="G880" s="3">
        <v>6418465</v>
      </c>
      <c r="H880" s="4" t="s">
        <v>956</v>
      </c>
      <c r="I880" s="3">
        <v>6418465</v>
      </c>
    </row>
    <row r="881" spans="7:9" x14ac:dyDescent="0.25">
      <c r="G881" s="3">
        <v>3554112</v>
      </c>
      <c r="H881" s="4" t="s">
        <v>957</v>
      </c>
      <c r="I881" s="3">
        <v>3554112</v>
      </c>
    </row>
    <row r="882" spans="7:9" x14ac:dyDescent="0.25">
      <c r="G882" s="3">
        <v>26352516</v>
      </c>
      <c r="H882" s="4" t="s">
        <v>958</v>
      </c>
      <c r="I882" s="3">
        <v>26352516</v>
      </c>
    </row>
    <row r="883" spans="7:9" x14ac:dyDescent="0.25">
      <c r="G883" s="3">
        <v>5603200</v>
      </c>
      <c r="H883" s="4" t="s">
        <v>959</v>
      </c>
      <c r="I883" s="3">
        <v>5603200</v>
      </c>
    </row>
    <row r="884" spans="7:9" x14ac:dyDescent="0.25">
      <c r="G884" s="3">
        <v>25506412</v>
      </c>
      <c r="H884" s="4" t="s">
        <v>12874</v>
      </c>
      <c r="I884" s="3">
        <v>25506412</v>
      </c>
    </row>
    <row r="885" spans="7:9" x14ac:dyDescent="0.25">
      <c r="G885" s="3">
        <v>3164136</v>
      </c>
      <c r="H885" s="4" t="s">
        <v>960</v>
      </c>
      <c r="I885" s="3">
        <v>3164136</v>
      </c>
    </row>
    <row r="886" spans="7:9" x14ac:dyDescent="0.25">
      <c r="G886" s="3">
        <v>28636040</v>
      </c>
      <c r="H886" s="4" t="s">
        <v>961</v>
      </c>
      <c r="I886" s="3">
        <v>28636040</v>
      </c>
    </row>
    <row r="887" spans="7:9" x14ac:dyDescent="0.25">
      <c r="G887" s="3">
        <v>5183162</v>
      </c>
      <c r="H887" s="4" t="s">
        <v>12875</v>
      </c>
      <c r="I887" s="3">
        <v>5183162</v>
      </c>
    </row>
    <row r="888" spans="7:9" x14ac:dyDescent="0.25">
      <c r="G888" s="3">
        <v>24210153</v>
      </c>
      <c r="H888" s="4" t="s">
        <v>962</v>
      </c>
      <c r="I888" s="3">
        <v>24210153</v>
      </c>
    </row>
    <row r="889" spans="7:9" x14ac:dyDescent="0.25">
      <c r="G889" s="3">
        <v>2209934</v>
      </c>
      <c r="H889" s="4" t="s">
        <v>963</v>
      </c>
      <c r="I889" s="3">
        <v>2209934</v>
      </c>
    </row>
    <row r="890" spans="7:9" x14ac:dyDescent="0.25">
      <c r="G890" s="3">
        <v>26831295</v>
      </c>
      <c r="H890" s="4" t="s">
        <v>12876</v>
      </c>
      <c r="I890" s="3">
        <v>26831295</v>
      </c>
    </row>
    <row r="891" spans="7:9" x14ac:dyDescent="0.25">
      <c r="G891" s="3">
        <v>28627938</v>
      </c>
      <c r="H891" s="4" t="s">
        <v>964</v>
      </c>
      <c r="I891" s="3">
        <v>28627938</v>
      </c>
    </row>
    <row r="892" spans="7:9" x14ac:dyDescent="0.25">
      <c r="G892" s="3">
        <v>3133516</v>
      </c>
      <c r="H892" s="4" t="s">
        <v>12877</v>
      </c>
      <c r="I892" s="3">
        <v>3133516</v>
      </c>
    </row>
    <row r="893" spans="7:9" x14ac:dyDescent="0.25">
      <c r="G893" s="3">
        <v>29383676</v>
      </c>
      <c r="H893" s="4" t="s">
        <v>965</v>
      </c>
      <c r="I893" s="3">
        <v>29383676</v>
      </c>
    </row>
    <row r="894" spans="7:9" x14ac:dyDescent="0.25">
      <c r="G894" s="3">
        <v>28441877</v>
      </c>
      <c r="H894" s="4" t="s">
        <v>966</v>
      </c>
      <c r="I894" s="3">
        <v>28441877</v>
      </c>
    </row>
    <row r="895" spans="7:9" x14ac:dyDescent="0.25">
      <c r="G895" s="3">
        <v>6928633</v>
      </c>
      <c r="H895" s="4" t="s">
        <v>967</v>
      </c>
      <c r="I895" s="3">
        <v>6928633</v>
      </c>
    </row>
    <row r="896" spans="7:9" x14ac:dyDescent="0.25">
      <c r="G896" s="3">
        <v>6513727</v>
      </c>
      <c r="H896" s="4" t="s">
        <v>968</v>
      </c>
      <c r="I896" s="3">
        <v>6513727</v>
      </c>
    </row>
    <row r="897" spans="7:9" x14ac:dyDescent="0.25">
      <c r="G897" s="3">
        <v>7129165</v>
      </c>
      <c r="H897" s="4" t="s">
        <v>969</v>
      </c>
      <c r="I897" s="3">
        <v>7129165</v>
      </c>
    </row>
    <row r="898" spans="7:9" x14ac:dyDescent="0.25">
      <c r="G898" s="3">
        <v>27124495</v>
      </c>
      <c r="H898" s="4" t="s">
        <v>970</v>
      </c>
      <c r="I898" s="3">
        <v>27124495</v>
      </c>
    </row>
    <row r="899" spans="7:9" x14ac:dyDescent="0.25">
      <c r="G899" s="3">
        <v>5421250</v>
      </c>
      <c r="H899" s="4" t="s">
        <v>12573</v>
      </c>
      <c r="I899" s="3">
        <v>5421250</v>
      </c>
    </row>
    <row r="900" spans="7:9" x14ac:dyDescent="0.25">
      <c r="G900" s="3">
        <v>25241753</v>
      </c>
      <c r="H900" s="4" t="s">
        <v>971</v>
      </c>
      <c r="I900" s="3">
        <v>25241753</v>
      </c>
    </row>
    <row r="901" spans="7:9" x14ac:dyDescent="0.25">
      <c r="G901" s="3">
        <v>4928415</v>
      </c>
      <c r="H901" s="4" t="s">
        <v>972</v>
      </c>
      <c r="I901" s="3">
        <v>4928415</v>
      </c>
    </row>
    <row r="902" spans="7:9" x14ac:dyDescent="0.25">
      <c r="G902" s="3">
        <v>5621364</v>
      </c>
      <c r="H902" s="4" t="s">
        <v>973</v>
      </c>
      <c r="I902" s="3">
        <v>5621364</v>
      </c>
    </row>
    <row r="903" spans="7:9" x14ac:dyDescent="0.25">
      <c r="G903" s="3">
        <v>26711834</v>
      </c>
      <c r="H903" s="4" t="s">
        <v>12878</v>
      </c>
      <c r="I903" s="3">
        <v>26711834</v>
      </c>
    </row>
    <row r="904" spans="7:9" x14ac:dyDescent="0.25">
      <c r="G904" s="3">
        <v>2966247</v>
      </c>
      <c r="H904" s="4" t="s">
        <v>974</v>
      </c>
      <c r="I904" s="3">
        <v>2966247</v>
      </c>
    </row>
    <row r="905" spans="7:9" x14ac:dyDescent="0.25">
      <c r="G905" s="3">
        <v>3321835</v>
      </c>
      <c r="H905" s="4" t="s">
        <v>975</v>
      </c>
      <c r="I905" s="3">
        <v>3321835</v>
      </c>
    </row>
    <row r="906" spans="7:9" x14ac:dyDescent="0.25">
      <c r="G906" s="3">
        <v>3611272</v>
      </c>
      <c r="H906" s="4" t="s">
        <v>976</v>
      </c>
      <c r="I906" s="3">
        <v>3611272</v>
      </c>
    </row>
    <row r="907" spans="7:9" x14ac:dyDescent="0.25">
      <c r="G907" s="3">
        <v>6066551</v>
      </c>
      <c r="H907" s="4" t="s">
        <v>977</v>
      </c>
      <c r="I907" s="3">
        <v>6066551</v>
      </c>
    </row>
    <row r="908" spans="7:9" x14ac:dyDescent="0.25">
      <c r="G908" s="3">
        <v>27613283</v>
      </c>
      <c r="H908" s="4" t="s">
        <v>978</v>
      </c>
      <c r="I908" s="3">
        <v>27613283</v>
      </c>
    </row>
    <row r="909" spans="7:9" x14ac:dyDescent="0.25">
      <c r="G909" s="3">
        <v>6493271</v>
      </c>
      <c r="H909" s="4" t="s">
        <v>12879</v>
      </c>
      <c r="I909" s="3">
        <v>6493271</v>
      </c>
    </row>
    <row r="910" spans="7:9" x14ac:dyDescent="0.25">
      <c r="G910" s="3">
        <v>3439631</v>
      </c>
      <c r="H910" s="4" t="s">
        <v>979</v>
      </c>
      <c r="I910" s="3">
        <v>3439631</v>
      </c>
    </row>
    <row r="911" spans="7:9" x14ac:dyDescent="0.25">
      <c r="G911" s="3">
        <v>27230341</v>
      </c>
      <c r="H911" s="4" t="s">
        <v>980</v>
      </c>
      <c r="I911" s="3">
        <v>27230341</v>
      </c>
    </row>
    <row r="912" spans="7:9" x14ac:dyDescent="0.25">
      <c r="G912" s="3">
        <v>28491360</v>
      </c>
      <c r="H912" s="4" t="s">
        <v>12880</v>
      </c>
      <c r="I912" s="3">
        <v>28491360</v>
      </c>
    </row>
    <row r="913" spans="7:9" x14ac:dyDescent="0.25">
      <c r="G913" s="3">
        <v>6268803</v>
      </c>
      <c r="H913" s="4" t="s">
        <v>12697</v>
      </c>
      <c r="I913" s="3">
        <v>6268803</v>
      </c>
    </row>
    <row r="914" spans="7:9" x14ac:dyDescent="0.25">
      <c r="G914" s="3">
        <v>26813335</v>
      </c>
      <c r="H914" s="4" t="s">
        <v>981</v>
      </c>
      <c r="I914" s="3">
        <v>26813335</v>
      </c>
    </row>
    <row r="915" spans="7:9" x14ac:dyDescent="0.25">
      <c r="G915" s="3">
        <v>29094836</v>
      </c>
      <c r="H915" s="4" t="s">
        <v>12881</v>
      </c>
      <c r="I915" s="3">
        <v>29094836</v>
      </c>
    </row>
    <row r="916" spans="7:9" x14ac:dyDescent="0.25">
      <c r="G916" s="3">
        <v>45308314</v>
      </c>
      <c r="H916" s="4" t="s">
        <v>982</v>
      </c>
      <c r="I916" s="3">
        <v>45308314</v>
      </c>
    </row>
    <row r="917" spans="7:9" x14ac:dyDescent="0.25">
      <c r="G917" s="3">
        <v>4744641</v>
      </c>
      <c r="H917" s="4" t="s">
        <v>983</v>
      </c>
      <c r="I917" s="3">
        <v>4744641</v>
      </c>
    </row>
    <row r="918" spans="7:9" x14ac:dyDescent="0.25">
      <c r="G918" s="3">
        <v>4948050</v>
      </c>
      <c r="H918" s="4" t="s">
        <v>984</v>
      </c>
      <c r="I918" s="3">
        <v>4948050</v>
      </c>
    </row>
    <row r="919" spans="7:9" x14ac:dyDescent="0.25">
      <c r="G919" s="3">
        <v>62621734</v>
      </c>
      <c r="H919" s="4" t="s">
        <v>985</v>
      </c>
      <c r="I919" s="3">
        <v>62621734</v>
      </c>
    </row>
    <row r="920" spans="7:9" x14ac:dyDescent="0.25">
      <c r="G920" s="3">
        <v>25157281</v>
      </c>
      <c r="H920" s="4" t="s">
        <v>986</v>
      </c>
      <c r="I920" s="3">
        <v>25157281</v>
      </c>
    </row>
    <row r="921" spans="7:9" x14ac:dyDescent="0.25">
      <c r="G921" s="3">
        <v>3658660</v>
      </c>
      <c r="H921" s="4" t="s">
        <v>987</v>
      </c>
      <c r="I921" s="3">
        <v>3658660</v>
      </c>
    </row>
    <row r="922" spans="7:9" x14ac:dyDescent="0.25">
      <c r="G922" s="3">
        <v>45271445</v>
      </c>
      <c r="H922" s="4" t="s">
        <v>988</v>
      </c>
      <c r="I922" s="3">
        <v>45271445</v>
      </c>
    </row>
    <row r="923" spans="7:9" x14ac:dyDescent="0.25">
      <c r="G923" s="3">
        <v>8062455</v>
      </c>
      <c r="H923" s="4" t="s">
        <v>12882</v>
      </c>
      <c r="I923" s="3">
        <v>8062455</v>
      </c>
    </row>
    <row r="924" spans="7:9" x14ac:dyDescent="0.25">
      <c r="G924" s="3">
        <v>6510639</v>
      </c>
      <c r="H924" s="4" t="s">
        <v>989</v>
      </c>
      <c r="I924" s="3">
        <v>6510639</v>
      </c>
    </row>
    <row r="925" spans="7:9" x14ac:dyDescent="0.25">
      <c r="G925" s="3">
        <v>7650205</v>
      </c>
      <c r="H925" s="4" t="s">
        <v>12883</v>
      </c>
      <c r="I925" s="3">
        <v>7650205</v>
      </c>
    </row>
    <row r="926" spans="7:9" x14ac:dyDescent="0.25">
      <c r="G926" s="3">
        <v>4636350</v>
      </c>
      <c r="H926" s="4" t="s">
        <v>990</v>
      </c>
      <c r="I926" s="3">
        <v>4636350</v>
      </c>
    </row>
    <row r="927" spans="7:9" x14ac:dyDescent="0.25">
      <c r="G927" s="3">
        <v>6388400</v>
      </c>
      <c r="H927" s="4" t="s">
        <v>991</v>
      </c>
      <c r="I927" s="3">
        <v>6388400</v>
      </c>
    </row>
    <row r="928" spans="7:9" x14ac:dyDescent="0.25">
      <c r="G928" s="3">
        <v>28589637</v>
      </c>
      <c r="H928" s="4" t="s">
        <v>992</v>
      </c>
      <c r="I928" s="3">
        <v>28589637</v>
      </c>
    </row>
    <row r="929" spans="7:9" x14ac:dyDescent="0.25">
      <c r="G929" s="3">
        <v>2649926</v>
      </c>
      <c r="H929" s="4" t="s">
        <v>993</v>
      </c>
      <c r="I929" s="3">
        <v>2649926</v>
      </c>
    </row>
    <row r="930" spans="7:9" x14ac:dyDescent="0.25">
      <c r="G930" s="3">
        <v>4201434</v>
      </c>
      <c r="H930" s="4" t="s">
        <v>994</v>
      </c>
      <c r="I930" s="3">
        <v>4201434</v>
      </c>
    </row>
    <row r="931" spans="7:9" x14ac:dyDescent="0.25">
      <c r="G931" s="3">
        <v>6281541</v>
      </c>
      <c r="H931" s="4" t="s">
        <v>995</v>
      </c>
      <c r="I931" s="3">
        <v>6281541</v>
      </c>
    </row>
    <row r="932" spans="7:9" x14ac:dyDescent="0.25">
      <c r="G932" s="3">
        <v>15049451</v>
      </c>
      <c r="H932" s="4" t="s">
        <v>996</v>
      </c>
      <c r="I932" s="3">
        <v>15049451</v>
      </c>
    </row>
    <row r="933" spans="7:9" x14ac:dyDescent="0.25">
      <c r="G933" s="3">
        <v>6550835</v>
      </c>
      <c r="H933" s="4" t="s">
        <v>997</v>
      </c>
      <c r="I933" s="3">
        <v>6550835</v>
      </c>
    </row>
    <row r="934" spans="7:9" x14ac:dyDescent="0.25">
      <c r="G934" s="3">
        <v>5334217</v>
      </c>
      <c r="H934" s="4" t="s">
        <v>998</v>
      </c>
      <c r="I934" s="3">
        <v>5334217</v>
      </c>
    </row>
    <row r="935" spans="7:9" x14ac:dyDescent="0.25">
      <c r="G935" s="3">
        <v>29028159</v>
      </c>
      <c r="H935" s="4" t="s">
        <v>12884</v>
      </c>
      <c r="I935" s="3">
        <v>29028159</v>
      </c>
    </row>
    <row r="936" spans="7:9" x14ac:dyDescent="0.25">
      <c r="G936" s="3">
        <v>25857011</v>
      </c>
      <c r="H936" s="4" t="s">
        <v>999</v>
      </c>
      <c r="I936" s="3">
        <v>25857011</v>
      </c>
    </row>
    <row r="937" spans="7:9" x14ac:dyDescent="0.25">
      <c r="G937" s="3">
        <v>25839888</v>
      </c>
      <c r="H937" s="4" t="s">
        <v>12885</v>
      </c>
      <c r="I937" s="3">
        <v>25839888</v>
      </c>
    </row>
    <row r="938" spans="7:9" x14ac:dyDescent="0.25">
      <c r="G938" s="3">
        <v>28082508</v>
      </c>
      <c r="H938" s="4" t="s">
        <v>1000</v>
      </c>
      <c r="I938" s="3">
        <v>28082508</v>
      </c>
    </row>
    <row r="939" spans="7:9" x14ac:dyDescent="0.25">
      <c r="G939" s="3">
        <v>3762998</v>
      </c>
      <c r="H939" s="4" t="s">
        <v>1001</v>
      </c>
      <c r="I939" s="3">
        <v>3762998</v>
      </c>
    </row>
    <row r="940" spans="7:9" x14ac:dyDescent="0.25">
      <c r="G940" s="3">
        <v>3945227</v>
      </c>
      <c r="H940" s="4" t="s">
        <v>12886</v>
      </c>
      <c r="I940" s="3">
        <v>3945227</v>
      </c>
    </row>
    <row r="941" spans="7:9" x14ac:dyDescent="0.25">
      <c r="G941" s="3">
        <v>28407181</v>
      </c>
      <c r="H941" s="4" t="s">
        <v>1002</v>
      </c>
      <c r="I941" s="3">
        <v>28407181</v>
      </c>
    </row>
    <row r="942" spans="7:9" x14ac:dyDescent="0.25">
      <c r="G942" s="3">
        <v>25672223</v>
      </c>
      <c r="H942" s="4" t="s">
        <v>1003</v>
      </c>
      <c r="I942" s="3">
        <v>25672223</v>
      </c>
    </row>
    <row r="943" spans="7:9" x14ac:dyDescent="0.25">
      <c r="G943" s="3">
        <v>24714321</v>
      </c>
      <c r="H943" s="4" t="s">
        <v>1004</v>
      </c>
      <c r="I943" s="3">
        <v>24714321</v>
      </c>
    </row>
    <row r="944" spans="7:9" x14ac:dyDescent="0.25">
      <c r="G944" s="3">
        <v>7480989</v>
      </c>
      <c r="H944" s="4" t="s">
        <v>12887</v>
      </c>
      <c r="I944" s="3">
        <v>7480989</v>
      </c>
    </row>
    <row r="945" spans="7:9" x14ac:dyDescent="0.25">
      <c r="G945" s="3">
        <v>27201554</v>
      </c>
      <c r="H945" s="4" t="s">
        <v>1005</v>
      </c>
      <c r="I945" s="3">
        <v>27201554</v>
      </c>
    </row>
    <row r="946" spans="7:9" x14ac:dyDescent="0.25">
      <c r="G946" s="3">
        <v>7206046</v>
      </c>
      <c r="H946" s="4" t="s">
        <v>12698</v>
      </c>
      <c r="I946" s="3">
        <v>7206046</v>
      </c>
    </row>
    <row r="947" spans="7:9" x14ac:dyDescent="0.25">
      <c r="G947" s="3">
        <v>65416171</v>
      </c>
      <c r="H947" s="4" t="s">
        <v>1006</v>
      </c>
      <c r="I947" s="3">
        <v>65416171</v>
      </c>
    </row>
    <row r="948" spans="7:9" x14ac:dyDescent="0.25">
      <c r="G948" s="3">
        <v>5561655</v>
      </c>
      <c r="H948" s="4" t="s">
        <v>1007</v>
      </c>
      <c r="I948" s="3">
        <v>5561655</v>
      </c>
    </row>
    <row r="949" spans="7:9" x14ac:dyDescent="0.25">
      <c r="G949" s="3">
        <v>25190687</v>
      </c>
      <c r="H949" s="4" t="s">
        <v>1008</v>
      </c>
      <c r="I949" s="3">
        <v>25190687</v>
      </c>
    </row>
    <row r="950" spans="7:9" x14ac:dyDescent="0.25">
      <c r="G950" s="3">
        <v>2745194</v>
      </c>
      <c r="H950" s="4" t="s">
        <v>1009</v>
      </c>
      <c r="I950" s="3">
        <v>2745194</v>
      </c>
    </row>
    <row r="951" spans="7:9" x14ac:dyDescent="0.25">
      <c r="G951" s="3">
        <v>28443187</v>
      </c>
      <c r="H951" s="4" t="s">
        <v>12699</v>
      </c>
      <c r="I951" s="3">
        <v>28443187</v>
      </c>
    </row>
    <row r="952" spans="7:9" x14ac:dyDescent="0.25">
      <c r="G952" s="3">
        <v>4417593</v>
      </c>
      <c r="H952" s="4" t="s">
        <v>1010</v>
      </c>
      <c r="I952" s="3">
        <v>4417593</v>
      </c>
    </row>
    <row r="953" spans="7:9" x14ac:dyDescent="0.25">
      <c r="G953" s="3">
        <v>24273554</v>
      </c>
      <c r="H953" s="4" t="s">
        <v>12888</v>
      </c>
      <c r="I953" s="3">
        <v>24273554</v>
      </c>
    </row>
    <row r="954" spans="7:9" x14ac:dyDescent="0.25">
      <c r="G954" s="3">
        <v>2018225</v>
      </c>
      <c r="H954" s="4" t="s">
        <v>1011</v>
      </c>
      <c r="I954" s="3">
        <v>2018225</v>
      </c>
    </row>
    <row r="955" spans="7:9" x14ac:dyDescent="0.25">
      <c r="G955" s="3">
        <v>25413121</v>
      </c>
      <c r="H955" s="4" t="s">
        <v>12889</v>
      </c>
      <c r="I955" s="3">
        <v>25413121</v>
      </c>
    </row>
    <row r="956" spans="7:9" x14ac:dyDescent="0.25">
      <c r="G956" s="3">
        <v>27515885</v>
      </c>
      <c r="H956" s="4" t="s">
        <v>1012</v>
      </c>
      <c r="I956" s="3">
        <v>27515885</v>
      </c>
    </row>
    <row r="957" spans="7:9" x14ac:dyDescent="0.25">
      <c r="G957" s="3">
        <v>29160634</v>
      </c>
      <c r="H957" s="4" t="s">
        <v>12890</v>
      </c>
      <c r="I957" s="3">
        <v>29160634</v>
      </c>
    </row>
    <row r="958" spans="7:9" x14ac:dyDescent="0.25">
      <c r="G958" s="3">
        <v>28574869</v>
      </c>
      <c r="H958" s="4" t="s">
        <v>1013</v>
      </c>
      <c r="I958" s="3">
        <v>28574869</v>
      </c>
    </row>
    <row r="959" spans="7:9" x14ac:dyDescent="0.25">
      <c r="G959" s="3">
        <v>4634071</v>
      </c>
      <c r="H959" s="4" t="s">
        <v>1014</v>
      </c>
      <c r="I959" s="3">
        <v>4634071</v>
      </c>
    </row>
    <row r="960" spans="7:9" x14ac:dyDescent="0.25">
      <c r="G960" s="3">
        <v>3807614</v>
      </c>
      <c r="H960" s="4" t="s">
        <v>1015</v>
      </c>
      <c r="I960" s="3">
        <v>3807614</v>
      </c>
    </row>
    <row r="961" spans="7:9" x14ac:dyDescent="0.25">
      <c r="G961" s="3">
        <v>28486846</v>
      </c>
      <c r="H961" s="4" t="s">
        <v>12891</v>
      </c>
      <c r="I961" s="3">
        <v>28486846</v>
      </c>
    </row>
    <row r="962" spans="7:9" x14ac:dyDescent="0.25">
      <c r="G962" s="3">
        <v>5460701</v>
      </c>
      <c r="H962" s="4" t="s">
        <v>1016</v>
      </c>
      <c r="I962" s="3">
        <v>5460701</v>
      </c>
    </row>
    <row r="963" spans="7:9" x14ac:dyDescent="0.25">
      <c r="G963" s="3">
        <v>7650019</v>
      </c>
      <c r="H963" s="4" t="s">
        <v>12892</v>
      </c>
      <c r="I963" s="3">
        <v>7650019</v>
      </c>
    </row>
    <row r="964" spans="7:9" x14ac:dyDescent="0.25">
      <c r="G964" s="3">
        <v>5294088</v>
      </c>
      <c r="H964" s="4" t="s">
        <v>1017</v>
      </c>
      <c r="I964" s="3">
        <v>5294088</v>
      </c>
    </row>
    <row r="965" spans="7:9" x14ac:dyDescent="0.25">
      <c r="G965" s="3">
        <v>3465195</v>
      </c>
      <c r="H965" s="4" t="s">
        <v>1018</v>
      </c>
      <c r="I965" s="3">
        <v>3465195</v>
      </c>
    </row>
    <row r="966" spans="7:9" x14ac:dyDescent="0.25">
      <c r="G966" s="3">
        <v>5742773</v>
      </c>
      <c r="H966" s="4" t="s">
        <v>12700</v>
      </c>
      <c r="I966" s="3">
        <v>5742773</v>
      </c>
    </row>
    <row r="967" spans="7:9" x14ac:dyDescent="0.25">
      <c r="G967" s="3">
        <v>4670655</v>
      </c>
      <c r="H967" s="4" t="s">
        <v>1019</v>
      </c>
      <c r="I967" s="3">
        <v>4670655</v>
      </c>
    </row>
    <row r="968" spans="7:9" x14ac:dyDescent="0.25">
      <c r="G968" s="3">
        <v>4301391</v>
      </c>
      <c r="H968" s="4" t="s">
        <v>12716</v>
      </c>
      <c r="I968" s="3">
        <v>4301391</v>
      </c>
    </row>
    <row r="969" spans="7:9" x14ac:dyDescent="0.25">
      <c r="G969" s="3">
        <v>3594556</v>
      </c>
      <c r="H969" s="4" t="s">
        <v>1020</v>
      </c>
      <c r="I969" s="3">
        <v>3594556</v>
      </c>
    </row>
    <row r="970" spans="7:9" x14ac:dyDescent="0.25">
      <c r="G970" s="3">
        <v>29394384</v>
      </c>
      <c r="H970" s="4" t="s">
        <v>1021</v>
      </c>
      <c r="I970" s="3">
        <v>29394384</v>
      </c>
    </row>
    <row r="971" spans="7:9" x14ac:dyDescent="0.25">
      <c r="G971" s="3">
        <v>27709906</v>
      </c>
      <c r="H971" s="4" t="s">
        <v>1022</v>
      </c>
      <c r="I971" s="3">
        <v>27709906</v>
      </c>
    </row>
    <row r="972" spans="7:9" x14ac:dyDescent="0.25">
      <c r="G972" s="3">
        <v>1476068</v>
      </c>
      <c r="H972" s="4" t="s">
        <v>1023</v>
      </c>
      <c r="I972" s="3">
        <v>1476068</v>
      </c>
    </row>
    <row r="973" spans="7:9" x14ac:dyDescent="0.25">
      <c r="G973" s="3">
        <v>7508395</v>
      </c>
      <c r="H973" s="4" t="s">
        <v>12893</v>
      </c>
      <c r="I973" s="3">
        <v>7508395</v>
      </c>
    </row>
    <row r="974" spans="7:9" x14ac:dyDescent="0.25">
      <c r="G974" s="3">
        <v>28743326</v>
      </c>
      <c r="H974" s="4" t="s">
        <v>1024</v>
      </c>
      <c r="I974" s="3">
        <v>28743326</v>
      </c>
    </row>
    <row r="975" spans="7:9" x14ac:dyDescent="0.25">
      <c r="G975" s="3">
        <v>3876900</v>
      </c>
      <c r="H975" s="4" t="s">
        <v>12717</v>
      </c>
      <c r="I975" s="3">
        <v>3876900</v>
      </c>
    </row>
    <row r="976" spans="7:9" x14ac:dyDescent="0.25">
      <c r="G976" s="3">
        <v>7449968</v>
      </c>
      <c r="H976" s="4" t="s">
        <v>12894</v>
      </c>
      <c r="I976" s="3">
        <v>7449968</v>
      </c>
    </row>
    <row r="977" spans="7:9" x14ac:dyDescent="0.25">
      <c r="G977" s="3">
        <v>28218850</v>
      </c>
      <c r="H977" s="4" t="s">
        <v>1025</v>
      </c>
      <c r="I977" s="3">
        <v>28218850</v>
      </c>
    </row>
    <row r="978" spans="7:9" x14ac:dyDescent="0.25">
      <c r="G978" s="3">
        <v>28821947</v>
      </c>
      <c r="H978" s="4" t="s">
        <v>1026</v>
      </c>
      <c r="I978" s="3">
        <v>28821947</v>
      </c>
    </row>
    <row r="979" spans="7:9" x14ac:dyDescent="0.25">
      <c r="G979" s="3">
        <v>2959399</v>
      </c>
      <c r="H979" s="4" t="s">
        <v>1027</v>
      </c>
      <c r="I979" s="3">
        <v>2959399</v>
      </c>
    </row>
    <row r="980" spans="7:9" x14ac:dyDescent="0.25">
      <c r="G980" s="3">
        <v>28588061</v>
      </c>
      <c r="H980" s="4" t="s">
        <v>1028</v>
      </c>
      <c r="I980" s="3">
        <v>28588061</v>
      </c>
    </row>
    <row r="981" spans="7:9" x14ac:dyDescent="0.25">
      <c r="G981" s="3">
        <v>6962483</v>
      </c>
      <c r="H981" s="4" t="s">
        <v>1029</v>
      </c>
      <c r="I981" s="3">
        <v>6962483</v>
      </c>
    </row>
    <row r="982" spans="7:9" x14ac:dyDescent="0.25">
      <c r="G982" s="3">
        <v>18565832</v>
      </c>
      <c r="H982" s="4" t="s">
        <v>1030</v>
      </c>
      <c r="I982" s="3">
        <v>18565832</v>
      </c>
    </row>
    <row r="983" spans="7:9" x14ac:dyDescent="0.25">
      <c r="G983" s="3">
        <v>5548489</v>
      </c>
      <c r="H983" s="4" t="s">
        <v>1031</v>
      </c>
      <c r="I983" s="3">
        <v>5548489</v>
      </c>
    </row>
    <row r="984" spans="7:9" x14ac:dyDescent="0.25">
      <c r="G984" s="3">
        <v>3820190</v>
      </c>
      <c r="H984" s="4" t="s">
        <v>1032</v>
      </c>
      <c r="I984" s="3">
        <v>3820190</v>
      </c>
    </row>
    <row r="985" spans="7:9" x14ac:dyDescent="0.25">
      <c r="G985" s="3">
        <v>28214889</v>
      </c>
      <c r="H985" s="4" t="s">
        <v>1033</v>
      </c>
      <c r="I985" s="3">
        <v>28214889</v>
      </c>
    </row>
    <row r="986" spans="7:9" x14ac:dyDescent="0.25">
      <c r="G986" s="3">
        <v>7773072</v>
      </c>
      <c r="H986" s="4" t="s">
        <v>12895</v>
      </c>
      <c r="I986" s="3">
        <v>7773072</v>
      </c>
    </row>
    <row r="987" spans="7:9" x14ac:dyDescent="0.25">
      <c r="G987" s="3">
        <v>1813510</v>
      </c>
      <c r="H987" s="4" t="s">
        <v>1034</v>
      </c>
      <c r="I987" s="3">
        <v>1813510</v>
      </c>
    </row>
    <row r="988" spans="7:9" x14ac:dyDescent="0.25">
      <c r="G988" s="3">
        <v>4896734</v>
      </c>
      <c r="H988" s="4" t="s">
        <v>1035</v>
      </c>
      <c r="I988" s="3">
        <v>4896734</v>
      </c>
    </row>
    <row r="989" spans="7:9" x14ac:dyDescent="0.25">
      <c r="G989" s="3">
        <v>7211813</v>
      </c>
      <c r="H989" s="4" t="s">
        <v>12574</v>
      </c>
      <c r="I989" s="3">
        <v>7211813</v>
      </c>
    </row>
    <row r="990" spans="7:9" x14ac:dyDescent="0.25">
      <c r="G990" s="3">
        <v>5866677</v>
      </c>
      <c r="H990" s="4" t="s">
        <v>1036</v>
      </c>
      <c r="I990" s="3">
        <v>5866677</v>
      </c>
    </row>
    <row r="991" spans="7:9" x14ac:dyDescent="0.25">
      <c r="G991" s="3">
        <v>7485697</v>
      </c>
      <c r="H991" s="4" t="s">
        <v>12896</v>
      </c>
      <c r="I991" s="3">
        <v>7485697</v>
      </c>
    </row>
    <row r="992" spans="7:9" x14ac:dyDescent="0.25">
      <c r="G992" s="3">
        <v>4889339</v>
      </c>
      <c r="H992" s="4" t="s">
        <v>1037</v>
      </c>
      <c r="I992" s="3">
        <v>4889339</v>
      </c>
    </row>
    <row r="993" spans="7:9" x14ac:dyDescent="0.25">
      <c r="G993" s="3">
        <v>5069254</v>
      </c>
      <c r="H993" s="4" t="s">
        <v>1038</v>
      </c>
      <c r="I993" s="3">
        <v>5069254</v>
      </c>
    </row>
    <row r="994" spans="7:9" x14ac:dyDescent="0.25">
      <c r="G994" s="3">
        <v>3547582</v>
      </c>
      <c r="H994" s="4" t="s">
        <v>1039</v>
      </c>
      <c r="I994" s="3">
        <v>3547582</v>
      </c>
    </row>
    <row r="995" spans="7:9" x14ac:dyDescent="0.25">
      <c r="G995" s="3">
        <v>3115674</v>
      </c>
      <c r="H995" s="4" t="s">
        <v>1040</v>
      </c>
      <c r="I995" s="3">
        <v>3115674</v>
      </c>
    </row>
    <row r="996" spans="7:9" x14ac:dyDescent="0.25">
      <c r="G996" s="3">
        <v>29415357</v>
      </c>
      <c r="H996" s="4" t="s">
        <v>1041</v>
      </c>
      <c r="I996" s="3">
        <v>29415357</v>
      </c>
    </row>
    <row r="997" spans="7:9" x14ac:dyDescent="0.25">
      <c r="G997" s="3">
        <v>26818426</v>
      </c>
      <c r="H997" s="4" t="s">
        <v>1042</v>
      </c>
      <c r="I997" s="3">
        <v>26818426</v>
      </c>
    </row>
    <row r="998" spans="7:9" x14ac:dyDescent="0.25">
      <c r="G998" s="3">
        <v>4383192</v>
      </c>
      <c r="H998" s="4" t="s">
        <v>1043</v>
      </c>
      <c r="I998" s="3">
        <v>4383192</v>
      </c>
    </row>
    <row r="999" spans="7:9" x14ac:dyDescent="0.25">
      <c r="G999" s="3">
        <v>6820760</v>
      </c>
      <c r="H999" s="4" t="s">
        <v>1044</v>
      </c>
      <c r="I999" s="3">
        <v>6820760</v>
      </c>
    </row>
    <row r="1000" spans="7:9" x14ac:dyDescent="0.25">
      <c r="G1000" s="3">
        <v>26230461</v>
      </c>
      <c r="H1000" s="4" t="s">
        <v>1045</v>
      </c>
      <c r="I1000" s="3">
        <v>26230461</v>
      </c>
    </row>
    <row r="1001" spans="7:9" x14ac:dyDescent="0.25">
      <c r="G1001" s="3">
        <v>7757310</v>
      </c>
      <c r="H1001" s="4" t="s">
        <v>12897</v>
      </c>
      <c r="I1001" s="3">
        <v>7757310</v>
      </c>
    </row>
    <row r="1002" spans="7:9" x14ac:dyDescent="0.25">
      <c r="G1002" s="3">
        <v>7115211</v>
      </c>
      <c r="H1002" s="4" t="s">
        <v>12575</v>
      </c>
      <c r="I1002" s="3">
        <v>7115211</v>
      </c>
    </row>
    <row r="1003" spans="7:9" x14ac:dyDescent="0.25">
      <c r="G1003" s="3">
        <v>24790451</v>
      </c>
      <c r="H1003" s="4" t="s">
        <v>1046</v>
      </c>
      <c r="I1003" s="3">
        <v>24790451</v>
      </c>
    </row>
    <row r="1004" spans="7:9" x14ac:dyDescent="0.25">
      <c r="G1004" s="3">
        <v>7130414</v>
      </c>
      <c r="H1004" s="4" t="s">
        <v>1047</v>
      </c>
      <c r="I1004" s="3">
        <v>7130414</v>
      </c>
    </row>
    <row r="1005" spans="7:9" x14ac:dyDescent="0.25">
      <c r="G1005" s="3">
        <v>2023385</v>
      </c>
      <c r="H1005" s="4" t="s">
        <v>12898</v>
      </c>
      <c r="I1005" s="3">
        <v>2023385</v>
      </c>
    </row>
    <row r="1006" spans="7:9" x14ac:dyDescent="0.25">
      <c r="G1006" s="3">
        <v>6631932</v>
      </c>
      <c r="H1006" s="4" t="s">
        <v>12701</v>
      </c>
      <c r="I1006" s="3">
        <v>6631932</v>
      </c>
    </row>
    <row r="1007" spans="7:9" x14ac:dyDescent="0.25">
      <c r="G1007" s="3">
        <v>7182643</v>
      </c>
      <c r="H1007" s="4" t="s">
        <v>12899</v>
      </c>
      <c r="I1007" s="3">
        <v>7182643</v>
      </c>
    </row>
    <row r="1008" spans="7:9" x14ac:dyDescent="0.25">
      <c r="G1008" s="3">
        <v>7115181</v>
      </c>
      <c r="H1008" s="4" t="s">
        <v>1048</v>
      </c>
      <c r="I1008" s="3">
        <v>7115181</v>
      </c>
    </row>
    <row r="1009" spans="7:9" x14ac:dyDescent="0.25">
      <c r="G1009" s="3">
        <v>6905251</v>
      </c>
      <c r="H1009" s="4" t="s">
        <v>12900</v>
      </c>
      <c r="I1009" s="3">
        <v>6905251</v>
      </c>
    </row>
    <row r="1010" spans="7:9" x14ac:dyDescent="0.25">
      <c r="G1010" s="3">
        <v>1822861</v>
      </c>
      <c r="H1010" s="4" t="s">
        <v>1049</v>
      </c>
      <c r="I1010" s="3">
        <v>1822861</v>
      </c>
    </row>
    <row r="1011" spans="7:9" x14ac:dyDescent="0.25">
      <c r="G1011" s="3">
        <v>7182708</v>
      </c>
      <c r="H1011" s="4" t="s">
        <v>12901</v>
      </c>
      <c r="I1011" s="3">
        <v>7182708</v>
      </c>
    </row>
    <row r="1012" spans="7:9" x14ac:dyDescent="0.25">
      <c r="G1012" s="3">
        <v>2686244</v>
      </c>
      <c r="H1012" s="4" t="s">
        <v>1050</v>
      </c>
      <c r="I1012" s="3">
        <v>2686244</v>
      </c>
    </row>
    <row r="1013" spans="7:9" x14ac:dyDescent="0.25">
      <c r="G1013" s="3">
        <v>27791947</v>
      </c>
      <c r="H1013" s="4" t="s">
        <v>1051</v>
      </c>
      <c r="I1013" s="3">
        <v>27791947</v>
      </c>
    </row>
    <row r="1014" spans="7:9" x14ac:dyDescent="0.25">
      <c r="G1014" s="3">
        <v>3009271</v>
      </c>
      <c r="H1014" s="4" t="s">
        <v>1052</v>
      </c>
      <c r="I1014" s="3">
        <v>3009271</v>
      </c>
    </row>
    <row r="1015" spans="7:9" x14ac:dyDescent="0.25">
      <c r="G1015" s="3">
        <v>25842234</v>
      </c>
      <c r="H1015" s="4" t="s">
        <v>1053</v>
      </c>
      <c r="I1015" s="3">
        <v>25842234</v>
      </c>
    </row>
    <row r="1016" spans="7:9" x14ac:dyDescent="0.25">
      <c r="G1016" s="3">
        <v>6594042</v>
      </c>
      <c r="H1016" s="4" t="s">
        <v>1054</v>
      </c>
      <c r="I1016" s="3">
        <v>6594042</v>
      </c>
    </row>
    <row r="1017" spans="7:9" x14ac:dyDescent="0.25">
      <c r="G1017" s="3">
        <v>6594042</v>
      </c>
      <c r="H1017" s="4" t="s">
        <v>1054</v>
      </c>
      <c r="I1017" s="3">
        <v>6594042</v>
      </c>
    </row>
    <row r="1018" spans="7:9" x14ac:dyDescent="0.25">
      <c r="G1018" s="3">
        <v>27418383</v>
      </c>
      <c r="H1018" s="4" t="s">
        <v>1055</v>
      </c>
      <c r="I1018" s="3">
        <v>27418383</v>
      </c>
    </row>
    <row r="1019" spans="7:9" x14ac:dyDescent="0.25">
      <c r="G1019" s="3">
        <v>26852331</v>
      </c>
      <c r="H1019" s="4" t="s">
        <v>1056</v>
      </c>
      <c r="I1019" s="3">
        <v>26852331</v>
      </c>
    </row>
    <row r="1020" spans="7:9" x14ac:dyDescent="0.25">
      <c r="G1020" s="3">
        <v>2689413</v>
      </c>
      <c r="H1020" s="4" t="s">
        <v>1057</v>
      </c>
      <c r="I1020" s="3">
        <v>2689413</v>
      </c>
    </row>
    <row r="1021" spans="7:9" x14ac:dyDescent="0.25">
      <c r="G1021" s="3">
        <v>28330455</v>
      </c>
      <c r="H1021" s="4" t="s">
        <v>1058</v>
      </c>
      <c r="I1021" s="3">
        <v>28330455</v>
      </c>
    </row>
    <row r="1022" spans="7:9" x14ac:dyDescent="0.25">
      <c r="G1022" s="3">
        <v>7346476</v>
      </c>
      <c r="H1022" s="4" t="s">
        <v>12671</v>
      </c>
      <c r="I1022" s="3">
        <v>7346476</v>
      </c>
    </row>
    <row r="1023" spans="7:9" x14ac:dyDescent="0.25">
      <c r="G1023" s="3">
        <v>7417705</v>
      </c>
      <c r="H1023" s="4" t="s">
        <v>12902</v>
      </c>
      <c r="I1023" s="3">
        <v>7417705</v>
      </c>
    </row>
    <row r="1024" spans="7:9" x14ac:dyDescent="0.25">
      <c r="G1024" s="3">
        <v>4403185</v>
      </c>
      <c r="H1024" s="4" t="s">
        <v>1059</v>
      </c>
      <c r="I1024" s="3">
        <v>4403185</v>
      </c>
    </row>
    <row r="1025" spans="7:9" x14ac:dyDescent="0.25">
      <c r="G1025" s="3">
        <v>27956636</v>
      </c>
      <c r="H1025" s="4" t="s">
        <v>1060</v>
      </c>
      <c r="I1025" s="3">
        <v>27956636</v>
      </c>
    </row>
    <row r="1026" spans="7:9" x14ac:dyDescent="0.25">
      <c r="G1026" s="3">
        <v>46980857</v>
      </c>
      <c r="H1026" s="4" t="s">
        <v>12903</v>
      </c>
      <c r="I1026" s="3">
        <v>46980857</v>
      </c>
    </row>
    <row r="1027" spans="7:9" x14ac:dyDescent="0.25">
      <c r="G1027" s="3">
        <v>5638259</v>
      </c>
      <c r="H1027" s="4" t="s">
        <v>1061</v>
      </c>
      <c r="I1027" s="3">
        <v>5638259</v>
      </c>
    </row>
    <row r="1028" spans="7:9" x14ac:dyDescent="0.25">
      <c r="G1028" s="321"/>
      <c r="H1028" s="322"/>
      <c r="I1028" s="321"/>
    </row>
    <row r="1029" spans="7:9" x14ac:dyDescent="0.25">
      <c r="G1029" s="321"/>
      <c r="H1029" s="322"/>
      <c r="I1029" s="321"/>
    </row>
    <row r="1030" spans="7:9" x14ac:dyDescent="0.25">
      <c r="G1030" s="321"/>
      <c r="H1030" s="322"/>
      <c r="I1030" s="321"/>
    </row>
    <row r="1031" spans="7:9" x14ac:dyDescent="0.25">
      <c r="G1031" s="321"/>
      <c r="H1031" s="322"/>
      <c r="I1031" s="321"/>
    </row>
    <row r="1032" spans="7:9" x14ac:dyDescent="0.25">
      <c r="G1032" s="321"/>
      <c r="H1032" s="322"/>
      <c r="I1032" s="321"/>
    </row>
    <row r="1033" spans="7:9" x14ac:dyDescent="0.25">
      <c r="G1033" s="321"/>
      <c r="H1033" s="322"/>
      <c r="I1033" s="321"/>
    </row>
    <row r="1034" spans="7:9" x14ac:dyDescent="0.25">
      <c r="G1034" s="321"/>
      <c r="H1034" s="322"/>
      <c r="I1034" s="321"/>
    </row>
    <row r="1035" spans="7:9" x14ac:dyDescent="0.25">
      <c r="G1035" s="321"/>
      <c r="H1035" s="322"/>
      <c r="I1035" s="321"/>
    </row>
    <row r="1036" spans="7:9" x14ac:dyDescent="0.25">
      <c r="G1036" s="321"/>
      <c r="H1036" s="322"/>
      <c r="I1036" s="321"/>
    </row>
    <row r="1037" spans="7:9" x14ac:dyDescent="0.25">
      <c r="G1037" s="321"/>
      <c r="H1037" s="322"/>
      <c r="I1037" s="321"/>
    </row>
    <row r="1038" spans="7:9" x14ac:dyDescent="0.25">
      <c r="G1038" s="321"/>
      <c r="H1038" s="322"/>
      <c r="I1038" s="321"/>
    </row>
    <row r="1039" spans="7:9" x14ac:dyDescent="0.25">
      <c r="G1039" s="321"/>
      <c r="H1039" s="322"/>
      <c r="I1039" s="321"/>
    </row>
    <row r="1040" spans="7:9" x14ac:dyDescent="0.25">
      <c r="G1040" s="321"/>
      <c r="H1040" s="322"/>
      <c r="I1040" s="321"/>
    </row>
    <row r="1041" spans="7:9" x14ac:dyDescent="0.25">
      <c r="G1041" s="321"/>
      <c r="H1041" s="322"/>
      <c r="I1041" s="321"/>
    </row>
    <row r="1042" spans="7:9" x14ac:dyDescent="0.25">
      <c r="G1042" s="321"/>
      <c r="H1042" s="322"/>
      <c r="I1042" s="321"/>
    </row>
    <row r="1043" spans="7:9" x14ac:dyDescent="0.25">
      <c r="G1043" s="321"/>
      <c r="H1043" s="322"/>
      <c r="I1043" s="321"/>
    </row>
    <row r="1044" spans="7:9" x14ac:dyDescent="0.25">
      <c r="G1044" s="321"/>
      <c r="H1044" s="322"/>
      <c r="I1044" s="321"/>
    </row>
    <row r="1045" spans="7:9" x14ac:dyDescent="0.25">
      <c r="G1045" s="321"/>
      <c r="H1045" s="322"/>
      <c r="I1045" s="321"/>
    </row>
    <row r="1046" spans="7:9" x14ac:dyDescent="0.25">
      <c r="G1046" s="321"/>
      <c r="H1046" s="322"/>
      <c r="I1046" s="321"/>
    </row>
    <row r="1047" spans="7:9" x14ac:dyDescent="0.25">
      <c r="G1047" s="321"/>
      <c r="H1047" s="322"/>
      <c r="I1047" s="321"/>
    </row>
    <row r="1048" spans="7:9" x14ac:dyDescent="0.25">
      <c r="G1048" s="321"/>
      <c r="H1048" s="322"/>
      <c r="I1048" s="321"/>
    </row>
    <row r="1049" spans="7:9" x14ac:dyDescent="0.25">
      <c r="G1049" s="321"/>
      <c r="H1049" s="322"/>
      <c r="I1049" s="321"/>
    </row>
    <row r="1050" spans="7:9" x14ac:dyDescent="0.25">
      <c r="G1050" s="321"/>
      <c r="H1050" s="322"/>
      <c r="I1050" s="321"/>
    </row>
    <row r="1051" spans="7:9" x14ac:dyDescent="0.25">
      <c r="G1051" s="321"/>
      <c r="H1051" s="322"/>
      <c r="I1051" s="321"/>
    </row>
    <row r="1052" spans="7:9" x14ac:dyDescent="0.25">
      <c r="G1052" s="321"/>
      <c r="H1052" s="322"/>
      <c r="I1052" s="321"/>
    </row>
    <row r="1053" spans="7:9" x14ac:dyDescent="0.25">
      <c r="G1053" s="321"/>
      <c r="H1053" s="322"/>
      <c r="I1053" s="321"/>
    </row>
    <row r="1054" spans="7:9" x14ac:dyDescent="0.25">
      <c r="G1054" s="321"/>
      <c r="H1054" s="322"/>
      <c r="I1054" s="321"/>
    </row>
    <row r="1055" spans="7:9" x14ac:dyDescent="0.25">
      <c r="G1055" s="321"/>
      <c r="H1055" s="322"/>
      <c r="I1055" s="321"/>
    </row>
    <row r="1056" spans="7:9" x14ac:dyDescent="0.25">
      <c r="G1056" s="321"/>
      <c r="H1056" s="322"/>
      <c r="I1056" s="321"/>
    </row>
    <row r="1057" spans="7:9" x14ac:dyDescent="0.25">
      <c r="G1057" s="321"/>
      <c r="H1057" s="322"/>
      <c r="I1057" s="321"/>
    </row>
    <row r="1058" spans="7:9" x14ac:dyDescent="0.25">
      <c r="G1058" s="321"/>
      <c r="H1058" s="322"/>
      <c r="I1058" s="321"/>
    </row>
    <row r="1059" spans="7:9" x14ac:dyDescent="0.25">
      <c r="G1059" s="321"/>
      <c r="H1059" s="322"/>
      <c r="I1059" s="321"/>
    </row>
    <row r="1060" spans="7:9" x14ac:dyDescent="0.25">
      <c r="G1060" s="321"/>
      <c r="H1060" s="322"/>
      <c r="I1060" s="321"/>
    </row>
    <row r="1061" spans="7:9" x14ac:dyDescent="0.25">
      <c r="G1061" s="321"/>
      <c r="H1061" s="322"/>
      <c r="I1061" s="321"/>
    </row>
    <row r="1062" spans="7:9" x14ac:dyDescent="0.25">
      <c r="G1062" s="321"/>
      <c r="H1062" s="322"/>
      <c r="I1062" s="321"/>
    </row>
    <row r="1063" spans="7:9" x14ac:dyDescent="0.25">
      <c r="G1063" s="321"/>
      <c r="H1063" s="322"/>
      <c r="I1063" s="321"/>
    </row>
    <row r="1064" spans="7:9" x14ac:dyDescent="0.25">
      <c r="G1064" s="321"/>
      <c r="H1064" s="322"/>
      <c r="I1064" s="321"/>
    </row>
    <row r="1065" spans="7:9" x14ac:dyDescent="0.25">
      <c r="G1065" s="321"/>
      <c r="H1065" s="322"/>
      <c r="I1065" s="321"/>
    </row>
    <row r="1066" spans="7:9" x14ac:dyDescent="0.25">
      <c r="G1066" s="321"/>
      <c r="H1066" s="322"/>
      <c r="I1066" s="321"/>
    </row>
    <row r="1067" spans="7:9" x14ac:dyDescent="0.25">
      <c r="G1067" s="321"/>
      <c r="H1067" s="322"/>
      <c r="I1067" s="321"/>
    </row>
    <row r="1068" spans="7:9" x14ac:dyDescent="0.25">
      <c r="G1068" s="321"/>
      <c r="H1068" s="322"/>
      <c r="I1068" s="321"/>
    </row>
    <row r="1069" spans="7:9" x14ac:dyDescent="0.25">
      <c r="G1069" s="321"/>
      <c r="H1069" s="322"/>
      <c r="I1069" s="321"/>
    </row>
    <row r="1070" spans="7:9" x14ac:dyDescent="0.25">
      <c r="G1070" s="321"/>
      <c r="H1070" s="322"/>
      <c r="I1070" s="321"/>
    </row>
    <row r="1071" spans="7:9" x14ac:dyDescent="0.25">
      <c r="G1071" s="321"/>
      <c r="H1071" s="322"/>
      <c r="I1071" s="321"/>
    </row>
    <row r="1072" spans="7:9" x14ac:dyDescent="0.25">
      <c r="G1072" s="321"/>
      <c r="H1072" s="322"/>
      <c r="I1072" s="321"/>
    </row>
    <row r="1073" spans="7:9" x14ac:dyDescent="0.25">
      <c r="G1073" s="321"/>
      <c r="H1073" s="322"/>
      <c r="I1073" s="321"/>
    </row>
    <row r="1074" spans="7:9" x14ac:dyDescent="0.25">
      <c r="G1074" s="321"/>
      <c r="H1074" s="322"/>
      <c r="I1074" s="321"/>
    </row>
    <row r="1075" spans="7:9" x14ac:dyDescent="0.25">
      <c r="G1075" s="321"/>
      <c r="H1075" s="322"/>
      <c r="I1075" s="321"/>
    </row>
    <row r="1076" spans="7:9" x14ac:dyDescent="0.25">
      <c r="G1076" s="321"/>
      <c r="H1076" s="322"/>
      <c r="I1076" s="321"/>
    </row>
    <row r="1077" spans="7:9" x14ac:dyDescent="0.25">
      <c r="G1077" s="321"/>
      <c r="H1077" s="322"/>
      <c r="I1077" s="321"/>
    </row>
    <row r="1078" spans="7:9" x14ac:dyDescent="0.25">
      <c r="G1078" s="321"/>
      <c r="H1078" s="322"/>
      <c r="I1078" s="321"/>
    </row>
    <row r="1079" spans="7:9" x14ac:dyDescent="0.25">
      <c r="G1079" s="321"/>
      <c r="H1079" s="322"/>
      <c r="I1079" s="321"/>
    </row>
    <row r="1080" spans="7:9" x14ac:dyDescent="0.25">
      <c r="G1080" s="321"/>
      <c r="H1080" s="322"/>
      <c r="I1080" s="321"/>
    </row>
    <row r="1081" spans="7:9" x14ac:dyDescent="0.25">
      <c r="G1081" s="321"/>
      <c r="H1081" s="322"/>
      <c r="I1081" s="321"/>
    </row>
    <row r="1082" spans="7:9" x14ac:dyDescent="0.25">
      <c r="G1082" s="321"/>
      <c r="H1082" s="322"/>
      <c r="I1082" s="321"/>
    </row>
    <row r="1083" spans="7:9" x14ac:dyDescent="0.25">
      <c r="G1083" s="321"/>
      <c r="H1083" s="322"/>
      <c r="I1083" s="321"/>
    </row>
    <row r="1084" spans="7:9" x14ac:dyDescent="0.25">
      <c r="G1084" s="321"/>
      <c r="H1084" s="322"/>
      <c r="I1084" s="321"/>
    </row>
    <row r="1085" spans="7:9" x14ac:dyDescent="0.25">
      <c r="G1085" s="321"/>
      <c r="H1085" s="322"/>
      <c r="I1085" s="321"/>
    </row>
    <row r="1086" spans="7:9" x14ac:dyDescent="0.25">
      <c r="G1086" s="321"/>
      <c r="H1086" s="322"/>
      <c r="I1086" s="321"/>
    </row>
    <row r="1087" spans="7:9" x14ac:dyDescent="0.25">
      <c r="G1087" s="321"/>
      <c r="H1087" s="322"/>
      <c r="I1087" s="321"/>
    </row>
    <row r="1088" spans="7:9" x14ac:dyDescent="0.25">
      <c r="G1088" s="321"/>
      <c r="H1088" s="322"/>
      <c r="I1088" s="321"/>
    </row>
    <row r="1089" spans="7:9" x14ac:dyDescent="0.25">
      <c r="G1089" s="321"/>
      <c r="H1089" s="322"/>
      <c r="I1089" s="321"/>
    </row>
    <row r="1090" spans="7:9" x14ac:dyDescent="0.25">
      <c r="G1090" s="321"/>
      <c r="H1090" s="322"/>
      <c r="I1090" s="321"/>
    </row>
    <row r="1091" spans="7:9" x14ac:dyDescent="0.25">
      <c r="G1091" s="321"/>
      <c r="H1091" s="322"/>
      <c r="I1091" s="321"/>
    </row>
    <row r="1092" spans="7:9" x14ac:dyDescent="0.25">
      <c r="G1092" s="321"/>
      <c r="H1092" s="322"/>
      <c r="I1092" s="321"/>
    </row>
    <row r="1093" spans="7:9" x14ac:dyDescent="0.25">
      <c r="G1093" s="321"/>
      <c r="H1093" s="322"/>
      <c r="I1093" s="321"/>
    </row>
    <row r="1094" spans="7:9" x14ac:dyDescent="0.25">
      <c r="G1094" s="321"/>
      <c r="H1094" s="322"/>
      <c r="I1094" s="321"/>
    </row>
    <row r="1095" spans="7:9" x14ac:dyDescent="0.25">
      <c r="G1095" s="321"/>
      <c r="H1095" s="322"/>
      <c r="I1095" s="321"/>
    </row>
    <row r="1096" spans="7:9" x14ac:dyDescent="0.25">
      <c r="G1096" s="321"/>
      <c r="H1096" s="322"/>
      <c r="I1096" s="321"/>
    </row>
    <row r="1097" spans="7:9" x14ac:dyDescent="0.25">
      <c r="G1097" s="321"/>
      <c r="H1097" s="322"/>
      <c r="I1097" s="321"/>
    </row>
    <row r="1098" spans="7:9" x14ac:dyDescent="0.25">
      <c r="G1098" s="321"/>
      <c r="H1098" s="322"/>
      <c r="I1098" s="321"/>
    </row>
    <row r="1099" spans="7:9" x14ac:dyDescent="0.25">
      <c r="G1099" s="321"/>
      <c r="H1099" s="322"/>
      <c r="I1099" s="321"/>
    </row>
    <row r="1100" spans="7:9" x14ac:dyDescent="0.25">
      <c r="G1100" s="321"/>
      <c r="H1100" s="322"/>
      <c r="I1100" s="321"/>
    </row>
    <row r="1101" spans="7:9" x14ac:dyDescent="0.25">
      <c r="G1101" s="321"/>
      <c r="H1101" s="322"/>
      <c r="I1101" s="321"/>
    </row>
    <row r="1102" spans="7:9" x14ac:dyDescent="0.25">
      <c r="G1102" s="321"/>
      <c r="H1102" s="322"/>
      <c r="I1102" s="321"/>
    </row>
    <row r="1103" spans="7:9" x14ac:dyDescent="0.25">
      <c r="G1103" s="321"/>
      <c r="H1103" s="322"/>
      <c r="I1103" s="321"/>
    </row>
    <row r="1104" spans="7:9" x14ac:dyDescent="0.25">
      <c r="G1104" s="321"/>
      <c r="H1104" s="322"/>
      <c r="I1104" s="321"/>
    </row>
    <row r="1105" spans="7:9" x14ac:dyDescent="0.25">
      <c r="G1105" s="321"/>
      <c r="H1105" s="322"/>
      <c r="I1105" s="321"/>
    </row>
    <row r="1106" spans="7:9" x14ac:dyDescent="0.25">
      <c r="G1106" s="321"/>
      <c r="H1106" s="322"/>
      <c r="I1106" s="321"/>
    </row>
    <row r="1107" spans="7:9" x14ac:dyDescent="0.25">
      <c r="G1107" s="321"/>
      <c r="H1107" s="322"/>
      <c r="I1107" s="321"/>
    </row>
    <row r="1108" spans="7:9" x14ac:dyDescent="0.25">
      <c r="G1108" s="321"/>
      <c r="H1108" s="322"/>
      <c r="I1108" s="321"/>
    </row>
    <row r="1109" spans="7:9" x14ac:dyDescent="0.25">
      <c r="G1109" s="321"/>
      <c r="H1109" s="322"/>
      <c r="I1109" s="321"/>
    </row>
    <row r="1110" spans="7:9" x14ac:dyDescent="0.25">
      <c r="G1110" s="321"/>
      <c r="H1110" s="322"/>
      <c r="I1110" s="321"/>
    </row>
    <row r="1111" spans="7:9" x14ac:dyDescent="0.25">
      <c r="G1111" s="321"/>
      <c r="H1111" s="322"/>
      <c r="I1111" s="321"/>
    </row>
    <row r="1112" spans="7:9" x14ac:dyDescent="0.25">
      <c r="G1112" s="321"/>
      <c r="H1112" s="322"/>
      <c r="I1112" s="321"/>
    </row>
    <row r="1113" spans="7:9" x14ac:dyDescent="0.25">
      <c r="G1113" s="321"/>
      <c r="H1113" s="322"/>
      <c r="I1113" s="321"/>
    </row>
    <row r="1114" spans="7:9" x14ac:dyDescent="0.25">
      <c r="G1114" s="321"/>
      <c r="H1114" s="322"/>
      <c r="I1114" s="321"/>
    </row>
    <row r="1115" spans="7:9" x14ac:dyDescent="0.25">
      <c r="G1115" s="321"/>
      <c r="H1115" s="322"/>
      <c r="I1115" s="321"/>
    </row>
    <row r="1116" spans="7:9" x14ac:dyDescent="0.25">
      <c r="G1116" s="321"/>
      <c r="H1116" s="322"/>
      <c r="I1116" s="321"/>
    </row>
    <row r="1117" spans="7:9" x14ac:dyDescent="0.25">
      <c r="G1117" s="321"/>
      <c r="H1117" s="322"/>
      <c r="I1117" s="321"/>
    </row>
    <row r="1118" spans="7:9" x14ac:dyDescent="0.25">
      <c r="G1118" s="321"/>
      <c r="H1118" s="322"/>
      <c r="I1118" s="321"/>
    </row>
    <row r="1119" spans="7:9" x14ac:dyDescent="0.25">
      <c r="G1119" s="321"/>
      <c r="H1119" s="322"/>
      <c r="I1119" s="321"/>
    </row>
    <row r="1120" spans="7:9" x14ac:dyDescent="0.25">
      <c r="G1120" s="321"/>
      <c r="H1120" s="322"/>
      <c r="I1120" s="321"/>
    </row>
    <row r="1121" spans="7:9" x14ac:dyDescent="0.25">
      <c r="G1121" s="321"/>
      <c r="H1121" s="322"/>
      <c r="I1121" s="321"/>
    </row>
    <row r="1122" spans="7:9" x14ac:dyDescent="0.25">
      <c r="G1122" s="321"/>
      <c r="H1122" s="322"/>
      <c r="I1122" s="321"/>
    </row>
    <row r="1123" spans="7:9" x14ac:dyDescent="0.25">
      <c r="G1123" s="321"/>
      <c r="H1123" s="322"/>
      <c r="I1123" s="321"/>
    </row>
    <row r="1124" spans="7:9" x14ac:dyDescent="0.25">
      <c r="G1124" s="321"/>
      <c r="H1124" s="322"/>
      <c r="I1124" s="321"/>
    </row>
    <row r="1125" spans="7:9" x14ac:dyDescent="0.25">
      <c r="G1125" s="321"/>
      <c r="H1125" s="322"/>
      <c r="I1125" s="321"/>
    </row>
    <row r="1126" spans="7:9" x14ac:dyDescent="0.25">
      <c r="G1126" s="321"/>
      <c r="H1126" s="322"/>
      <c r="I1126" s="321"/>
    </row>
    <row r="1127" spans="7:9" x14ac:dyDescent="0.25">
      <c r="G1127" s="321"/>
      <c r="H1127" s="322"/>
      <c r="I1127" s="321"/>
    </row>
    <row r="1128" spans="7:9" x14ac:dyDescent="0.25">
      <c r="G1128" s="321"/>
      <c r="H1128" s="322"/>
      <c r="I1128" s="321"/>
    </row>
    <row r="1129" spans="7:9" x14ac:dyDescent="0.25">
      <c r="G1129" s="321"/>
      <c r="H1129" s="322"/>
      <c r="I1129" s="321"/>
    </row>
    <row r="1130" spans="7:9" x14ac:dyDescent="0.25">
      <c r="G1130" s="321"/>
      <c r="H1130" s="322"/>
      <c r="I1130" s="321"/>
    </row>
    <row r="1131" spans="7:9" x14ac:dyDescent="0.25">
      <c r="G1131" s="321"/>
      <c r="H1131" s="322"/>
      <c r="I1131" s="321"/>
    </row>
    <row r="1132" spans="7:9" x14ac:dyDescent="0.25">
      <c r="G1132" s="321"/>
      <c r="H1132" s="322"/>
      <c r="I1132" s="321"/>
    </row>
    <row r="1133" spans="7:9" x14ac:dyDescent="0.25">
      <c r="G1133" s="321"/>
      <c r="H1133" s="322"/>
      <c r="I1133" s="321"/>
    </row>
    <row r="1134" spans="7:9" x14ac:dyDescent="0.25">
      <c r="G1134" s="321"/>
      <c r="H1134" s="322"/>
      <c r="I1134" s="321"/>
    </row>
    <row r="1135" spans="7:9" x14ac:dyDescent="0.25">
      <c r="G1135" s="321"/>
      <c r="H1135" s="322"/>
      <c r="I1135" s="321"/>
    </row>
    <row r="1136" spans="7:9" x14ac:dyDescent="0.25">
      <c r="G1136" s="321"/>
      <c r="H1136" s="322"/>
      <c r="I1136" s="321"/>
    </row>
    <row r="1137" spans="7:9" x14ac:dyDescent="0.25">
      <c r="G1137" s="321"/>
      <c r="H1137" s="322"/>
      <c r="I1137" s="321"/>
    </row>
    <row r="1138" spans="7:9" x14ac:dyDescent="0.25">
      <c r="G1138" s="321"/>
      <c r="H1138" s="322"/>
      <c r="I1138" s="321"/>
    </row>
    <row r="1139" spans="7:9" x14ac:dyDescent="0.25">
      <c r="G1139" s="321"/>
      <c r="H1139" s="322"/>
      <c r="I1139" s="321"/>
    </row>
    <row r="1140" spans="7:9" x14ac:dyDescent="0.25">
      <c r="G1140" s="321"/>
      <c r="H1140" s="322"/>
      <c r="I1140" s="321"/>
    </row>
    <row r="1141" spans="7:9" x14ac:dyDescent="0.25">
      <c r="G1141" s="321"/>
      <c r="H1141" s="322"/>
      <c r="I1141" s="321"/>
    </row>
    <row r="1142" spans="7:9" x14ac:dyDescent="0.25">
      <c r="G1142" s="321"/>
      <c r="H1142" s="322"/>
      <c r="I1142" s="321"/>
    </row>
    <row r="1143" spans="7:9" x14ac:dyDescent="0.25">
      <c r="G1143" s="321"/>
      <c r="H1143" s="322"/>
      <c r="I1143" s="321"/>
    </row>
    <row r="1144" spans="7:9" x14ac:dyDescent="0.25">
      <c r="G1144" s="321"/>
      <c r="H1144" s="322"/>
      <c r="I1144" s="321"/>
    </row>
    <row r="1145" spans="7:9" x14ac:dyDescent="0.25">
      <c r="G1145" s="321"/>
      <c r="H1145" s="322"/>
      <c r="I1145" s="321"/>
    </row>
    <row r="1146" spans="7:9" x14ac:dyDescent="0.25">
      <c r="G1146" s="321"/>
      <c r="H1146" s="322"/>
      <c r="I1146" s="321"/>
    </row>
    <row r="1147" spans="7:9" x14ac:dyDescent="0.25">
      <c r="G1147" s="321"/>
      <c r="H1147" s="322"/>
      <c r="I1147" s="321"/>
    </row>
    <row r="1148" spans="7:9" x14ac:dyDescent="0.25">
      <c r="G1148" s="321"/>
      <c r="H1148" s="322"/>
      <c r="I1148" s="321"/>
    </row>
    <row r="1149" spans="7:9" x14ac:dyDescent="0.25">
      <c r="G1149" s="321"/>
      <c r="H1149" s="322"/>
      <c r="I1149" s="321"/>
    </row>
    <row r="1150" spans="7:9" x14ac:dyDescent="0.25">
      <c r="G1150" s="321"/>
      <c r="H1150" s="322"/>
      <c r="I1150" s="321"/>
    </row>
    <row r="1151" spans="7:9" x14ac:dyDescent="0.25">
      <c r="G1151" s="321"/>
      <c r="H1151" s="322"/>
      <c r="I1151" s="321"/>
    </row>
    <row r="1152" spans="7:9" x14ac:dyDescent="0.25">
      <c r="G1152" s="321"/>
      <c r="H1152" s="322"/>
      <c r="I1152" s="321"/>
    </row>
    <row r="1153" spans="7:9" x14ac:dyDescent="0.25">
      <c r="G1153" s="321"/>
      <c r="H1153" s="322"/>
      <c r="I1153" s="321"/>
    </row>
    <row r="1154" spans="7:9" x14ac:dyDescent="0.25">
      <c r="G1154" s="321"/>
      <c r="H1154" s="322"/>
      <c r="I1154" s="321"/>
    </row>
    <row r="1155" spans="7:9" x14ac:dyDescent="0.25">
      <c r="G1155" s="321"/>
      <c r="H1155" s="322"/>
      <c r="I1155" s="321"/>
    </row>
    <row r="1156" spans="7:9" x14ac:dyDescent="0.25">
      <c r="G1156" s="321"/>
      <c r="H1156" s="322"/>
      <c r="I1156" s="321"/>
    </row>
    <row r="1157" spans="7:9" x14ac:dyDescent="0.25">
      <c r="G1157" s="321"/>
      <c r="H1157" s="322"/>
      <c r="I1157" s="321"/>
    </row>
    <row r="1158" spans="7:9" x14ac:dyDescent="0.25">
      <c r="G1158" s="321"/>
      <c r="H1158" s="322"/>
      <c r="I1158" s="321"/>
    </row>
    <row r="1159" spans="7:9" x14ac:dyDescent="0.25">
      <c r="G1159" s="321"/>
      <c r="H1159" s="322"/>
      <c r="I1159" s="321"/>
    </row>
    <row r="1160" spans="7:9" x14ac:dyDescent="0.25">
      <c r="G1160" s="321"/>
      <c r="H1160" s="322"/>
      <c r="I1160" s="321"/>
    </row>
    <row r="1161" spans="7:9" x14ac:dyDescent="0.25">
      <c r="G1161" s="321"/>
      <c r="H1161" s="322"/>
      <c r="I1161" s="321"/>
    </row>
    <row r="1162" spans="7:9" x14ac:dyDescent="0.25">
      <c r="G1162" s="321"/>
      <c r="H1162" s="322"/>
      <c r="I1162" s="321"/>
    </row>
    <row r="1163" spans="7:9" x14ac:dyDescent="0.25">
      <c r="G1163" s="321"/>
      <c r="H1163" s="322"/>
      <c r="I1163" s="321"/>
    </row>
    <row r="1164" spans="7:9" x14ac:dyDescent="0.25">
      <c r="G1164" s="321"/>
      <c r="H1164" s="322"/>
      <c r="I1164" s="321"/>
    </row>
    <row r="1165" spans="7:9" x14ac:dyDescent="0.25">
      <c r="G1165" s="321"/>
      <c r="H1165" s="322"/>
      <c r="I1165" s="321"/>
    </row>
    <row r="1166" spans="7:9" x14ac:dyDescent="0.25">
      <c r="G1166" s="321"/>
      <c r="H1166" s="322"/>
      <c r="I1166" s="321"/>
    </row>
    <row r="1167" spans="7:9" x14ac:dyDescent="0.25">
      <c r="G1167" s="321"/>
      <c r="H1167" s="322"/>
      <c r="I1167" s="321"/>
    </row>
    <row r="1168" spans="7:9" x14ac:dyDescent="0.25">
      <c r="G1168" s="321"/>
      <c r="H1168" s="322"/>
      <c r="I1168" s="321"/>
    </row>
    <row r="1169" spans="7:9" x14ac:dyDescent="0.25">
      <c r="G1169" s="321"/>
      <c r="H1169" s="322"/>
      <c r="I1169" s="321"/>
    </row>
    <row r="1170" spans="7:9" x14ac:dyDescent="0.25">
      <c r="G1170" s="321"/>
      <c r="H1170" s="322"/>
      <c r="I1170" s="321"/>
    </row>
    <row r="1171" spans="7:9" x14ac:dyDescent="0.25">
      <c r="G1171" s="321"/>
      <c r="H1171" s="322"/>
      <c r="I1171" s="321"/>
    </row>
    <row r="1172" spans="7:9" x14ac:dyDescent="0.25">
      <c r="G1172" s="321"/>
      <c r="H1172" s="322"/>
      <c r="I1172" s="321"/>
    </row>
    <row r="1173" spans="7:9" x14ac:dyDescent="0.25">
      <c r="G1173" s="321"/>
      <c r="H1173" s="322"/>
      <c r="I1173" s="321"/>
    </row>
    <row r="1174" spans="7:9" x14ac:dyDescent="0.25">
      <c r="G1174" s="321"/>
      <c r="H1174" s="322"/>
      <c r="I1174" s="321"/>
    </row>
    <row r="1175" spans="7:9" x14ac:dyDescent="0.25">
      <c r="G1175" s="321"/>
      <c r="H1175" s="322"/>
      <c r="I1175" s="321"/>
    </row>
    <row r="1176" spans="7:9" x14ac:dyDescent="0.25">
      <c r="G1176" s="321"/>
      <c r="H1176" s="322"/>
      <c r="I1176" s="321"/>
    </row>
    <row r="1177" spans="7:9" x14ac:dyDescent="0.25">
      <c r="G1177" s="321"/>
      <c r="H1177" s="322"/>
      <c r="I1177" s="321"/>
    </row>
    <row r="1178" spans="7:9" x14ac:dyDescent="0.25">
      <c r="G1178" s="321"/>
      <c r="H1178" s="322"/>
      <c r="I1178" s="321"/>
    </row>
    <row r="1179" spans="7:9" x14ac:dyDescent="0.25">
      <c r="G1179" s="321"/>
      <c r="H1179" s="322"/>
      <c r="I1179" s="321"/>
    </row>
    <row r="1180" spans="7:9" x14ac:dyDescent="0.25">
      <c r="G1180" s="321"/>
      <c r="H1180" s="322"/>
      <c r="I1180" s="321"/>
    </row>
    <row r="1181" spans="7:9" x14ac:dyDescent="0.25">
      <c r="G1181" s="321"/>
      <c r="H1181" s="322"/>
      <c r="I1181" s="321"/>
    </row>
    <row r="1182" spans="7:9" x14ac:dyDescent="0.25">
      <c r="G1182" s="321"/>
      <c r="H1182" s="322"/>
      <c r="I1182" s="321"/>
    </row>
    <row r="1183" spans="7:9" x14ac:dyDescent="0.25">
      <c r="G1183" s="321"/>
      <c r="H1183" s="322"/>
      <c r="I1183" s="321"/>
    </row>
    <row r="1184" spans="7:9" x14ac:dyDescent="0.25">
      <c r="G1184" s="321"/>
      <c r="H1184" s="322"/>
      <c r="I1184" s="321"/>
    </row>
    <row r="1185" spans="7:9" x14ac:dyDescent="0.25">
      <c r="G1185" s="321"/>
      <c r="H1185" s="322"/>
      <c r="I1185" s="321"/>
    </row>
    <row r="1186" spans="7:9" x14ac:dyDescent="0.25">
      <c r="G1186" s="321"/>
      <c r="H1186" s="322"/>
      <c r="I1186" s="321"/>
    </row>
    <row r="1187" spans="7:9" x14ac:dyDescent="0.25">
      <c r="G1187" s="321"/>
      <c r="H1187" s="322"/>
      <c r="I1187" s="321"/>
    </row>
    <row r="1188" spans="7:9" x14ac:dyDescent="0.25">
      <c r="G1188" s="321"/>
      <c r="H1188" s="322"/>
      <c r="I1188" s="321"/>
    </row>
    <row r="1189" spans="7:9" x14ac:dyDescent="0.25">
      <c r="G1189" s="321"/>
      <c r="H1189" s="322"/>
      <c r="I1189" s="321"/>
    </row>
    <row r="1190" spans="7:9" x14ac:dyDescent="0.25">
      <c r="G1190" s="321"/>
      <c r="H1190" s="322"/>
      <c r="I1190" s="321"/>
    </row>
    <row r="1191" spans="7:9" x14ac:dyDescent="0.25">
      <c r="G1191" s="321"/>
      <c r="H1191" s="322"/>
      <c r="I1191" s="321"/>
    </row>
    <row r="1192" spans="7:9" x14ac:dyDescent="0.25">
      <c r="G1192" s="321"/>
      <c r="H1192" s="322"/>
      <c r="I1192" s="321"/>
    </row>
    <row r="1193" spans="7:9" x14ac:dyDescent="0.25">
      <c r="G1193" s="321"/>
      <c r="H1193" s="322"/>
      <c r="I1193" s="321"/>
    </row>
    <row r="1194" spans="7:9" x14ac:dyDescent="0.25">
      <c r="G1194" s="321"/>
      <c r="H1194" s="322"/>
      <c r="I1194" s="321"/>
    </row>
    <row r="1195" spans="7:9" x14ac:dyDescent="0.25">
      <c r="G1195" s="321"/>
      <c r="H1195" s="322"/>
      <c r="I1195" s="321"/>
    </row>
    <row r="1196" spans="7:9" x14ac:dyDescent="0.25">
      <c r="G1196" s="321"/>
      <c r="H1196" s="322"/>
      <c r="I1196" s="321"/>
    </row>
    <row r="1197" spans="7:9" x14ac:dyDescent="0.25">
      <c r="G1197" s="321"/>
      <c r="H1197" s="322"/>
      <c r="I1197" s="321"/>
    </row>
    <row r="1198" spans="7:9" x14ac:dyDescent="0.25">
      <c r="G1198" s="321"/>
      <c r="H1198" s="322"/>
      <c r="I1198" s="321"/>
    </row>
    <row r="1199" spans="7:9" x14ac:dyDescent="0.25">
      <c r="G1199" s="321"/>
      <c r="H1199" s="322"/>
      <c r="I1199" s="321"/>
    </row>
    <row r="1200" spans="7:9" x14ac:dyDescent="0.25">
      <c r="G1200" s="321"/>
      <c r="H1200" s="322"/>
      <c r="I1200" s="321"/>
    </row>
    <row r="1201" spans="7:9" x14ac:dyDescent="0.25">
      <c r="G1201" s="321"/>
      <c r="H1201" s="322"/>
      <c r="I1201" s="321"/>
    </row>
    <row r="1202" spans="7:9" x14ac:dyDescent="0.25">
      <c r="G1202" s="321"/>
      <c r="H1202" s="322"/>
      <c r="I1202" s="321"/>
    </row>
    <row r="1203" spans="7:9" x14ac:dyDescent="0.25">
      <c r="G1203" s="321"/>
      <c r="H1203" s="322"/>
      <c r="I1203" s="321"/>
    </row>
    <row r="1204" spans="7:9" x14ac:dyDescent="0.25">
      <c r="G1204" s="321"/>
      <c r="H1204" s="322"/>
      <c r="I1204" s="321"/>
    </row>
    <row r="1205" spans="7:9" x14ac:dyDescent="0.25">
      <c r="G1205" s="321"/>
      <c r="H1205" s="322"/>
      <c r="I1205" s="321"/>
    </row>
    <row r="1206" spans="7:9" x14ac:dyDescent="0.25">
      <c r="G1206" s="321"/>
      <c r="H1206" s="322"/>
      <c r="I1206" s="321"/>
    </row>
    <row r="1207" spans="7:9" x14ac:dyDescent="0.25">
      <c r="G1207" s="321"/>
      <c r="H1207" s="322"/>
      <c r="I1207" s="321"/>
    </row>
    <row r="1208" spans="7:9" x14ac:dyDescent="0.25">
      <c r="G1208" s="321"/>
      <c r="H1208" s="322"/>
      <c r="I1208" s="321"/>
    </row>
    <row r="1209" spans="7:9" x14ac:dyDescent="0.25">
      <c r="G1209" s="321"/>
      <c r="H1209" s="322"/>
      <c r="I1209" s="321"/>
    </row>
    <row r="1210" spans="7:9" x14ac:dyDescent="0.25">
      <c r="G1210" s="321"/>
      <c r="H1210" s="322"/>
      <c r="I1210" s="321"/>
    </row>
    <row r="1211" spans="7:9" x14ac:dyDescent="0.25">
      <c r="G1211" s="321"/>
      <c r="H1211" s="322"/>
      <c r="I1211" s="321"/>
    </row>
    <row r="1212" spans="7:9" x14ac:dyDescent="0.25">
      <c r="G1212" s="321"/>
      <c r="H1212" s="322"/>
      <c r="I1212" s="321"/>
    </row>
    <row r="1213" spans="7:9" x14ac:dyDescent="0.25">
      <c r="G1213" s="321"/>
      <c r="H1213" s="322"/>
      <c r="I1213" s="321"/>
    </row>
    <row r="1214" spans="7:9" x14ac:dyDescent="0.25">
      <c r="G1214" s="321"/>
      <c r="H1214" s="322"/>
      <c r="I1214" s="321"/>
    </row>
    <row r="1215" spans="7:9" x14ac:dyDescent="0.25">
      <c r="G1215" s="321"/>
      <c r="H1215" s="322"/>
      <c r="I1215" s="321"/>
    </row>
    <row r="1216" spans="7:9" x14ac:dyDescent="0.25">
      <c r="G1216" s="321"/>
      <c r="H1216" s="322"/>
      <c r="I1216" s="321"/>
    </row>
    <row r="1217" spans="7:9" x14ac:dyDescent="0.25">
      <c r="G1217" s="321"/>
      <c r="H1217" s="322"/>
      <c r="I1217" s="321"/>
    </row>
    <row r="1218" spans="7:9" x14ac:dyDescent="0.25">
      <c r="G1218" s="321"/>
      <c r="H1218" s="322"/>
      <c r="I1218" s="321"/>
    </row>
    <row r="1219" spans="7:9" x14ac:dyDescent="0.25">
      <c r="G1219" s="321"/>
      <c r="H1219" s="322"/>
      <c r="I1219" s="321"/>
    </row>
    <row r="1220" spans="7:9" x14ac:dyDescent="0.25">
      <c r="G1220" s="321"/>
      <c r="H1220" s="322"/>
      <c r="I1220" s="321"/>
    </row>
    <row r="1221" spans="7:9" x14ac:dyDescent="0.25">
      <c r="G1221" s="321"/>
      <c r="H1221" s="322"/>
      <c r="I1221" s="321"/>
    </row>
    <row r="1222" spans="7:9" x14ac:dyDescent="0.25">
      <c r="G1222" s="321"/>
      <c r="H1222" s="322"/>
      <c r="I1222" s="321"/>
    </row>
    <row r="1223" spans="7:9" x14ac:dyDescent="0.25">
      <c r="G1223" s="321"/>
      <c r="H1223" s="322"/>
      <c r="I1223" s="321"/>
    </row>
    <row r="1224" spans="7:9" x14ac:dyDescent="0.25">
      <c r="G1224" s="321"/>
      <c r="H1224" s="322"/>
      <c r="I1224" s="321"/>
    </row>
    <row r="1225" spans="7:9" x14ac:dyDescent="0.25">
      <c r="G1225" s="321"/>
      <c r="H1225" s="322"/>
      <c r="I1225" s="321"/>
    </row>
    <row r="1226" spans="7:9" x14ac:dyDescent="0.25">
      <c r="G1226" s="321"/>
      <c r="H1226" s="322"/>
      <c r="I1226" s="321"/>
    </row>
    <row r="1227" spans="7:9" x14ac:dyDescent="0.25">
      <c r="G1227" s="321"/>
      <c r="H1227" s="322"/>
      <c r="I1227" s="321"/>
    </row>
    <row r="1228" spans="7:9" x14ac:dyDescent="0.25">
      <c r="G1228" s="321"/>
      <c r="H1228" s="322"/>
      <c r="I1228" s="321"/>
    </row>
    <row r="1229" spans="7:9" x14ac:dyDescent="0.25">
      <c r="G1229" s="321"/>
      <c r="H1229" s="322"/>
      <c r="I1229" s="321"/>
    </row>
    <row r="1230" spans="7:9" x14ac:dyDescent="0.25">
      <c r="G1230" s="321"/>
      <c r="H1230" s="322"/>
      <c r="I1230" s="321"/>
    </row>
    <row r="1231" spans="7:9" x14ac:dyDescent="0.25">
      <c r="G1231" s="321"/>
      <c r="H1231" s="322"/>
      <c r="I1231" s="321"/>
    </row>
    <row r="1232" spans="7:9" x14ac:dyDescent="0.25">
      <c r="G1232" s="321"/>
      <c r="H1232" s="322"/>
      <c r="I1232" s="321"/>
    </row>
    <row r="1233" spans="7:9" x14ac:dyDescent="0.25">
      <c r="G1233" s="321"/>
      <c r="H1233" s="322"/>
      <c r="I1233" s="321"/>
    </row>
    <row r="1234" spans="7:9" x14ac:dyDescent="0.25">
      <c r="G1234" s="321"/>
      <c r="H1234" s="322"/>
      <c r="I1234" s="321"/>
    </row>
    <row r="1235" spans="7:9" x14ac:dyDescent="0.25">
      <c r="G1235" s="321"/>
      <c r="H1235" s="322"/>
      <c r="I1235" s="321"/>
    </row>
    <row r="1236" spans="7:9" x14ac:dyDescent="0.25">
      <c r="G1236" s="321"/>
      <c r="H1236" s="322"/>
      <c r="I1236" s="321"/>
    </row>
    <row r="1237" spans="7:9" x14ac:dyDescent="0.25">
      <c r="G1237" s="321"/>
      <c r="H1237" s="322"/>
      <c r="I1237" s="321"/>
    </row>
    <row r="1238" spans="7:9" x14ac:dyDescent="0.25">
      <c r="G1238" s="321"/>
      <c r="H1238" s="322"/>
      <c r="I1238" s="321"/>
    </row>
    <row r="1239" spans="7:9" x14ac:dyDescent="0.25">
      <c r="G1239" s="321"/>
      <c r="H1239" s="322"/>
      <c r="I1239" s="321"/>
    </row>
    <row r="1240" spans="7:9" x14ac:dyDescent="0.25">
      <c r="G1240" s="321"/>
      <c r="H1240" s="322"/>
      <c r="I1240" s="321"/>
    </row>
    <row r="1241" spans="7:9" x14ac:dyDescent="0.25">
      <c r="G1241" s="321"/>
      <c r="H1241" s="322"/>
      <c r="I1241" s="321"/>
    </row>
    <row r="1242" spans="7:9" x14ac:dyDescent="0.25">
      <c r="G1242" s="321"/>
      <c r="H1242" s="322"/>
      <c r="I1242" s="321"/>
    </row>
    <row r="1243" spans="7:9" x14ac:dyDescent="0.25">
      <c r="G1243" s="321"/>
      <c r="H1243" s="322"/>
      <c r="I1243" s="321"/>
    </row>
    <row r="1244" spans="7:9" x14ac:dyDescent="0.25">
      <c r="G1244" s="321"/>
      <c r="H1244" s="322"/>
      <c r="I1244" s="321"/>
    </row>
    <row r="1245" spans="7:9" x14ac:dyDescent="0.25">
      <c r="G1245" s="321"/>
      <c r="H1245" s="322"/>
      <c r="I1245" s="321"/>
    </row>
    <row r="1246" spans="7:9" x14ac:dyDescent="0.25">
      <c r="G1246" s="321"/>
      <c r="H1246" s="322"/>
      <c r="I1246" s="321"/>
    </row>
    <row r="1247" spans="7:9" x14ac:dyDescent="0.25">
      <c r="G1247" s="321"/>
      <c r="H1247" s="322"/>
      <c r="I1247" s="321"/>
    </row>
    <row r="1248" spans="7:9" x14ac:dyDescent="0.25">
      <c r="G1248" s="321"/>
      <c r="H1248" s="322"/>
      <c r="I1248" s="321"/>
    </row>
    <row r="1249" spans="7:9" x14ac:dyDescent="0.25">
      <c r="G1249" s="321"/>
      <c r="H1249" s="322"/>
      <c r="I1249" s="321"/>
    </row>
    <row r="1250" spans="7:9" x14ac:dyDescent="0.25">
      <c r="G1250" s="321"/>
      <c r="H1250" s="322"/>
      <c r="I1250" s="321"/>
    </row>
    <row r="1251" spans="7:9" x14ac:dyDescent="0.25">
      <c r="G1251" s="321"/>
      <c r="H1251" s="322"/>
      <c r="I1251" s="321"/>
    </row>
    <row r="1252" spans="7:9" x14ac:dyDescent="0.25">
      <c r="G1252" s="321"/>
      <c r="H1252" s="322"/>
      <c r="I1252" s="321"/>
    </row>
    <row r="1253" spans="7:9" x14ac:dyDescent="0.25">
      <c r="G1253" s="321"/>
      <c r="H1253" s="322"/>
      <c r="I1253" s="321"/>
    </row>
    <row r="1254" spans="7:9" x14ac:dyDescent="0.25">
      <c r="G1254" s="321"/>
      <c r="H1254" s="322"/>
      <c r="I1254" s="321"/>
    </row>
    <row r="1255" spans="7:9" x14ac:dyDescent="0.25">
      <c r="G1255" s="321"/>
      <c r="H1255" s="322"/>
      <c r="I1255" s="321"/>
    </row>
    <row r="1256" spans="7:9" x14ac:dyDescent="0.25">
      <c r="G1256" s="321"/>
      <c r="H1256" s="322"/>
      <c r="I1256" s="321"/>
    </row>
    <row r="1257" spans="7:9" x14ac:dyDescent="0.25">
      <c r="G1257" s="321"/>
      <c r="H1257" s="322"/>
      <c r="I1257" s="321"/>
    </row>
    <row r="1258" spans="7:9" x14ac:dyDescent="0.25">
      <c r="G1258" s="321"/>
      <c r="H1258" s="322"/>
      <c r="I1258" s="321"/>
    </row>
    <row r="1259" spans="7:9" x14ac:dyDescent="0.25">
      <c r="G1259" s="321"/>
      <c r="H1259" s="322"/>
      <c r="I1259" s="321"/>
    </row>
    <row r="1260" spans="7:9" x14ac:dyDescent="0.25">
      <c r="G1260" s="321"/>
      <c r="H1260" s="322"/>
      <c r="I1260" s="321"/>
    </row>
    <row r="1261" spans="7:9" x14ac:dyDescent="0.25">
      <c r="G1261" s="321"/>
      <c r="H1261" s="322"/>
      <c r="I1261" s="321"/>
    </row>
    <row r="1262" spans="7:9" x14ac:dyDescent="0.25">
      <c r="G1262" s="321"/>
      <c r="H1262" s="322"/>
      <c r="I1262" s="321"/>
    </row>
    <row r="1263" spans="7:9" x14ac:dyDescent="0.25">
      <c r="G1263" s="321"/>
      <c r="H1263" s="322"/>
      <c r="I1263" s="321"/>
    </row>
    <row r="1264" spans="7:9" x14ac:dyDescent="0.25">
      <c r="G1264" s="321"/>
      <c r="H1264" s="322"/>
      <c r="I1264" s="321"/>
    </row>
    <row r="1265" spans="7:9" x14ac:dyDescent="0.25">
      <c r="G1265" s="321"/>
      <c r="H1265" s="322"/>
      <c r="I1265" s="321"/>
    </row>
    <row r="1266" spans="7:9" x14ac:dyDescent="0.25">
      <c r="G1266" s="321"/>
      <c r="H1266" s="322"/>
      <c r="I1266" s="321"/>
    </row>
    <row r="1267" spans="7:9" x14ac:dyDescent="0.25">
      <c r="G1267" s="321"/>
      <c r="H1267" s="322"/>
      <c r="I1267" s="321"/>
    </row>
    <row r="1268" spans="7:9" x14ac:dyDescent="0.25">
      <c r="G1268" s="321"/>
      <c r="H1268" s="322"/>
      <c r="I1268" s="321"/>
    </row>
    <row r="1269" spans="7:9" x14ac:dyDescent="0.25">
      <c r="G1269" s="321"/>
      <c r="H1269" s="322"/>
      <c r="I1269" s="321"/>
    </row>
    <row r="1270" spans="7:9" x14ac:dyDescent="0.25">
      <c r="G1270" s="321"/>
      <c r="H1270" s="322"/>
      <c r="I1270" s="321"/>
    </row>
    <row r="1271" spans="7:9" x14ac:dyDescent="0.25">
      <c r="G1271" s="321"/>
      <c r="H1271" s="322"/>
      <c r="I1271" s="321"/>
    </row>
    <row r="1272" spans="7:9" x14ac:dyDescent="0.25">
      <c r="G1272" s="321"/>
      <c r="H1272" s="322"/>
      <c r="I1272" s="321"/>
    </row>
    <row r="1273" spans="7:9" x14ac:dyDescent="0.25">
      <c r="G1273" s="321"/>
      <c r="H1273" s="322"/>
      <c r="I1273" s="321"/>
    </row>
    <row r="1274" spans="7:9" x14ac:dyDescent="0.25">
      <c r="G1274" s="321"/>
      <c r="H1274" s="322"/>
      <c r="I1274" s="321"/>
    </row>
    <row r="1275" spans="7:9" x14ac:dyDescent="0.25">
      <c r="G1275" s="321"/>
      <c r="H1275" s="322"/>
      <c r="I1275" s="321"/>
    </row>
    <row r="1276" spans="7:9" x14ac:dyDescent="0.25">
      <c r="G1276" s="321"/>
      <c r="H1276" s="322"/>
      <c r="I1276" s="321"/>
    </row>
    <row r="1277" spans="7:9" x14ac:dyDescent="0.25">
      <c r="G1277" s="321"/>
      <c r="H1277" s="322"/>
      <c r="I1277" s="321"/>
    </row>
    <row r="1278" spans="7:9" x14ac:dyDescent="0.25">
      <c r="G1278" s="321"/>
      <c r="H1278" s="322"/>
      <c r="I1278" s="321"/>
    </row>
    <row r="1279" spans="7:9" x14ac:dyDescent="0.25">
      <c r="G1279" s="321"/>
      <c r="H1279" s="322"/>
      <c r="I1279" s="321"/>
    </row>
    <row r="1280" spans="7:9" x14ac:dyDescent="0.25">
      <c r="G1280" s="321"/>
      <c r="H1280" s="322"/>
      <c r="I1280" s="321"/>
    </row>
    <row r="1281" spans="7:9" x14ac:dyDescent="0.25">
      <c r="G1281" s="321"/>
      <c r="H1281" s="322"/>
      <c r="I1281" s="321"/>
    </row>
    <row r="1282" spans="7:9" x14ac:dyDescent="0.25">
      <c r="G1282" s="321"/>
      <c r="H1282" s="322"/>
      <c r="I1282" s="321"/>
    </row>
    <row r="1283" spans="7:9" x14ac:dyDescent="0.25">
      <c r="G1283" s="321"/>
      <c r="H1283" s="322"/>
      <c r="I1283" s="321"/>
    </row>
    <row r="1284" spans="7:9" x14ac:dyDescent="0.25">
      <c r="G1284" s="321"/>
      <c r="H1284" s="322"/>
      <c r="I1284" s="321"/>
    </row>
    <row r="1285" spans="7:9" x14ac:dyDescent="0.25">
      <c r="G1285" s="321"/>
      <c r="H1285" s="322"/>
      <c r="I1285" s="321"/>
    </row>
    <row r="1286" spans="7:9" x14ac:dyDescent="0.25">
      <c r="G1286" s="321"/>
      <c r="H1286" s="322"/>
      <c r="I1286" s="321"/>
    </row>
    <row r="1287" spans="7:9" x14ac:dyDescent="0.25">
      <c r="G1287" s="321"/>
      <c r="H1287" s="322"/>
      <c r="I1287" s="321"/>
    </row>
    <row r="1288" spans="7:9" x14ac:dyDescent="0.25">
      <c r="G1288" s="321"/>
      <c r="H1288" s="322"/>
      <c r="I1288" s="321"/>
    </row>
    <row r="1289" spans="7:9" x14ac:dyDescent="0.25">
      <c r="G1289" s="321"/>
      <c r="H1289" s="322"/>
      <c r="I1289" s="321"/>
    </row>
    <row r="1290" spans="7:9" x14ac:dyDescent="0.25">
      <c r="G1290" s="321"/>
      <c r="H1290" s="322"/>
      <c r="I1290" s="321"/>
    </row>
    <row r="1291" spans="7:9" x14ac:dyDescent="0.25">
      <c r="G1291" s="321"/>
      <c r="H1291" s="322"/>
      <c r="I1291" s="321"/>
    </row>
    <row r="1292" spans="7:9" x14ac:dyDescent="0.25">
      <c r="G1292" s="321"/>
      <c r="H1292" s="322"/>
      <c r="I1292" s="321"/>
    </row>
    <row r="1293" spans="7:9" x14ac:dyDescent="0.25">
      <c r="G1293" s="321"/>
      <c r="H1293" s="322"/>
      <c r="I1293" s="321"/>
    </row>
    <row r="1294" spans="7:9" x14ac:dyDescent="0.25">
      <c r="G1294" s="321"/>
      <c r="H1294" s="322"/>
      <c r="I1294" s="321"/>
    </row>
    <row r="1295" spans="7:9" x14ac:dyDescent="0.25">
      <c r="G1295" s="321"/>
      <c r="H1295" s="322"/>
      <c r="I1295" s="321"/>
    </row>
    <row r="1296" spans="7:9" x14ac:dyDescent="0.25">
      <c r="G1296" s="321"/>
      <c r="H1296" s="322"/>
      <c r="I1296" s="321"/>
    </row>
    <row r="1297" spans="7:9" x14ac:dyDescent="0.25">
      <c r="G1297" s="321"/>
      <c r="H1297" s="322"/>
      <c r="I1297" s="321"/>
    </row>
    <row r="1298" spans="7:9" x14ac:dyDescent="0.25">
      <c r="G1298" s="321"/>
      <c r="H1298" s="322"/>
      <c r="I1298" s="321"/>
    </row>
    <row r="1299" spans="7:9" x14ac:dyDescent="0.25">
      <c r="G1299" s="321"/>
      <c r="H1299" s="322"/>
      <c r="I1299" s="321"/>
    </row>
    <row r="1300" spans="7:9" x14ac:dyDescent="0.25">
      <c r="G1300" s="321"/>
      <c r="H1300" s="322"/>
      <c r="I1300" s="321"/>
    </row>
    <row r="1301" spans="7:9" x14ac:dyDescent="0.25">
      <c r="G1301" s="321"/>
      <c r="H1301" s="322"/>
      <c r="I1301" s="321"/>
    </row>
    <row r="1302" spans="7:9" x14ac:dyDescent="0.25">
      <c r="G1302" s="321"/>
      <c r="H1302" s="322"/>
      <c r="I1302" s="321"/>
    </row>
    <row r="1303" spans="7:9" x14ac:dyDescent="0.25">
      <c r="G1303" s="321"/>
      <c r="H1303" s="322"/>
      <c r="I1303" s="321"/>
    </row>
    <row r="1304" spans="7:9" x14ac:dyDescent="0.25">
      <c r="G1304" s="321"/>
      <c r="H1304" s="322"/>
      <c r="I1304" s="321"/>
    </row>
    <row r="1305" spans="7:9" x14ac:dyDescent="0.25">
      <c r="G1305" s="321"/>
      <c r="H1305" s="322"/>
      <c r="I1305" s="321"/>
    </row>
    <row r="1306" spans="7:9" x14ac:dyDescent="0.25">
      <c r="G1306" s="321"/>
      <c r="H1306" s="322"/>
      <c r="I1306" s="321"/>
    </row>
    <row r="1307" spans="7:9" x14ac:dyDescent="0.25">
      <c r="G1307" s="321"/>
      <c r="H1307" s="322"/>
      <c r="I1307" s="321"/>
    </row>
    <row r="1308" spans="7:9" x14ac:dyDescent="0.25">
      <c r="G1308" s="321"/>
      <c r="H1308" s="322"/>
      <c r="I1308" s="321"/>
    </row>
    <row r="1309" spans="7:9" x14ac:dyDescent="0.25">
      <c r="G1309" s="321"/>
      <c r="H1309" s="322"/>
      <c r="I1309" s="321"/>
    </row>
    <row r="1310" spans="7:9" x14ac:dyDescent="0.25">
      <c r="G1310" s="321"/>
      <c r="H1310" s="322"/>
      <c r="I1310" s="321"/>
    </row>
    <row r="1311" spans="7:9" x14ac:dyDescent="0.25">
      <c r="G1311" s="321"/>
      <c r="H1311" s="322"/>
      <c r="I1311" s="321"/>
    </row>
    <row r="1312" spans="7:9" x14ac:dyDescent="0.25">
      <c r="G1312" s="321"/>
      <c r="H1312" s="322"/>
      <c r="I1312" s="321"/>
    </row>
    <row r="1313" spans="7:9" x14ac:dyDescent="0.25">
      <c r="G1313" s="321"/>
      <c r="H1313" s="322"/>
      <c r="I1313" s="321"/>
    </row>
    <row r="1314" spans="7:9" x14ac:dyDescent="0.25">
      <c r="G1314" s="321"/>
      <c r="H1314" s="322"/>
      <c r="I1314" s="321"/>
    </row>
    <row r="1315" spans="7:9" x14ac:dyDescent="0.25">
      <c r="G1315" s="321"/>
      <c r="H1315" s="322"/>
      <c r="I1315" s="321"/>
    </row>
    <row r="1316" spans="7:9" x14ac:dyDescent="0.25">
      <c r="G1316" s="321"/>
      <c r="H1316" s="322"/>
      <c r="I1316" s="321"/>
    </row>
    <row r="1317" spans="7:9" x14ac:dyDescent="0.25">
      <c r="G1317" s="321"/>
      <c r="H1317" s="322"/>
      <c r="I1317" s="321"/>
    </row>
    <row r="1318" spans="7:9" x14ac:dyDescent="0.25">
      <c r="G1318" s="321"/>
      <c r="H1318" s="322"/>
      <c r="I1318" s="321"/>
    </row>
    <row r="1319" spans="7:9" x14ac:dyDescent="0.25">
      <c r="G1319" s="321"/>
      <c r="H1319" s="322"/>
      <c r="I1319" s="321"/>
    </row>
    <row r="1320" spans="7:9" x14ac:dyDescent="0.25">
      <c r="G1320" s="321"/>
      <c r="H1320" s="322"/>
      <c r="I1320" s="321"/>
    </row>
    <row r="1321" spans="7:9" x14ac:dyDescent="0.25">
      <c r="G1321" s="321"/>
      <c r="H1321" s="322"/>
      <c r="I1321" s="321"/>
    </row>
    <row r="1322" spans="7:9" x14ac:dyDescent="0.25">
      <c r="G1322" s="321"/>
      <c r="H1322" s="322"/>
      <c r="I1322" s="321"/>
    </row>
    <row r="1323" spans="7:9" x14ac:dyDescent="0.25">
      <c r="G1323" s="321"/>
      <c r="H1323" s="322"/>
      <c r="I1323" s="321"/>
    </row>
    <row r="1324" spans="7:9" x14ac:dyDescent="0.25">
      <c r="G1324" s="321"/>
      <c r="H1324" s="322"/>
      <c r="I1324" s="321"/>
    </row>
    <row r="1325" spans="7:9" x14ac:dyDescent="0.25">
      <c r="G1325" s="321"/>
      <c r="H1325" s="322"/>
      <c r="I1325" s="321"/>
    </row>
    <row r="1326" spans="7:9" x14ac:dyDescent="0.25">
      <c r="G1326" s="321"/>
      <c r="H1326" s="322"/>
      <c r="I1326" s="321"/>
    </row>
    <row r="1327" spans="7:9" x14ac:dyDescent="0.25">
      <c r="G1327" s="321"/>
      <c r="H1327" s="322"/>
      <c r="I1327" s="321"/>
    </row>
    <row r="1328" spans="7:9" x14ac:dyDescent="0.25">
      <c r="G1328" s="321"/>
      <c r="H1328" s="322"/>
      <c r="I1328" s="321"/>
    </row>
    <row r="1329" spans="7:9" x14ac:dyDescent="0.25">
      <c r="G1329" s="321"/>
      <c r="H1329" s="322"/>
      <c r="I1329" s="321"/>
    </row>
    <row r="1330" spans="7:9" x14ac:dyDescent="0.25">
      <c r="G1330" s="321"/>
      <c r="H1330" s="322"/>
      <c r="I1330" s="321"/>
    </row>
    <row r="1331" spans="7:9" x14ac:dyDescent="0.25">
      <c r="G1331" s="321"/>
      <c r="H1331" s="322"/>
      <c r="I1331" s="321"/>
    </row>
    <row r="1332" spans="7:9" x14ac:dyDescent="0.25">
      <c r="G1332" s="321"/>
      <c r="H1332" s="322"/>
      <c r="I1332" s="321"/>
    </row>
    <row r="1333" spans="7:9" x14ac:dyDescent="0.25">
      <c r="G1333" s="321"/>
      <c r="H1333" s="322"/>
      <c r="I1333" s="321"/>
    </row>
    <row r="1334" spans="7:9" x14ac:dyDescent="0.25">
      <c r="G1334" s="321"/>
      <c r="H1334" s="322"/>
      <c r="I1334" s="321"/>
    </row>
    <row r="1335" spans="7:9" x14ac:dyDescent="0.25">
      <c r="G1335" s="321"/>
      <c r="H1335" s="322"/>
      <c r="I1335" s="321"/>
    </row>
    <row r="1336" spans="7:9" x14ac:dyDescent="0.25">
      <c r="G1336" s="321"/>
      <c r="H1336" s="322"/>
      <c r="I1336" s="321"/>
    </row>
    <row r="1337" spans="7:9" x14ac:dyDescent="0.25">
      <c r="G1337" s="321"/>
      <c r="H1337" s="322"/>
      <c r="I1337" s="321"/>
    </row>
    <row r="1338" spans="7:9" x14ac:dyDescent="0.25">
      <c r="G1338" s="321"/>
      <c r="H1338" s="322"/>
      <c r="I1338" s="321"/>
    </row>
    <row r="1339" spans="7:9" x14ac:dyDescent="0.25">
      <c r="G1339" s="321"/>
      <c r="H1339" s="322"/>
      <c r="I1339" s="321"/>
    </row>
    <row r="1340" spans="7:9" x14ac:dyDescent="0.25">
      <c r="G1340" s="321"/>
      <c r="H1340" s="322"/>
      <c r="I1340" s="321"/>
    </row>
    <row r="1341" spans="7:9" x14ac:dyDescent="0.25">
      <c r="G1341" s="321"/>
      <c r="H1341" s="322"/>
      <c r="I1341" s="321"/>
    </row>
    <row r="1342" spans="7:9" x14ac:dyDescent="0.25">
      <c r="G1342" s="321"/>
      <c r="H1342" s="322"/>
      <c r="I1342" s="321"/>
    </row>
    <row r="1343" spans="7:9" x14ac:dyDescent="0.25">
      <c r="G1343" s="321"/>
      <c r="H1343" s="322"/>
      <c r="I1343" s="321"/>
    </row>
    <row r="1344" spans="7:9" x14ac:dyDescent="0.25">
      <c r="G1344" s="321"/>
      <c r="H1344" s="322"/>
      <c r="I1344" s="321"/>
    </row>
    <row r="1345" spans="7:9" x14ac:dyDescent="0.25">
      <c r="G1345" s="321"/>
      <c r="H1345" s="322"/>
      <c r="I1345" s="321"/>
    </row>
    <row r="1346" spans="7:9" x14ac:dyDescent="0.25">
      <c r="G1346" s="321"/>
      <c r="H1346" s="322"/>
      <c r="I1346" s="321"/>
    </row>
    <row r="1347" spans="7:9" x14ac:dyDescent="0.25">
      <c r="G1347" s="321"/>
      <c r="H1347" s="322"/>
      <c r="I1347" s="321"/>
    </row>
    <row r="1348" spans="7:9" x14ac:dyDescent="0.25">
      <c r="G1348" s="321"/>
      <c r="H1348" s="322"/>
      <c r="I1348" s="321"/>
    </row>
    <row r="1349" spans="7:9" x14ac:dyDescent="0.25">
      <c r="G1349" s="321"/>
      <c r="H1349" s="322"/>
      <c r="I1349" s="321"/>
    </row>
    <row r="1350" spans="7:9" x14ac:dyDescent="0.25">
      <c r="G1350" s="321"/>
      <c r="H1350" s="322"/>
      <c r="I1350" s="321"/>
    </row>
    <row r="1351" spans="7:9" x14ac:dyDescent="0.25">
      <c r="G1351" s="321"/>
      <c r="H1351" s="322"/>
      <c r="I1351" s="321"/>
    </row>
    <row r="1352" spans="7:9" x14ac:dyDescent="0.25">
      <c r="G1352" s="321"/>
      <c r="H1352" s="322"/>
      <c r="I1352" s="321"/>
    </row>
    <row r="1353" spans="7:9" x14ac:dyDescent="0.25">
      <c r="G1353" s="321"/>
      <c r="H1353" s="322"/>
      <c r="I1353" s="321"/>
    </row>
    <row r="1354" spans="7:9" x14ac:dyDescent="0.25">
      <c r="G1354" s="321"/>
      <c r="H1354" s="322"/>
      <c r="I1354" s="321"/>
    </row>
    <row r="1355" spans="7:9" x14ac:dyDescent="0.25">
      <c r="G1355" s="321"/>
      <c r="H1355" s="322"/>
      <c r="I1355" s="321"/>
    </row>
    <row r="1356" spans="7:9" x14ac:dyDescent="0.25">
      <c r="G1356" s="321"/>
      <c r="H1356" s="322"/>
      <c r="I1356" s="321"/>
    </row>
    <row r="1357" spans="7:9" x14ac:dyDescent="0.25">
      <c r="G1357" s="321"/>
      <c r="H1357" s="322"/>
      <c r="I1357" s="321"/>
    </row>
    <row r="1358" spans="7:9" x14ac:dyDescent="0.25">
      <c r="G1358" s="321"/>
      <c r="H1358" s="322"/>
      <c r="I1358" s="321"/>
    </row>
    <row r="1359" spans="7:9" x14ac:dyDescent="0.25">
      <c r="G1359" s="321"/>
      <c r="H1359" s="322"/>
      <c r="I1359" s="321"/>
    </row>
    <row r="1360" spans="7:9" x14ac:dyDescent="0.25">
      <c r="G1360" s="321"/>
      <c r="H1360" s="322"/>
      <c r="I1360" s="321"/>
    </row>
    <row r="1361" spans="7:9" x14ac:dyDescent="0.25">
      <c r="G1361" s="321"/>
      <c r="H1361" s="322"/>
      <c r="I1361" s="321"/>
    </row>
    <row r="1362" spans="7:9" x14ac:dyDescent="0.25">
      <c r="G1362" s="321"/>
      <c r="H1362" s="322"/>
      <c r="I1362" s="321"/>
    </row>
    <row r="1363" spans="7:9" x14ac:dyDescent="0.25">
      <c r="G1363" s="321"/>
      <c r="H1363" s="322"/>
      <c r="I1363" s="321"/>
    </row>
    <row r="1364" spans="7:9" x14ac:dyDescent="0.25">
      <c r="G1364" s="321"/>
      <c r="H1364" s="322"/>
      <c r="I1364" s="321"/>
    </row>
    <row r="1365" spans="7:9" x14ac:dyDescent="0.25">
      <c r="G1365" s="321"/>
      <c r="H1365" s="322"/>
      <c r="I1365" s="321"/>
    </row>
    <row r="1366" spans="7:9" x14ac:dyDescent="0.25">
      <c r="G1366" s="321"/>
      <c r="H1366" s="322"/>
      <c r="I1366" s="321"/>
    </row>
    <row r="1367" spans="7:9" x14ac:dyDescent="0.25">
      <c r="G1367" s="321"/>
      <c r="H1367" s="322"/>
      <c r="I1367" s="321"/>
    </row>
    <row r="1368" spans="7:9" x14ac:dyDescent="0.25">
      <c r="G1368" s="321"/>
      <c r="H1368" s="322"/>
      <c r="I1368" s="321"/>
    </row>
    <row r="1369" spans="7:9" x14ac:dyDescent="0.25">
      <c r="G1369" s="321"/>
      <c r="H1369" s="322"/>
      <c r="I1369" s="321"/>
    </row>
    <row r="1370" spans="7:9" x14ac:dyDescent="0.25">
      <c r="G1370" s="321"/>
      <c r="H1370" s="322"/>
      <c r="I1370" s="321"/>
    </row>
    <row r="1371" spans="7:9" x14ac:dyDescent="0.25">
      <c r="G1371" s="321"/>
      <c r="H1371" s="322"/>
      <c r="I1371" s="321"/>
    </row>
    <row r="1372" spans="7:9" x14ac:dyDescent="0.25">
      <c r="G1372" s="321"/>
      <c r="H1372" s="322"/>
      <c r="I1372" s="321"/>
    </row>
    <row r="1373" spans="7:9" x14ac:dyDescent="0.25">
      <c r="G1373" s="321"/>
      <c r="H1373" s="322"/>
      <c r="I1373" s="321"/>
    </row>
    <row r="1374" spans="7:9" x14ac:dyDescent="0.25">
      <c r="G1374" s="321"/>
      <c r="H1374" s="322"/>
      <c r="I1374" s="321"/>
    </row>
    <row r="1375" spans="7:9" x14ac:dyDescent="0.25">
      <c r="G1375" s="321"/>
      <c r="H1375" s="322"/>
      <c r="I1375" s="321"/>
    </row>
    <row r="1376" spans="7:9" x14ac:dyDescent="0.25">
      <c r="G1376" s="321"/>
      <c r="H1376" s="322"/>
      <c r="I1376" s="321"/>
    </row>
    <row r="1377" spans="7:9" x14ac:dyDescent="0.25">
      <c r="G1377" s="321"/>
      <c r="H1377" s="322"/>
      <c r="I1377" s="321"/>
    </row>
    <row r="1378" spans="7:9" x14ac:dyDescent="0.25">
      <c r="G1378" s="321"/>
      <c r="H1378" s="322"/>
      <c r="I1378" s="321"/>
    </row>
    <row r="1379" spans="7:9" x14ac:dyDescent="0.25">
      <c r="G1379" s="321"/>
      <c r="H1379" s="322"/>
      <c r="I1379" s="321"/>
    </row>
    <row r="1380" spans="7:9" x14ac:dyDescent="0.25">
      <c r="G1380" s="321"/>
      <c r="H1380" s="322"/>
      <c r="I1380" s="321"/>
    </row>
    <row r="1381" spans="7:9" x14ac:dyDescent="0.25">
      <c r="G1381" s="321"/>
      <c r="H1381" s="322"/>
      <c r="I1381" s="321"/>
    </row>
    <row r="1382" spans="7:9" x14ac:dyDescent="0.25">
      <c r="G1382" s="321"/>
      <c r="H1382" s="322"/>
      <c r="I1382" s="321"/>
    </row>
    <row r="1383" spans="7:9" x14ac:dyDescent="0.25">
      <c r="G1383" s="321"/>
      <c r="H1383" s="322"/>
      <c r="I1383" s="321"/>
    </row>
    <row r="1384" spans="7:9" x14ac:dyDescent="0.25">
      <c r="G1384" s="321"/>
      <c r="H1384" s="322"/>
      <c r="I1384" s="321"/>
    </row>
    <row r="1385" spans="7:9" x14ac:dyDescent="0.25">
      <c r="G1385" s="321"/>
      <c r="H1385" s="322"/>
      <c r="I1385" s="321"/>
    </row>
    <row r="1386" spans="7:9" x14ac:dyDescent="0.25">
      <c r="G1386" s="321"/>
      <c r="H1386" s="322"/>
      <c r="I1386" s="321"/>
    </row>
    <row r="1387" spans="7:9" x14ac:dyDescent="0.25">
      <c r="G1387" s="321"/>
      <c r="H1387" s="322"/>
      <c r="I1387" s="321"/>
    </row>
    <row r="1388" spans="7:9" x14ac:dyDescent="0.25">
      <c r="G1388" s="321"/>
      <c r="H1388" s="322"/>
      <c r="I1388" s="321"/>
    </row>
    <row r="1389" spans="7:9" x14ac:dyDescent="0.25">
      <c r="G1389" s="321"/>
      <c r="H1389" s="322"/>
      <c r="I1389" s="321"/>
    </row>
    <row r="1390" spans="7:9" x14ac:dyDescent="0.25">
      <c r="G1390" s="321"/>
      <c r="H1390" s="322"/>
      <c r="I1390" s="321"/>
    </row>
    <row r="1391" spans="7:9" x14ac:dyDescent="0.25">
      <c r="G1391" s="321"/>
      <c r="H1391" s="322"/>
      <c r="I1391" s="321"/>
    </row>
    <row r="1392" spans="7:9" x14ac:dyDescent="0.25">
      <c r="G1392" s="321"/>
      <c r="H1392" s="322"/>
      <c r="I1392" s="321"/>
    </row>
    <row r="1393" spans="7:9" x14ac:dyDescent="0.25">
      <c r="G1393" s="321"/>
      <c r="H1393" s="322"/>
      <c r="I1393" s="321"/>
    </row>
    <row r="1394" spans="7:9" x14ac:dyDescent="0.25">
      <c r="G1394" s="321"/>
      <c r="H1394" s="322"/>
      <c r="I1394" s="321"/>
    </row>
    <row r="1395" spans="7:9" x14ac:dyDescent="0.25">
      <c r="G1395" s="321"/>
      <c r="H1395" s="322"/>
      <c r="I1395" s="321"/>
    </row>
    <row r="1396" spans="7:9" x14ac:dyDescent="0.25">
      <c r="G1396" s="321"/>
      <c r="H1396" s="322"/>
      <c r="I1396" s="321"/>
    </row>
    <row r="1397" spans="7:9" x14ac:dyDescent="0.25">
      <c r="G1397" s="321"/>
      <c r="H1397" s="322"/>
      <c r="I1397" s="321"/>
    </row>
    <row r="1398" spans="7:9" x14ac:dyDescent="0.25">
      <c r="G1398" s="321"/>
      <c r="H1398" s="322"/>
      <c r="I1398" s="321"/>
    </row>
    <row r="1399" spans="7:9" x14ac:dyDescent="0.25">
      <c r="G1399" s="321"/>
      <c r="H1399" s="322"/>
      <c r="I1399" s="321"/>
    </row>
    <row r="1400" spans="7:9" x14ac:dyDescent="0.25">
      <c r="G1400" s="321"/>
      <c r="H1400" s="322"/>
      <c r="I1400" s="321"/>
    </row>
    <row r="1401" spans="7:9" x14ac:dyDescent="0.25">
      <c r="G1401" s="321"/>
      <c r="H1401" s="322"/>
      <c r="I1401" s="321"/>
    </row>
    <row r="1402" spans="7:9" x14ac:dyDescent="0.25">
      <c r="G1402" s="321"/>
      <c r="H1402" s="322"/>
      <c r="I1402" s="321"/>
    </row>
    <row r="1403" spans="7:9" x14ac:dyDescent="0.25">
      <c r="G1403" s="321"/>
      <c r="H1403" s="322"/>
      <c r="I1403" s="321"/>
    </row>
    <row r="1404" spans="7:9" x14ac:dyDescent="0.25">
      <c r="G1404" s="321"/>
      <c r="H1404" s="322"/>
      <c r="I1404" s="321"/>
    </row>
    <row r="1405" spans="7:9" x14ac:dyDescent="0.25">
      <c r="G1405" s="321"/>
      <c r="H1405" s="322"/>
      <c r="I1405" s="321"/>
    </row>
    <row r="1406" spans="7:9" x14ac:dyDescent="0.25">
      <c r="G1406" s="321"/>
      <c r="H1406" s="322"/>
      <c r="I1406" s="321"/>
    </row>
    <row r="1407" spans="7:9" x14ac:dyDescent="0.25">
      <c r="G1407" s="321"/>
      <c r="H1407" s="322"/>
      <c r="I1407" s="321"/>
    </row>
    <row r="1408" spans="7:9" x14ac:dyDescent="0.25">
      <c r="G1408" s="321"/>
      <c r="H1408" s="322"/>
      <c r="I1408" s="321"/>
    </row>
    <row r="1409" spans="7:9" x14ac:dyDescent="0.25">
      <c r="G1409" s="321"/>
      <c r="H1409" s="322"/>
      <c r="I1409" s="321"/>
    </row>
    <row r="1410" spans="7:9" x14ac:dyDescent="0.25">
      <c r="G1410" s="321"/>
      <c r="H1410" s="322"/>
      <c r="I1410" s="321"/>
    </row>
    <row r="1411" spans="7:9" x14ac:dyDescent="0.25">
      <c r="G1411" s="321"/>
      <c r="H1411" s="322"/>
      <c r="I1411" s="321"/>
    </row>
    <row r="1412" spans="7:9" x14ac:dyDescent="0.25">
      <c r="G1412" s="321"/>
      <c r="H1412" s="322"/>
      <c r="I1412" s="321"/>
    </row>
    <row r="1413" spans="7:9" x14ac:dyDescent="0.25">
      <c r="G1413" s="321"/>
      <c r="H1413" s="322"/>
      <c r="I1413" s="321"/>
    </row>
    <row r="1414" spans="7:9" x14ac:dyDescent="0.25">
      <c r="G1414" s="321"/>
      <c r="H1414" s="322"/>
      <c r="I1414" s="321"/>
    </row>
    <row r="1415" spans="7:9" x14ac:dyDescent="0.25">
      <c r="G1415" s="321"/>
      <c r="H1415" s="322"/>
      <c r="I1415" s="321"/>
    </row>
    <row r="1416" spans="7:9" x14ac:dyDescent="0.25">
      <c r="G1416" s="321"/>
      <c r="H1416" s="322"/>
      <c r="I1416" s="321"/>
    </row>
    <row r="1417" spans="7:9" x14ac:dyDescent="0.25">
      <c r="G1417" s="321"/>
      <c r="H1417" s="322"/>
      <c r="I1417" s="321"/>
    </row>
    <row r="1418" spans="7:9" x14ac:dyDescent="0.25">
      <c r="G1418" s="321"/>
      <c r="H1418" s="322"/>
      <c r="I1418" s="321"/>
    </row>
    <row r="1419" spans="7:9" x14ac:dyDescent="0.25">
      <c r="G1419" s="321"/>
      <c r="H1419" s="322"/>
      <c r="I1419" s="321"/>
    </row>
    <row r="1420" spans="7:9" x14ac:dyDescent="0.25">
      <c r="G1420" s="321"/>
      <c r="H1420" s="322"/>
      <c r="I1420" s="321"/>
    </row>
    <row r="1421" spans="7:9" x14ac:dyDescent="0.25">
      <c r="G1421" s="321"/>
      <c r="H1421" s="322"/>
      <c r="I1421" s="321"/>
    </row>
    <row r="1422" spans="7:9" x14ac:dyDescent="0.25">
      <c r="G1422" s="321"/>
      <c r="H1422" s="322"/>
      <c r="I1422" s="321"/>
    </row>
    <row r="1423" spans="7:9" x14ac:dyDescent="0.25">
      <c r="G1423" s="321"/>
      <c r="H1423" s="322"/>
      <c r="I1423" s="321"/>
    </row>
    <row r="1424" spans="7:9" x14ac:dyDescent="0.25">
      <c r="G1424" s="321"/>
      <c r="H1424" s="322"/>
      <c r="I1424" s="321"/>
    </row>
    <row r="1425" spans="7:9" x14ac:dyDescent="0.25">
      <c r="G1425" s="321"/>
      <c r="H1425" s="322"/>
      <c r="I1425" s="321"/>
    </row>
    <row r="1426" spans="7:9" x14ac:dyDescent="0.25">
      <c r="G1426" s="321"/>
      <c r="H1426" s="322"/>
      <c r="I1426" s="321"/>
    </row>
    <row r="1427" spans="7:9" x14ac:dyDescent="0.25">
      <c r="G1427" s="321"/>
      <c r="H1427" s="322"/>
      <c r="I1427" s="321"/>
    </row>
    <row r="1428" spans="7:9" x14ac:dyDescent="0.25">
      <c r="G1428" s="321"/>
      <c r="H1428" s="322"/>
      <c r="I1428" s="321"/>
    </row>
    <row r="1429" spans="7:9" x14ac:dyDescent="0.25">
      <c r="G1429" s="321"/>
      <c r="H1429" s="322"/>
      <c r="I1429" s="321"/>
    </row>
    <row r="1430" spans="7:9" x14ac:dyDescent="0.25">
      <c r="G1430" s="321"/>
      <c r="H1430" s="322"/>
      <c r="I1430" s="321"/>
    </row>
    <row r="1431" spans="7:9" x14ac:dyDescent="0.25">
      <c r="G1431" s="321"/>
      <c r="H1431" s="322"/>
      <c r="I1431" s="321"/>
    </row>
    <row r="1432" spans="7:9" x14ac:dyDescent="0.25">
      <c r="G1432" s="321"/>
      <c r="H1432" s="322"/>
      <c r="I1432" s="321"/>
    </row>
    <row r="1433" spans="7:9" x14ac:dyDescent="0.25">
      <c r="G1433" s="321"/>
      <c r="H1433" s="322"/>
      <c r="I1433" s="321"/>
    </row>
    <row r="1434" spans="7:9" x14ac:dyDescent="0.25">
      <c r="G1434" s="321"/>
      <c r="H1434" s="322"/>
      <c r="I1434" s="321"/>
    </row>
    <row r="1435" spans="7:9" x14ac:dyDescent="0.25">
      <c r="G1435" s="321"/>
      <c r="H1435" s="322"/>
      <c r="I1435" s="321"/>
    </row>
    <row r="1436" spans="7:9" x14ac:dyDescent="0.25">
      <c r="G1436" s="321"/>
      <c r="H1436" s="322"/>
      <c r="I1436" s="321"/>
    </row>
    <row r="1437" spans="7:9" x14ac:dyDescent="0.25">
      <c r="G1437" s="321"/>
      <c r="H1437" s="322"/>
      <c r="I1437" s="321"/>
    </row>
    <row r="1438" spans="7:9" x14ac:dyDescent="0.25">
      <c r="G1438" s="321"/>
      <c r="H1438" s="322"/>
      <c r="I1438" s="321"/>
    </row>
    <row r="1439" spans="7:9" x14ac:dyDescent="0.25">
      <c r="G1439" s="321"/>
      <c r="H1439" s="322"/>
      <c r="I1439" s="321"/>
    </row>
    <row r="1440" spans="7:9" x14ac:dyDescent="0.25">
      <c r="G1440" s="321"/>
      <c r="H1440" s="322"/>
      <c r="I1440" s="321"/>
    </row>
    <row r="1441" spans="7:9" x14ac:dyDescent="0.25">
      <c r="G1441" s="321"/>
      <c r="H1441" s="322"/>
      <c r="I1441" s="321"/>
    </row>
    <row r="1442" spans="7:9" x14ac:dyDescent="0.25">
      <c r="G1442" s="321"/>
      <c r="H1442" s="322"/>
      <c r="I1442" s="321"/>
    </row>
    <row r="1443" spans="7:9" x14ac:dyDescent="0.25">
      <c r="G1443" s="321"/>
      <c r="H1443" s="322"/>
      <c r="I1443" s="321"/>
    </row>
    <row r="1444" spans="7:9" x14ac:dyDescent="0.25">
      <c r="G1444" s="321"/>
      <c r="H1444" s="322"/>
      <c r="I1444" s="321"/>
    </row>
    <row r="1445" spans="7:9" x14ac:dyDescent="0.25">
      <c r="G1445" s="321"/>
      <c r="H1445" s="322"/>
      <c r="I1445" s="321"/>
    </row>
    <row r="1446" spans="7:9" x14ac:dyDescent="0.25">
      <c r="G1446" s="321"/>
      <c r="H1446" s="322"/>
      <c r="I1446" s="321"/>
    </row>
    <row r="1447" spans="7:9" x14ac:dyDescent="0.25">
      <c r="G1447" s="321"/>
      <c r="H1447" s="322"/>
      <c r="I1447" s="321"/>
    </row>
    <row r="1448" spans="7:9" x14ac:dyDescent="0.25">
      <c r="G1448" s="321"/>
      <c r="H1448" s="322"/>
      <c r="I1448" s="321"/>
    </row>
    <row r="1449" spans="7:9" x14ac:dyDescent="0.25">
      <c r="G1449" s="321"/>
      <c r="H1449" s="322"/>
      <c r="I1449" s="321"/>
    </row>
    <row r="1450" spans="7:9" x14ac:dyDescent="0.25">
      <c r="G1450" s="321"/>
      <c r="H1450" s="322"/>
      <c r="I1450" s="321"/>
    </row>
    <row r="1451" spans="7:9" x14ac:dyDescent="0.25">
      <c r="G1451" s="321"/>
      <c r="H1451" s="322"/>
      <c r="I1451" s="321"/>
    </row>
    <row r="1452" spans="7:9" x14ac:dyDescent="0.25">
      <c r="G1452" s="321"/>
      <c r="H1452" s="322"/>
      <c r="I1452" s="321"/>
    </row>
    <row r="1453" spans="7:9" x14ac:dyDescent="0.25">
      <c r="G1453" s="321"/>
      <c r="H1453" s="322"/>
      <c r="I1453" s="321"/>
    </row>
    <row r="1454" spans="7:9" x14ac:dyDescent="0.25">
      <c r="G1454" s="321"/>
      <c r="H1454" s="322"/>
      <c r="I1454" s="321"/>
    </row>
    <row r="1455" spans="7:9" x14ac:dyDescent="0.25">
      <c r="G1455" s="321"/>
      <c r="H1455" s="322"/>
      <c r="I1455" s="321"/>
    </row>
    <row r="1456" spans="7:9" x14ac:dyDescent="0.25">
      <c r="G1456" s="321"/>
      <c r="H1456" s="322"/>
      <c r="I1456" s="321"/>
    </row>
    <row r="1457" spans="7:9" x14ac:dyDescent="0.25">
      <c r="G1457" s="321"/>
      <c r="H1457" s="322"/>
      <c r="I1457" s="321"/>
    </row>
    <row r="1458" spans="7:9" x14ac:dyDescent="0.25">
      <c r="G1458" s="321"/>
      <c r="H1458" s="322"/>
      <c r="I1458" s="321"/>
    </row>
    <row r="1459" spans="7:9" x14ac:dyDescent="0.25">
      <c r="G1459" s="321"/>
      <c r="H1459" s="322"/>
      <c r="I1459" s="321"/>
    </row>
    <row r="1460" spans="7:9" x14ac:dyDescent="0.25">
      <c r="G1460" s="321"/>
      <c r="H1460" s="322"/>
      <c r="I1460" s="321"/>
    </row>
    <row r="1461" spans="7:9" x14ac:dyDescent="0.25">
      <c r="G1461" s="321"/>
      <c r="H1461" s="322"/>
      <c r="I1461" s="321"/>
    </row>
    <row r="1462" spans="7:9" x14ac:dyDescent="0.25">
      <c r="G1462" s="321"/>
      <c r="H1462" s="322"/>
      <c r="I1462" s="321"/>
    </row>
    <row r="1463" spans="7:9" x14ac:dyDescent="0.25">
      <c r="G1463" s="321"/>
      <c r="H1463" s="322"/>
      <c r="I1463" s="321"/>
    </row>
    <row r="1464" spans="7:9" x14ac:dyDescent="0.25">
      <c r="G1464" s="321"/>
      <c r="H1464" s="322"/>
      <c r="I1464" s="321"/>
    </row>
    <row r="1465" spans="7:9" x14ac:dyDescent="0.25">
      <c r="G1465" s="321"/>
      <c r="H1465" s="322"/>
      <c r="I1465" s="321"/>
    </row>
    <row r="1466" spans="7:9" x14ac:dyDescent="0.25">
      <c r="G1466" s="321"/>
      <c r="H1466" s="322"/>
      <c r="I1466" s="321"/>
    </row>
    <row r="1467" spans="7:9" x14ac:dyDescent="0.25">
      <c r="G1467" s="321"/>
      <c r="H1467" s="322"/>
      <c r="I1467" s="321"/>
    </row>
    <row r="1468" spans="7:9" x14ac:dyDescent="0.25">
      <c r="G1468" s="321"/>
      <c r="H1468" s="322"/>
      <c r="I1468" s="321"/>
    </row>
    <row r="1469" spans="7:9" x14ac:dyDescent="0.25">
      <c r="G1469" s="321"/>
      <c r="H1469" s="322"/>
      <c r="I1469" s="321"/>
    </row>
    <row r="1470" spans="7:9" x14ac:dyDescent="0.25">
      <c r="G1470" s="321"/>
      <c r="H1470" s="322"/>
      <c r="I1470" s="321"/>
    </row>
    <row r="1471" spans="7:9" x14ac:dyDescent="0.25">
      <c r="G1471" s="321"/>
      <c r="H1471" s="322"/>
      <c r="I1471" s="321"/>
    </row>
    <row r="1472" spans="7:9" x14ac:dyDescent="0.25">
      <c r="G1472" s="321"/>
      <c r="H1472" s="322"/>
      <c r="I1472" s="321"/>
    </row>
    <row r="1473" spans="7:9" x14ac:dyDescent="0.25">
      <c r="G1473" s="321"/>
      <c r="H1473" s="322"/>
      <c r="I1473" s="321"/>
    </row>
    <row r="1474" spans="7:9" x14ac:dyDescent="0.25">
      <c r="G1474" s="321"/>
      <c r="H1474" s="322"/>
      <c r="I1474" s="321"/>
    </row>
    <row r="1475" spans="7:9" x14ac:dyDescent="0.25">
      <c r="G1475" s="321"/>
      <c r="H1475" s="322"/>
      <c r="I1475" s="321"/>
    </row>
    <row r="1476" spans="7:9" x14ac:dyDescent="0.25">
      <c r="G1476" s="321"/>
      <c r="H1476" s="322"/>
      <c r="I1476" s="321"/>
    </row>
    <row r="1477" spans="7:9" x14ac:dyDescent="0.25">
      <c r="G1477" s="321"/>
      <c r="H1477" s="322"/>
      <c r="I1477" s="321"/>
    </row>
    <row r="1478" spans="7:9" x14ac:dyDescent="0.25">
      <c r="G1478" s="321"/>
      <c r="H1478" s="322"/>
      <c r="I1478" s="321"/>
    </row>
    <row r="1479" spans="7:9" x14ac:dyDescent="0.25">
      <c r="G1479" s="321"/>
      <c r="H1479" s="322"/>
      <c r="I1479" s="321"/>
    </row>
    <row r="1480" spans="7:9" x14ac:dyDescent="0.25">
      <c r="G1480" s="321"/>
      <c r="H1480" s="322"/>
      <c r="I1480" s="321"/>
    </row>
    <row r="1481" spans="7:9" x14ac:dyDescent="0.25">
      <c r="G1481" s="321"/>
      <c r="H1481" s="322"/>
      <c r="I1481" s="321"/>
    </row>
    <row r="1482" spans="7:9" x14ac:dyDescent="0.25">
      <c r="G1482" s="321"/>
      <c r="H1482" s="322"/>
      <c r="I1482" s="321"/>
    </row>
    <row r="1483" spans="7:9" x14ac:dyDescent="0.25">
      <c r="G1483" s="321"/>
      <c r="H1483" s="322"/>
      <c r="I1483" s="321"/>
    </row>
    <row r="1484" spans="7:9" x14ac:dyDescent="0.25">
      <c r="G1484" s="321"/>
      <c r="H1484" s="322"/>
      <c r="I1484" s="321"/>
    </row>
    <row r="1485" spans="7:9" x14ac:dyDescent="0.25">
      <c r="G1485" s="321"/>
      <c r="H1485" s="322"/>
      <c r="I1485" s="321"/>
    </row>
    <row r="1486" spans="7:9" x14ac:dyDescent="0.25">
      <c r="G1486" s="321"/>
      <c r="H1486" s="322"/>
      <c r="I1486" s="321"/>
    </row>
    <row r="1487" spans="7:9" x14ac:dyDescent="0.25">
      <c r="G1487" s="321"/>
      <c r="H1487" s="322"/>
      <c r="I1487" s="321"/>
    </row>
    <row r="1488" spans="7:9" x14ac:dyDescent="0.25">
      <c r="G1488" s="321"/>
      <c r="H1488" s="322"/>
      <c r="I1488" s="321"/>
    </row>
    <row r="1489" spans="7:9" x14ac:dyDescent="0.25">
      <c r="G1489" s="321"/>
      <c r="H1489" s="322"/>
      <c r="I1489" s="321"/>
    </row>
    <row r="1490" spans="7:9" x14ac:dyDescent="0.25">
      <c r="G1490" s="321"/>
      <c r="H1490" s="322"/>
      <c r="I1490" s="321"/>
    </row>
    <row r="1491" spans="7:9" x14ac:dyDescent="0.25">
      <c r="G1491" s="321"/>
      <c r="H1491" s="322"/>
      <c r="I1491" s="321"/>
    </row>
    <row r="1492" spans="7:9" x14ac:dyDescent="0.25">
      <c r="G1492" s="321"/>
      <c r="H1492" s="322"/>
      <c r="I1492" s="321"/>
    </row>
    <row r="1493" spans="7:9" x14ac:dyDescent="0.25">
      <c r="G1493" s="321"/>
      <c r="H1493" s="322"/>
      <c r="I1493" s="321"/>
    </row>
    <row r="1494" spans="7:9" x14ac:dyDescent="0.25">
      <c r="G1494" s="321"/>
      <c r="H1494" s="322"/>
      <c r="I1494" s="321"/>
    </row>
    <row r="1495" spans="7:9" x14ac:dyDescent="0.25">
      <c r="G1495" s="321"/>
      <c r="H1495" s="322"/>
      <c r="I1495" s="321"/>
    </row>
    <row r="1496" spans="7:9" x14ac:dyDescent="0.25">
      <c r="G1496" s="321"/>
      <c r="H1496" s="322"/>
      <c r="I1496" s="321"/>
    </row>
    <row r="1497" spans="7:9" x14ac:dyDescent="0.25">
      <c r="G1497" s="321"/>
      <c r="H1497" s="322"/>
      <c r="I1497" s="321"/>
    </row>
    <row r="1498" spans="7:9" x14ac:dyDescent="0.25">
      <c r="G1498" s="321"/>
      <c r="H1498" s="322"/>
      <c r="I1498" s="321"/>
    </row>
    <row r="1499" spans="7:9" x14ac:dyDescent="0.25">
      <c r="G1499" s="321"/>
      <c r="H1499" s="322"/>
      <c r="I1499" s="321"/>
    </row>
    <row r="1500" spans="7:9" x14ac:dyDescent="0.25">
      <c r="G1500" s="321"/>
      <c r="H1500" s="322"/>
      <c r="I1500" s="321"/>
    </row>
    <row r="1501" spans="7:9" x14ac:dyDescent="0.25">
      <c r="G1501" s="321"/>
      <c r="H1501" s="322"/>
      <c r="I1501" s="321"/>
    </row>
    <row r="1502" spans="7:9" x14ac:dyDescent="0.25">
      <c r="G1502" s="321"/>
      <c r="H1502" s="322"/>
      <c r="I1502" s="321"/>
    </row>
    <row r="1503" spans="7:9" x14ac:dyDescent="0.25">
      <c r="G1503" s="321"/>
      <c r="H1503" s="322"/>
      <c r="I1503" s="321"/>
    </row>
    <row r="1504" spans="7:9" x14ac:dyDescent="0.25">
      <c r="G1504" s="321"/>
      <c r="H1504" s="322"/>
      <c r="I1504" s="321"/>
    </row>
    <row r="1505" spans="7:9" x14ac:dyDescent="0.25">
      <c r="G1505" s="321"/>
      <c r="H1505" s="322"/>
      <c r="I1505" s="321"/>
    </row>
    <row r="1506" spans="7:9" x14ac:dyDescent="0.25">
      <c r="G1506" s="321"/>
      <c r="H1506" s="322"/>
      <c r="I1506" s="321"/>
    </row>
    <row r="1507" spans="7:9" x14ac:dyDescent="0.25">
      <c r="G1507" s="321"/>
      <c r="H1507" s="322"/>
      <c r="I1507" s="321"/>
    </row>
    <row r="1508" spans="7:9" x14ac:dyDescent="0.25">
      <c r="G1508" s="321"/>
      <c r="H1508" s="322"/>
      <c r="I1508" s="321"/>
    </row>
    <row r="1509" spans="7:9" x14ac:dyDescent="0.25">
      <c r="G1509" s="321"/>
      <c r="H1509" s="322"/>
      <c r="I1509" s="321"/>
    </row>
    <row r="1510" spans="7:9" x14ac:dyDescent="0.25">
      <c r="G1510" s="321"/>
      <c r="H1510" s="322"/>
      <c r="I1510" s="321"/>
    </row>
    <row r="1511" spans="7:9" x14ac:dyDescent="0.25">
      <c r="G1511" s="321"/>
      <c r="H1511" s="322"/>
      <c r="I1511" s="321"/>
    </row>
    <row r="1512" spans="7:9" x14ac:dyDescent="0.25">
      <c r="G1512" s="321"/>
      <c r="H1512" s="322"/>
      <c r="I1512" s="321"/>
    </row>
    <row r="1513" spans="7:9" x14ac:dyDescent="0.25">
      <c r="G1513" s="321"/>
      <c r="H1513" s="322"/>
      <c r="I1513" s="321"/>
    </row>
    <row r="1514" spans="7:9" x14ac:dyDescent="0.25">
      <c r="G1514" s="321"/>
      <c r="H1514" s="322"/>
      <c r="I1514" s="321"/>
    </row>
    <row r="1515" spans="7:9" x14ac:dyDescent="0.25">
      <c r="G1515" s="321"/>
      <c r="H1515" s="322"/>
      <c r="I1515" s="321"/>
    </row>
    <row r="1516" spans="7:9" x14ac:dyDescent="0.25">
      <c r="G1516" s="321"/>
      <c r="H1516" s="322"/>
      <c r="I1516" s="321"/>
    </row>
    <row r="1517" spans="7:9" x14ac:dyDescent="0.25">
      <c r="G1517" s="321"/>
      <c r="H1517" s="322"/>
      <c r="I1517" s="321"/>
    </row>
    <row r="1518" spans="7:9" x14ac:dyDescent="0.25">
      <c r="G1518" s="321"/>
      <c r="H1518" s="322"/>
      <c r="I1518" s="321"/>
    </row>
    <row r="1519" spans="7:9" x14ac:dyDescent="0.25">
      <c r="G1519" s="321"/>
      <c r="H1519" s="322"/>
      <c r="I1519" s="321"/>
    </row>
    <row r="1520" spans="7:9" x14ac:dyDescent="0.25">
      <c r="G1520" s="321"/>
      <c r="H1520" s="322"/>
      <c r="I1520" s="321"/>
    </row>
    <row r="1521" spans="7:9" x14ac:dyDescent="0.25">
      <c r="G1521" s="321"/>
      <c r="H1521" s="322"/>
      <c r="I1521" s="321"/>
    </row>
    <row r="1522" spans="7:9" x14ac:dyDescent="0.25">
      <c r="G1522" s="321"/>
      <c r="H1522" s="322"/>
      <c r="I1522" s="321"/>
    </row>
    <row r="1523" spans="7:9" x14ac:dyDescent="0.25">
      <c r="G1523" s="321"/>
      <c r="H1523" s="322"/>
      <c r="I1523" s="321"/>
    </row>
    <row r="1524" spans="7:9" x14ac:dyDescent="0.25">
      <c r="G1524" s="321"/>
      <c r="H1524" s="322"/>
      <c r="I1524" s="321"/>
    </row>
    <row r="1525" spans="7:9" x14ac:dyDescent="0.25">
      <c r="G1525" s="321"/>
      <c r="H1525" s="322"/>
      <c r="I1525" s="321"/>
    </row>
    <row r="1526" spans="7:9" x14ac:dyDescent="0.25">
      <c r="G1526" s="321"/>
      <c r="H1526" s="322"/>
      <c r="I1526" s="321"/>
    </row>
    <row r="1527" spans="7:9" x14ac:dyDescent="0.25">
      <c r="G1527" s="321"/>
      <c r="H1527" s="322"/>
      <c r="I1527" s="321"/>
    </row>
    <row r="1528" spans="7:9" x14ac:dyDescent="0.25">
      <c r="G1528" s="321"/>
      <c r="H1528" s="322"/>
      <c r="I1528" s="321"/>
    </row>
    <row r="1529" spans="7:9" x14ac:dyDescent="0.25">
      <c r="G1529" s="321"/>
      <c r="H1529" s="322"/>
      <c r="I1529" s="321"/>
    </row>
    <row r="1530" spans="7:9" x14ac:dyDescent="0.25">
      <c r="G1530" s="321"/>
      <c r="H1530" s="322"/>
      <c r="I1530" s="321"/>
    </row>
    <row r="1531" spans="7:9" x14ac:dyDescent="0.25">
      <c r="G1531" s="321"/>
      <c r="H1531" s="322"/>
      <c r="I1531" s="321"/>
    </row>
    <row r="1532" spans="7:9" x14ac:dyDescent="0.25">
      <c r="G1532" s="321"/>
      <c r="H1532" s="322"/>
      <c r="I1532" s="321"/>
    </row>
    <row r="1533" spans="7:9" x14ac:dyDescent="0.25">
      <c r="G1533" s="321"/>
      <c r="H1533" s="322"/>
      <c r="I1533" s="321"/>
    </row>
    <row r="1534" spans="7:9" x14ac:dyDescent="0.25">
      <c r="G1534" s="321"/>
      <c r="H1534" s="322"/>
      <c r="I1534" s="321"/>
    </row>
    <row r="1535" spans="7:9" x14ac:dyDescent="0.25">
      <c r="G1535" s="321"/>
      <c r="H1535" s="322"/>
      <c r="I1535" s="321"/>
    </row>
    <row r="1536" spans="7:9" x14ac:dyDescent="0.25">
      <c r="G1536" s="321"/>
      <c r="H1536" s="322"/>
      <c r="I1536" s="321"/>
    </row>
    <row r="1537" spans="7:9" x14ac:dyDescent="0.25">
      <c r="G1537" s="321"/>
      <c r="H1537" s="322"/>
      <c r="I1537" s="321"/>
    </row>
    <row r="1538" spans="7:9" x14ac:dyDescent="0.25">
      <c r="G1538" s="321"/>
      <c r="H1538" s="322"/>
      <c r="I1538" s="321"/>
    </row>
    <row r="1539" spans="7:9" x14ac:dyDescent="0.25">
      <c r="G1539" s="321"/>
      <c r="H1539" s="322"/>
      <c r="I1539" s="321"/>
    </row>
    <row r="1540" spans="7:9" x14ac:dyDescent="0.25">
      <c r="G1540" s="321"/>
      <c r="H1540" s="322"/>
      <c r="I1540" s="321"/>
    </row>
    <row r="1541" spans="7:9" x14ac:dyDescent="0.25">
      <c r="G1541" s="321"/>
      <c r="H1541" s="322"/>
      <c r="I1541" s="321"/>
    </row>
    <row r="1542" spans="7:9" x14ac:dyDescent="0.25">
      <c r="G1542" s="321"/>
      <c r="H1542" s="322"/>
      <c r="I1542" s="321"/>
    </row>
    <row r="1543" spans="7:9" x14ac:dyDescent="0.25">
      <c r="G1543" s="321"/>
      <c r="H1543" s="322"/>
      <c r="I1543" s="321"/>
    </row>
    <row r="1544" spans="7:9" x14ac:dyDescent="0.25">
      <c r="G1544" s="321"/>
      <c r="H1544" s="322"/>
      <c r="I1544" s="321"/>
    </row>
    <row r="1545" spans="7:9" x14ac:dyDescent="0.25">
      <c r="G1545" s="321"/>
      <c r="H1545" s="322"/>
      <c r="I1545" s="321"/>
    </row>
    <row r="1546" spans="7:9" x14ac:dyDescent="0.25">
      <c r="G1546" s="321"/>
      <c r="H1546" s="322"/>
      <c r="I1546" s="321"/>
    </row>
    <row r="1547" spans="7:9" x14ac:dyDescent="0.25">
      <c r="G1547" s="321"/>
      <c r="H1547" s="322"/>
      <c r="I1547" s="321"/>
    </row>
    <row r="1548" spans="7:9" x14ac:dyDescent="0.25">
      <c r="G1548" s="321"/>
      <c r="H1548" s="322"/>
      <c r="I1548" s="321"/>
    </row>
    <row r="1549" spans="7:9" x14ac:dyDescent="0.25">
      <c r="G1549" s="321"/>
      <c r="H1549" s="322"/>
      <c r="I1549" s="321"/>
    </row>
    <row r="1550" spans="7:9" x14ac:dyDescent="0.25">
      <c r="G1550" s="321"/>
      <c r="H1550" s="322"/>
      <c r="I1550" s="321"/>
    </row>
    <row r="1551" spans="7:9" x14ac:dyDescent="0.25">
      <c r="G1551" s="321"/>
      <c r="H1551" s="322"/>
      <c r="I1551" s="321"/>
    </row>
    <row r="1552" spans="7:9" x14ac:dyDescent="0.25">
      <c r="G1552" s="321"/>
      <c r="H1552" s="322"/>
      <c r="I1552" s="321"/>
    </row>
    <row r="1553" spans="7:9" x14ac:dyDescent="0.25">
      <c r="G1553" s="321"/>
      <c r="H1553" s="322"/>
      <c r="I1553" s="321"/>
    </row>
    <row r="1554" spans="7:9" x14ac:dyDescent="0.25">
      <c r="G1554" s="321"/>
      <c r="H1554" s="322"/>
      <c r="I1554" s="321"/>
    </row>
    <row r="1555" spans="7:9" x14ac:dyDescent="0.25">
      <c r="G1555" s="321"/>
      <c r="H1555" s="322"/>
      <c r="I1555" s="321"/>
    </row>
    <row r="1556" spans="7:9" x14ac:dyDescent="0.25">
      <c r="G1556" s="321"/>
      <c r="H1556" s="322"/>
      <c r="I1556" s="321"/>
    </row>
    <row r="1557" spans="7:9" x14ac:dyDescent="0.25">
      <c r="G1557" s="321"/>
      <c r="H1557" s="322"/>
      <c r="I1557" s="321"/>
    </row>
    <row r="1558" spans="7:9" x14ac:dyDescent="0.25">
      <c r="G1558" s="321"/>
      <c r="H1558" s="322"/>
      <c r="I1558" s="321"/>
    </row>
    <row r="1559" spans="7:9" x14ac:dyDescent="0.25">
      <c r="G1559" s="321"/>
      <c r="H1559" s="322"/>
      <c r="I1559" s="321"/>
    </row>
    <row r="1560" spans="7:9" x14ac:dyDescent="0.25">
      <c r="G1560" s="321"/>
      <c r="H1560" s="322"/>
      <c r="I1560" s="321"/>
    </row>
    <row r="1561" spans="7:9" x14ac:dyDescent="0.25">
      <c r="G1561" s="321"/>
      <c r="H1561" s="322"/>
      <c r="I1561" s="321"/>
    </row>
    <row r="1562" spans="7:9" x14ac:dyDescent="0.25">
      <c r="G1562" s="321"/>
      <c r="H1562" s="322"/>
      <c r="I1562" s="321"/>
    </row>
    <row r="1563" spans="7:9" x14ac:dyDescent="0.25">
      <c r="G1563" s="321"/>
      <c r="H1563" s="322"/>
      <c r="I1563" s="321"/>
    </row>
    <row r="1564" spans="7:9" x14ac:dyDescent="0.25">
      <c r="G1564" s="321"/>
      <c r="H1564" s="322"/>
      <c r="I1564" s="321"/>
    </row>
    <row r="1565" spans="7:9" x14ac:dyDescent="0.25">
      <c r="G1565" s="321"/>
      <c r="H1565" s="322"/>
      <c r="I1565" s="321"/>
    </row>
    <row r="1566" spans="7:9" x14ac:dyDescent="0.25">
      <c r="G1566" s="321"/>
      <c r="H1566" s="322"/>
      <c r="I1566" s="321"/>
    </row>
    <row r="1567" spans="7:9" x14ac:dyDescent="0.25">
      <c r="G1567" s="321"/>
      <c r="H1567" s="322"/>
      <c r="I1567" s="321"/>
    </row>
    <row r="1568" spans="7:9" x14ac:dyDescent="0.25">
      <c r="G1568" s="321"/>
      <c r="H1568" s="322"/>
      <c r="I1568" s="321"/>
    </row>
    <row r="1569" spans="7:9" x14ac:dyDescent="0.25">
      <c r="G1569" s="321"/>
      <c r="H1569" s="322"/>
      <c r="I1569" s="321"/>
    </row>
    <row r="1570" spans="7:9" x14ac:dyDescent="0.25">
      <c r="G1570" s="321"/>
      <c r="H1570" s="322"/>
      <c r="I1570" s="321"/>
    </row>
    <row r="1571" spans="7:9" x14ac:dyDescent="0.25">
      <c r="G1571" s="321"/>
      <c r="H1571" s="322"/>
      <c r="I1571" s="321"/>
    </row>
    <row r="1572" spans="7:9" x14ac:dyDescent="0.25">
      <c r="G1572" s="321"/>
      <c r="H1572" s="322"/>
      <c r="I1572" s="321"/>
    </row>
    <row r="1573" spans="7:9" x14ac:dyDescent="0.25">
      <c r="G1573" s="321"/>
      <c r="H1573" s="322"/>
      <c r="I1573" s="321"/>
    </row>
    <row r="1574" spans="7:9" x14ac:dyDescent="0.25">
      <c r="G1574" s="321"/>
      <c r="H1574" s="322"/>
      <c r="I1574" s="321"/>
    </row>
    <row r="1575" spans="7:9" x14ac:dyDescent="0.25">
      <c r="G1575" s="321"/>
      <c r="H1575" s="322"/>
      <c r="I1575" s="321"/>
    </row>
    <row r="1576" spans="7:9" x14ac:dyDescent="0.25">
      <c r="G1576" s="321"/>
      <c r="H1576" s="322"/>
      <c r="I1576" s="321"/>
    </row>
    <row r="1577" spans="7:9" x14ac:dyDescent="0.25">
      <c r="G1577" s="321"/>
      <c r="H1577" s="322"/>
      <c r="I1577" s="321"/>
    </row>
    <row r="1578" spans="7:9" x14ac:dyDescent="0.25">
      <c r="G1578" s="321"/>
      <c r="H1578" s="322"/>
      <c r="I1578" s="321"/>
    </row>
    <row r="1579" spans="7:9" x14ac:dyDescent="0.25">
      <c r="G1579" s="321"/>
      <c r="H1579" s="322"/>
      <c r="I1579" s="321"/>
    </row>
    <row r="1580" spans="7:9" x14ac:dyDescent="0.25">
      <c r="G1580" s="321"/>
      <c r="H1580" s="322"/>
      <c r="I1580" s="321"/>
    </row>
    <row r="1581" spans="7:9" x14ac:dyDescent="0.25">
      <c r="G1581" s="321"/>
      <c r="H1581" s="322"/>
      <c r="I1581" s="321"/>
    </row>
    <row r="1582" spans="7:9" x14ac:dyDescent="0.25">
      <c r="G1582" s="321"/>
      <c r="H1582" s="322"/>
      <c r="I1582" s="321"/>
    </row>
    <row r="1583" spans="7:9" x14ac:dyDescent="0.25">
      <c r="G1583" s="321"/>
      <c r="H1583" s="322"/>
      <c r="I1583" s="321"/>
    </row>
    <row r="1584" spans="7:9" x14ac:dyDescent="0.25">
      <c r="G1584" s="321"/>
      <c r="H1584" s="322"/>
      <c r="I1584" s="321"/>
    </row>
    <row r="1585" spans="7:9" x14ac:dyDescent="0.25">
      <c r="G1585" s="321"/>
      <c r="H1585" s="322"/>
      <c r="I1585" s="321"/>
    </row>
    <row r="1586" spans="7:9" x14ac:dyDescent="0.25">
      <c r="G1586" s="321"/>
      <c r="H1586" s="322"/>
      <c r="I1586" s="321"/>
    </row>
    <row r="1587" spans="7:9" x14ac:dyDescent="0.25">
      <c r="G1587" s="321"/>
      <c r="H1587" s="322"/>
      <c r="I1587" s="321"/>
    </row>
    <row r="1588" spans="7:9" x14ac:dyDescent="0.25">
      <c r="G1588" s="321"/>
      <c r="H1588" s="322"/>
      <c r="I1588" s="321"/>
    </row>
    <row r="1589" spans="7:9" x14ac:dyDescent="0.25">
      <c r="G1589" s="321"/>
      <c r="H1589" s="322"/>
      <c r="I1589" s="321"/>
    </row>
    <row r="1590" spans="7:9" x14ac:dyDescent="0.25">
      <c r="G1590" s="321"/>
      <c r="H1590" s="322"/>
      <c r="I1590" s="321"/>
    </row>
    <row r="1591" spans="7:9" x14ac:dyDescent="0.25">
      <c r="G1591" s="321"/>
      <c r="H1591" s="322"/>
      <c r="I1591" s="321"/>
    </row>
    <row r="1592" spans="7:9" x14ac:dyDescent="0.25">
      <c r="G1592" s="321"/>
      <c r="H1592" s="322"/>
      <c r="I1592" s="321"/>
    </row>
    <row r="1593" spans="7:9" x14ac:dyDescent="0.25">
      <c r="G1593" s="321"/>
      <c r="H1593" s="322"/>
      <c r="I1593" s="321"/>
    </row>
    <row r="1594" spans="7:9" x14ac:dyDescent="0.25">
      <c r="G1594" s="321"/>
      <c r="H1594" s="322"/>
      <c r="I1594" s="321"/>
    </row>
    <row r="1595" spans="7:9" x14ac:dyDescent="0.25">
      <c r="G1595" s="321"/>
      <c r="H1595" s="322"/>
      <c r="I1595" s="321"/>
    </row>
    <row r="1596" spans="7:9" x14ac:dyDescent="0.25">
      <c r="G1596" s="321"/>
      <c r="H1596" s="322"/>
      <c r="I1596" s="321"/>
    </row>
    <row r="1597" spans="7:9" x14ac:dyDescent="0.25">
      <c r="G1597" s="321"/>
      <c r="H1597" s="322"/>
      <c r="I1597" s="321"/>
    </row>
    <row r="1598" spans="7:9" x14ac:dyDescent="0.25">
      <c r="G1598" s="321"/>
      <c r="H1598" s="322"/>
      <c r="I1598" s="321"/>
    </row>
    <row r="1599" spans="7:9" x14ac:dyDescent="0.25">
      <c r="G1599" s="321"/>
      <c r="H1599" s="322"/>
      <c r="I1599" s="321"/>
    </row>
    <row r="1600" spans="7:9" x14ac:dyDescent="0.25">
      <c r="G1600" s="321"/>
      <c r="H1600" s="322"/>
      <c r="I1600" s="321"/>
    </row>
    <row r="1601" spans="7:9" x14ac:dyDescent="0.25">
      <c r="G1601" s="321"/>
      <c r="H1601" s="322"/>
      <c r="I1601" s="321"/>
    </row>
    <row r="1602" spans="7:9" x14ac:dyDescent="0.25">
      <c r="G1602" s="321"/>
      <c r="H1602" s="322"/>
      <c r="I1602" s="321"/>
    </row>
    <row r="1603" spans="7:9" x14ac:dyDescent="0.25">
      <c r="G1603" s="321"/>
      <c r="H1603" s="322"/>
      <c r="I1603" s="321"/>
    </row>
    <row r="1604" spans="7:9" x14ac:dyDescent="0.25">
      <c r="G1604" s="321"/>
      <c r="H1604" s="322"/>
      <c r="I1604" s="321"/>
    </row>
    <row r="1605" spans="7:9" x14ac:dyDescent="0.25">
      <c r="G1605" s="321"/>
      <c r="H1605" s="322"/>
      <c r="I1605" s="321"/>
    </row>
    <row r="1606" spans="7:9" x14ac:dyDescent="0.25">
      <c r="G1606" s="321"/>
      <c r="H1606" s="322"/>
      <c r="I1606" s="321"/>
    </row>
    <row r="1607" spans="7:9" x14ac:dyDescent="0.25">
      <c r="G1607" s="321"/>
      <c r="H1607" s="322"/>
      <c r="I1607" s="321"/>
    </row>
    <row r="1608" spans="7:9" x14ac:dyDescent="0.25">
      <c r="G1608" s="321"/>
      <c r="H1608" s="322"/>
      <c r="I1608" s="321"/>
    </row>
    <row r="1609" spans="7:9" x14ac:dyDescent="0.25">
      <c r="G1609" s="321"/>
      <c r="H1609" s="322"/>
      <c r="I1609" s="321"/>
    </row>
    <row r="1610" spans="7:9" x14ac:dyDescent="0.25">
      <c r="G1610" s="321"/>
      <c r="H1610" s="322"/>
      <c r="I1610" s="321"/>
    </row>
    <row r="1611" spans="7:9" x14ac:dyDescent="0.25">
      <c r="G1611" s="321"/>
      <c r="H1611" s="322"/>
      <c r="I1611" s="321"/>
    </row>
    <row r="1612" spans="7:9" x14ac:dyDescent="0.25">
      <c r="G1612" s="321"/>
      <c r="H1612" s="322"/>
      <c r="I1612" s="321"/>
    </row>
    <row r="1613" spans="7:9" x14ac:dyDescent="0.25">
      <c r="G1613" s="321"/>
      <c r="H1613" s="322"/>
      <c r="I1613" s="321"/>
    </row>
    <row r="1614" spans="7:9" x14ac:dyDescent="0.25">
      <c r="G1614" s="321"/>
      <c r="H1614" s="322"/>
      <c r="I1614" s="321"/>
    </row>
    <row r="1615" spans="7:9" x14ac:dyDescent="0.25">
      <c r="G1615" s="321"/>
      <c r="H1615" s="322"/>
      <c r="I1615" s="321"/>
    </row>
    <row r="1616" spans="7:9" x14ac:dyDescent="0.25">
      <c r="G1616" s="321"/>
      <c r="H1616" s="322"/>
      <c r="I1616" s="321"/>
    </row>
    <row r="1617" spans="7:9" x14ac:dyDescent="0.25">
      <c r="G1617" s="321"/>
      <c r="H1617" s="322"/>
      <c r="I1617" s="321"/>
    </row>
    <row r="1618" spans="7:9" x14ac:dyDescent="0.25">
      <c r="G1618" s="321"/>
      <c r="H1618" s="322"/>
      <c r="I1618" s="321"/>
    </row>
    <row r="1619" spans="7:9" x14ac:dyDescent="0.25">
      <c r="G1619" s="321"/>
      <c r="H1619" s="322"/>
      <c r="I1619" s="321"/>
    </row>
    <row r="1620" spans="7:9" x14ac:dyDescent="0.25">
      <c r="G1620" s="321"/>
      <c r="H1620" s="322"/>
      <c r="I1620" s="321"/>
    </row>
    <row r="1621" spans="7:9" x14ac:dyDescent="0.25">
      <c r="G1621" s="321"/>
      <c r="H1621" s="322"/>
      <c r="I1621" s="321"/>
    </row>
    <row r="1622" spans="7:9" x14ac:dyDescent="0.25">
      <c r="G1622" s="321"/>
      <c r="H1622" s="322"/>
      <c r="I1622" s="321"/>
    </row>
    <row r="1623" spans="7:9" x14ac:dyDescent="0.25">
      <c r="G1623" s="321"/>
      <c r="H1623" s="322"/>
      <c r="I1623" s="321"/>
    </row>
    <row r="1624" spans="7:9" x14ac:dyDescent="0.25">
      <c r="G1624" s="321"/>
      <c r="H1624" s="322"/>
      <c r="I1624" s="321"/>
    </row>
    <row r="1625" spans="7:9" x14ac:dyDescent="0.25">
      <c r="G1625" s="321"/>
      <c r="H1625" s="322"/>
      <c r="I1625" s="321"/>
    </row>
    <row r="1626" spans="7:9" x14ac:dyDescent="0.25">
      <c r="G1626" s="321"/>
      <c r="H1626" s="322"/>
      <c r="I1626" s="321"/>
    </row>
    <row r="1627" spans="7:9" x14ac:dyDescent="0.25">
      <c r="G1627" s="321"/>
      <c r="H1627" s="322"/>
      <c r="I1627" s="321"/>
    </row>
    <row r="1628" spans="7:9" x14ac:dyDescent="0.25">
      <c r="G1628" s="321"/>
      <c r="H1628" s="322"/>
      <c r="I1628" s="321"/>
    </row>
    <row r="1629" spans="7:9" x14ac:dyDescent="0.25">
      <c r="G1629" s="321"/>
      <c r="H1629" s="322"/>
      <c r="I1629" s="321"/>
    </row>
    <row r="1630" spans="7:9" x14ac:dyDescent="0.25">
      <c r="G1630" s="321"/>
      <c r="H1630" s="322"/>
      <c r="I1630" s="321"/>
    </row>
    <row r="1631" spans="7:9" x14ac:dyDescent="0.25">
      <c r="G1631" s="321"/>
      <c r="H1631" s="322"/>
      <c r="I1631" s="321"/>
    </row>
    <row r="1632" spans="7:9" x14ac:dyDescent="0.25">
      <c r="G1632" s="321"/>
      <c r="H1632" s="322"/>
      <c r="I1632" s="321"/>
    </row>
    <row r="1633" spans="7:9" x14ac:dyDescent="0.25">
      <c r="G1633" s="321"/>
      <c r="H1633" s="322"/>
      <c r="I1633" s="321"/>
    </row>
    <row r="1634" spans="7:9" x14ac:dyDescent="0.25">
      <c r="G1634" s="321"/>
      <c r="H1634" s="322"/>
      <c r="I1634" s="321"/>
    </row>
    <row r="1635" spans="7:9" x14ac:dyDescent="0.25">
      <c r="G1635" s="321"/>
      <c r="H1635" s="322"/>
      <c r="I1635" s="321"/>
    </row>
    <row r="1636" spans="7:9" x14ac:dyDescent="0.25">
      <c r="G1636" s="321"/>
      <c r="H1636" s="322"/>
      <c r="I1636" s="321"/>
    </row>
    <row r="1637" spans="7:9" x14ac:dyDescent="0.25">
      <c r="G1637" s="321"/>
      <c r="H1637" s="322"/>
      <c r="I1637" s="321"/>
    </row>
    <row r="1638" spans="7:9" x14ac:dyDescent="0.25">
      <c r="G1638" s="321"/>
      <c r="H1638" s="322"/>
      <c r="I1638" s="321"/>
    </row>
    <row r="1639" spans="7:9" x14ac:dyDescent="0.25">
      <c r="G1639" s="321"/>
      <c r="H1639" s="322"/>
      <c r="I1639" s="321"/>
    </row>
    <row r="1640" spans="7:9" x14ac:dyDescent="0.25">
      <c r="G1640" s="321"/>
      <c r="H1640" s="322"/>
      <c r="I1640" s="321"/>
    </row>
    <row r="1641" spans="7:9" x14ac:dyDescent="0.25">
      <c r="G1641" s="321"/>
      <c r="H1641" s="322"/>
      <c r="I1641" s="321"/>
    </row>
    <row r="1642" spans="7:9" x14ac:dyDescent="0.25">
      <c r="G1642" s="321"/>
      <c r="H1642" s="322"/>
      <c r="I1642" s="321"/>
    </row>
    <row r="1643" spans="7:9" x14ac:dyDescent="0.25">
      <c r="G1643" s="321"/>
      <c r="H1643" s="322"/>
      <c r="I1643" s="321"/>
    </row>
    <row r="1644" spans="7:9" x14ac:dyDescent="0.25">
      <c r="G1644" s="321"/>
      <c r="H1644" s="322"/>
      <c r="I1644" s="321"/>
    </row>
    <row r="1645" spans="7:9" x14ac:dyDescent="0.25">
      <c r="G1645" s="321"/>
      <c r="H1645" s="322"/>
      <c r="I1645" s="321"/>
    </row>
    <row r="1646" spans="7:9" x14ac:dyDescent="0.25">
      <c r="G1646" s="321"/>
      <c r="H1646" s="322"/>
      <c r="I1646" s="321"/>
    </row>
    <row r="1647" spans="7:9" x14ac:dyDescent="0.25">
      <c r="G1647" s="321"/>
      <c r="H1647" s="322"/>
      <c r="I1647" s="321"/>
    </row>
    <row r="1648" spans="7:9" x14ac:dyDescent="0.25">
      <c r="G1648" s="321"/>
      <c r="H1648" s="322"/>
      <c r="I1648" s="321"/>
    </row>
    <row r="1649" spans="7:9" x14ac:dyDescent="0.25">
      <c r="G1649" s="321"/>
      <c r="H1649" s="322"/>
      <c r="I1649" s="321"/>
    </row>
    <row r="1650" spans="7:9" x14ac:dyDescent="0.25">
      <c r="G1650" s="321"/>
      <c r="H1650" s="322"/>
      <c r="I1650" s="321"/>
    </row>
    <row r="1651" spans="7:9" x14ac:dyDescent="0.25">
      <c r="G1651" s="321"/>
      <c r="H1651" s="322"/>
      <c r="I1651" s="321"/>
    </row>
    <row r="1652" spans="7:9" x14ac:dyDescent="0.25">
      <c r="G1652" s="321"/>
      <c r="H1652" s="322"/>
      <c r="I1652" s="321"/>
    </row>
    <row r="1653" spans="7:9" x14ac:dyDescent="0.25">
      <c r="G1653" s="321"/>
      <c r="H1653" s="322"/>
      <c r="I1653" s="321"/>
    </row>
    <row r="1654" spans="7:9" x14ac:dyDescent="0.25">
      <c r="G1654" s="321"/>
      <c r="H1654" s="322"/>
      <c r="I1654" s="321"/>
    </row>
    <row r="1655" spans="7:9" x14ac:dyDescent="0.25">
      <c r="G1655" s="321"/>
      <c r="H1655" s="322"/>
      <c r="I1655" s="321"/>
    </row>
    <row r="1656" spans="7:9" x14ac:dyDescent="0.25">
      <c r="G1656" s="321"/>
      <c r="H1656" s="322"/>
      <c r="I1656" s="321"/>
    </row>
    <row r="1657" spans="7:9" x14ac:dyDescent="0.25">
      <c r="G1657" s="321"/>
      <c r="H1657" s="322"/>
      <c r="I1657" s="321"/>
    </row>
    <row r="1658" spans="7:9" x14ac:dyDescent="0.25">
      <c r="G1658" s="321"/>
      <c r="H1658" s="322"/>
      <c r="I1658" s="321"/>
    </row>
    <row r="1659" spans="7:9" x14ac:dyDescent="0.25">
      <c r="G1659" s="321"/>
      <c r="H1659" s="322"/>
      <c r="I1659" s="321"/>
    </row>
    <row r="1660" spans="7:9" x14ac:dyDescent="0.25">
      <c r="G1660" s="321"/>
      <c r="H1660" s="322"/>
      <c r="I1660" s="321"/>
    </row>
    <row r="1661" spans="7:9" x14ac:dyDescent="0.25">
      <c r="G1661" s="321"/>
      <c r="H1661" s="322"/>
      <c r="I1661" s="321"/>
    </row>
    <row r="1662" spans="7:9" x14ac:dyDescent="0.25">
      <c r="G1662" s="321"/>
      <c r="H1662" s="322"/>
      <c r="I1662" s="321"/>
    </row>
    <row r="1663" spans="7:9" x14ac:dyDescent="0.25">
      <c r="G1663" s="321"/>
      <c r="H1663" s="322"/>
      <c r="I1663" s="321"/>
    </row>
    <row r="1664" spans="7:9" x14ac:dyDescent="0.25">
      <c r="G1664" s="321"/>
      <c r="H1664" s="322"/>
      <c r="I1664" s="321"/>
    </row>
    <row r="1665" spans="7:9" x14ac:dyDescent="0.25">
      <c r="G1665" s="321"/>
      <c r="H1665" s="322"/>
      <c r="I1665" s="321"/>
    </row>
    <row r="1666" spans="7:9" x14ac:dyDescent="0.25">
      <c r="G1666" s="321"/>
      <c r="H1666" s="322"/>
      <c r="I1666" s="321"/>
    </row>
    <row r="1667" spans="7:9" x14ac:dyDescent="0.25">
      <c r="G1667" s="321"/>
      <c r="H1667" s="322"/>
      <c r="I1667" s="321"/>
    </row>
    <row r="1668" spans="7:9" x14ac:dyDescent="0.25">
      <c r="G1668" s="321"/>
      <c r="H1668" s="322"/>
      <c r="I1668" s="321"/>
    </row>
    <row r="1669" spans="7:9" x14ac:dyDescent="0.25">
      <c r="G1669" s="321"/>
      <c r="H1669" s="322"/>
      <c r="I1669" s="321"/>
    </row>
    <row r="1670" spans="7:9" x14ac:dyDescent="0.25">
      <c r="G1670" s="321"/>
      <c r="H1670" s="322"/>
      <c r="I1670" s="321"/>
    </row>
    <row r="1671" spans="7:9" x14ac:dyDescent="0.25">
      <c r="G1671" s="321"/>
      <c r="H1671" s="322"/>
      <c r="I1671" s="321"/>
    </row>
    <row r="1672" spans="7:9" x14ac:dyDescent="0.25">
      <c r="G1672" s="321"/>
      <c r="H1672" s="322"/>
      <c r="I1672" s="321"/>
    </row>
    <row r="1673" spans="7:9" x14ac:dyDescent="0.25">
      <c r="G1673" s="321"/>
      <c r="H1673" s="322"/>
      <c r="I1673" s="321"/>
    </row>
    <row r="1674" spans="7:9" x14ac:dyDescent="0.25">
      <c r="G1674" s="321"/>
      <c r="H1674" s="322"/>
      <c r="I1674" s="321"/>
    </row>
    <row r="1675" spans="7:9" x14ac:dyDescent="0.25">
      <c r="G1675" s="321"/>
      <c r="H1675" s="322"/>
      <c r="I1675" s="321"/>
    </row>
    <row r="1676" spans="7:9" x14ac:dyDescent="0.25">
      <c r="G1676" s="321"/>
      <c r="H1676" s="322"/>
      <c r="I1676" s="321"/>
    </row>
    <row r="1677" spans="7:9" x14ac:dyDescent="0.25">
      <c r="G1677" s="321"/>
      <c r="H1677" s="322"/>
      <c r="I1677" s="321"/>
    </row>
    <row r="1678" spans="7:9" x14ac:dyDescent="0.25">
      <c r="G1678" s="321"/>
      <c r="H1678" s="322"/>
      <c r="I1678" s="321"/>
    </row>
    <row r="1679" spans="7:9" x14ac:dyDescent="0.25">
      <c r="G1679" s="321"/>
      <c r="H1679" s="322"/>
      <c r="I1679" s="321"/>
    </row>
    <row r="1680" spans="7:9" x14ac:dyDescent="0.25">
      <c r="G1680" s="321"/>
      <c r="H1680" s="322"/>
      <c r="I1680" s="321"/>
    </row>
    <row r="1681" spans="7:9" x14ac:dyDescent="0.25">
      <c r="G1681" s="321"/>
      <c r="H1681" s="322"/>
      <c r="I1681" s="321"/>
    </row>
    <row r="1682" spans="7:9" x14ac:dyDescent="0.25">
      <c r="G1682" s="321"/>
      <c r="H1682" s="322"/>
      <c r="I1682" s="321"/>
    </row>
    <row r="1683" spans="7:9" x14ac:dyDescent="0.25">
      <c r="G1683" s="321"/>
      <c r="H1683" s="322"/>
      <c r="I1683" s="321"/>
    </row>
    <row r="1684" spans="7:9" x14ac:dyDescent="0.25">
      <c r="G1684" s="321"/>
      <c r="H1684" s="322"/>
      <c r="I1684" s="321"/>
    </row>
    <row r="1685" spans="7:9" x14ac:dyDescent="0.25">
      <c r="G1685" s="321"/>
      <c r="H1685" s="322"/>
      <c r="I1685" s="321"/>
    </row>
    <row r="1686" spans="7:9" x14ac:dyDescent="0.25">
      <c r="G1686" s="321"/>
      <c r="H1686" s="322"/>
      <c r="I1686" s="321"/>
    </row>
    <row r="1687" spans="7:9" x14ac:dyDescent="0.25">
      <c r="G1687" s="321"/>
      <c r="H1687" s="322"/>
      <c r="I1687" s="321"/>
    </row>
    <row r="1688" spans="7:9" x14ac:dyDescent="0.25">
      <c r="G1688" s="321"/>
      <c r="H1688" s="322"/>
      <c r="I1688" s="321"/>
    </row>
    <row r="1689" spans="7:9" x14ac:dyDescent="0.25">
      <c r="G1689" s="321"/>
      <c r="H1689" s="322"/>
      <c r="I1689" s="321"/>
    </row>
    <row r="1690" spans="7:9" x14ac:dyDescent="0.25">
      <c r="G1690" s="321"/>
      <c r="H1690" s="322"/>
      <c r="I1690" s="321"/>
    </row>
    <row r="1691" spans="7:9" x14ac:dyDescent="0.25">
      <c r="G1691" s="321"/>
      <c r="H1691" s="322"/>
      <c r="I1691" s="321"/>
    </row>
    <row r="1692" spans="7:9" x14ac:dyDescent="0.25">
      <c r="G1692" s="321"/>
      <c r="H1692" s="322"/>
      <c r="I1692" s="321"/>
    </row>
    <row r="1693" spans="7:9" x14ac:dyDescent="0.25">
      <c r="G1693" s="321"/>
      <c r="H1693" s="322"/>
      <c r="I1693" s="321"/>
    </row>
    <row r="1694" spans="7:9" x14ac:dyDescent="0.25">
      <c r="G1694" s="321"/>
      <c r="H1694" s="322"/>
      <c r="I1694" s="321"/>
    </row>
    <row r="1695" spans="7:9" x14ac:dyDescent="0.25">
      <c r="G1695" s="321"/>
      <c r="H1695" s="322"/>
      <c r="I1695" s="321"/>
    </row>
    <row r="1696" spans="7:9" x14ac:dyDescent="0.25">
      <c r="G1696" s="321"/>
      <c r="H1696" s="322"/>
      <c r="I1696" s="321"/>
    </row>
    <row r="1697" spans="7:9" x14ac:dyDescent="0.25">
      <c r="G1697" s="321"/>
      <c r="H1697" s="322"/>
      <c r="I1697" s="321"/>
    </row>
    <row r="1698" spans="7:9" x14ac:dyDescent="0.25">
      <c r="G1698" s="321"/>
      <c r="H1698" s="322"/>
      <c r="I1698" s="321"/>
    </row>
    <row r="1699" spans="7:9" x14ac:dyDescent="0.25">
      <c r="G1699" s="321"/>
      <c r="H1699" s="322"/>
      <c r="I1699" s="321"/>
    </row>
    <row r="1700" spans="7:9" x14ac:dyDescent="0.25">
      <c r="G1700" s="321"/>
      <c r="H1700" s="322"/>
      <c r="I1700" s="321"/>
    </row>
    <row r="1701" spans="7:9" x14ac:dyDescent="0.25">
      <c r="G1701" s="321"/>
      <c r="H1701" s="322"/>
      <c r="I1701" s="321"/>
    </row>
    <row r="1702" spans="7:9" x14ac:dyDescent="0.25">
      <c r="G1702" s="321"/>
      <c r="H1702" s="322"/>
      <c r="I1702" s="321"/>
    </row>
    <row r="1703" spans="7:9" x14ac:dyDescent="0.25">
      <c r="G1703" s="321"/>
      <c r="H1703" s="322"/>
      <c r="I1703" s="321"/>
    </row>
    <row r="1704" spans="7:9" x14ac:dyDescent="0.25">
      <c r="G1704" s="321"/>
      <c r="H1704" s="322"/>
      <c r="I1704" s="321"/>
    </row>
    <row r="1705" spans="7:9" x14ac:dyDescent="0.25">
      <c r="G1705" s="321"/>
      <c r="H1705" s="322"/>
      <c r="I1705" s="321"/>
    </row>
    <row r="1706" spans="7:9" x14ac:dyDescent="0.25">
      <c r="G1706" s="321"/>
      <c r="H1706" s="322"/>
      <c r="I1706" s="321"/>
    </row>
    <row r="1707" spans="7:9" x14ac:dyDescent="0.25">
      <c r="G1707" s="321"/>
      <c r="H1707" s="322"/>
      <c r="I1707" s="321"/>
    </row>
    <row r="1708" spans="7:9" x14ac:dyDescent="0.25">
      <c r="G1708" s="321"/>
      <c r="H1708" s="322"/>
      <c r="I1708" s="321"/>
    </row>
    <row r="1709" spans="7:9" x14ac:dyDescent="0.25">
      <c r="G1709" s="321"/>
      <c r="H1709" s="322"/>
      <c r="I1709" s="321"/>
    </row>
    <row r="1710" spans="7:9" x14ac:dyDescent="0.25">
      <c r="G1710" s="321"/>
      <c r="H1710" s="322"/>
      <c r="I1710" s="321"/>
    </row>
    <row r="1711" spans="7:9" x14ac:dyDescent="0.25">
      <c r="G1711" s="321"/>
      <c r="H1711" s="322"/>
      <c r="I1711" s="321"/>
    </row>
    <row r="1712" spans="7:9" x14ac:dyDescent="0.25">
      <c r="G1712" s="321"/>
      <c r="H1712" s="322"/>
      <c r="I1712" s="321"/>
    </row>
    <row r="1713" spans="7:9" x14ac:dyDescent="0.25">
      <c r="G1713" s="321"/>
      <c r="H1713" s="322"/>
      <c r="I1713" s="321"/>
    </row>
    <row r="1714" spans="7:9" x14ac:dyDescent="0.25">
      <c r="G1714" s="321"/>
      <c r="H1714" s="322"/>
      <c r="I1714" s="321"/>
    </row>
    <row r="1715" spans="7:9" x14ac:dyDescent="0.25">
      <c r="G1715" s="321"/>
      <c r="H1715" s="322"/>
      <c r="I1715" s="321"/>
    </row>
    <row r="1716" spans="7:9" x14ac:dyDescent="0.25">
      <c r="G1716" s="321"/>
      <c r="H1716" s="322"/>
      <c r="I1716" s="321"/>
    </row>
    <row r="1717" spans="7:9" x14ac:dyDescent="0.25">
      <c r="G1717" s="321"/>
      <c r="H1717" s="322"/>
      <c r="I1717" s="321"/>
    </row>
    <row r="1718" spans="7:9" x14ac:dyDescent="0.25">
      <c r="G1718" s="321"/>
      <c r="H1718" s="322"/>
      <c r="I1718" s="321"/>
    </row>
    <row r="1719" spans="7:9" x14ac:dyDescent="0.25">
      <c r="G1719" s="321"/>
      <c r="H1719" s="322"/>
      <c r="I1719" s="321"/>
    </row>
    <row r="1720" spans="7:9" x14ac:dyDescent="0.25">
      <c r="G1720" s="321"/>
      <c r="H1720" s="322"/>
      <c r="I1720" s="321"/>
    </row>
    <row r="1721" spans="7:9" x14ac:dyDescent="0.25">
      <c r="G1721" s="321"/>
      <c r="H1721" s="322"/>
      <c r="I1721" s="321"/>
    </row>
    <row r="1722" spans="7:9" x14ac:dyDescent="0.25">
      <c r="G1722" s="321"/>
      <c r="H1722" s="322"/>
      <c r="I1722" s="321"/>
    </row>
    <row r="1723" spans="7:9" x14ac:dyDescent="0.25">
      <c r="G1723" s="321"/>
      <c r="H1723" s="322"/>
      <c r="I1723" s="321"/>
    </row>
    <row r="1724" spans="7:9" x14ac:dyDescent="0.25">
      <c r="G1724" s="321"/>
      <c r="H1724" s="322"/>
      <c r="I1724" s="321"/>
    </row>
    <row r="1725" spans="7:9" x14ac:dyDescent="0.25">
      <c r="G1725" s="321"/>
      <c r="H1725" s="322"/>
      <c r="I1725" s="321"/>
    </row>
    <row r="1726" spans="7:9" x14ac:dyDescent="0.25">
      <c r="G1726" s="321"/>
      <c r="H1726" s="322"/>
      <c r="I1726" s="321"/>
    </row>
    <row r="1727" spans="7:9" x14ac:dyDescent="0.25">
      <c r="G1727" s="321"/>
      <c r="H1727" s="322"/>
      <c r="I1727" s="321"/>
    </row>
    <row r="1728" spans="7:9" x14ac:dyDescent="0.25">
      <c r="G1728" s="321"/>
      <c r="H1728" s="322"/>
      <c r="I1728" s="321"/>
    </row>
    <row r="1729" spans="7:9" x14ac:dyDescent="0.25">
      <c r="G1729" s="321"/>
      <c r="H1729" s="322"/>
      <c r="I1729" s="321"/>
    </row>
    <row r="1730" spans="7:9" x14ac:dyDescent="0.25">
      <c r="G1730" s="321"/>
      <c r="H1730" s="322"/>
      <c r="I1730" s="321"/>
    </row>
    <row r="1731" spans="7:9" x14ac:dyDescent="0.25">
      <c r="G1731" s="321"/>
      <c r="H1731" s="322"/>
      <c r="I1731" s="321"/>
    </row>
    <row r="1732" spans="7:9" x14ac:dyDescent="0.25">
      <c r="G1732" s="321"/>
      <c r="H1732" s="322"/>
      <c r="I1732" s="321"/>
    </row>
    <row r="1733" spans="7:9" x14ac:dyDescent="0.25">
      <c r="G1733" s="321"/>
      <c r="H1733" s="322"/>
      <c r="I1733" s="321"/>
    </row>
    <row r="1734" spans="7:9" x14ac:dyDescent="0.25">
      <c r="G1734" s="321"/>
      <c r="H1734" s="322"/>
      <c r="I1734" s="321"/>
    </row>
    <row r="1735" spans="7:9" x14ac:dyDescent="0.25">
      <c r="G1735" s="321"/>
      <c r="H1735" s="322"/>
      <c r="I1735" s="321"/>
    </row>
    <row r="1736" spans="7:9" x14ac:dyDescent="0.25">
      <c r="G1736" s="321"/>
      <c r="H1736" s="322"/>
      <c r="I1736" s="321"/>
    </row>
    <row r="1737" spans="7:9" x14ac:dyDescent="0.25">
      <c r="G1737" s="321"/>
      <c r="H1737" s="322"/>
      <c r="I1737" s="321"/>
    </row>
    <row r="1738" spans="7:9" x14ac:dyDescent="0.25">
      <c r="G1738" s="321"/>
      <c r="H1738" s="322"/>
      <c r="I1738" s="321"/>
    </row>
    <row r="1739" spans="7:9" x14ac:dyDescent="0.25">
      <c r="G1739" s="321"/>
      <c r="H1739" s="322"/>
      <c r="I1739" s="321"/>
    </row>
    <row r="1740" spans="7:9" x14ac:dyDescent="0.25">
      <c r="G1740" s="321"/>
      <c r="H1740" s="322"/>
      <c r="I1740" s="321"/>
    </row>
    <row r="1741" spans="7:9" x14ac:dyDescent="0.25">
      <c r="G1741" s="321"/>
      <c r="H1741" s="322"/>
      <c r="I1741" s="321"/>
    </row>
    <row r="1742" spans="7:9" x14ac:dyDescent="0.25">
      <c r="G1742" s="321"/>
      <c r="H1742" s="322"/>
      <c r="I1742" s="321"/>
    </row>
    <row r="1743" spans="7:9" x14ac:dyDescent="0.25">
      <c r="G1743" s="321"/>
      <c r="H1743" s="322"/>
      <c r="I1743" s="321"/>
    </row>
    <row r="1744" spans="7:9" x14ac:dyDescent="0.25">
      <c r="G1744" s="321"/>
      <c r="H1744" s="322"/>
      <c r="I1744" s="321"/>
    </row>
    <row r="1745" spans="7:9" x14ac:dyDescent="0.25">
      <c r="G1745" s="321"/>
      <c r="H1745" s="322"/>
      <c r="I1745" s="321"/>
    </row>
    <row r="1746" spans="7:9" x14ac:dyDescent="0.25">
      <c r="G1746" s="321"/>
      <c r="H1746" s="322"/>
      <c r="I1746" s="321"/>
    </row>
    <row r="1747" spans="7:9" x14ac:dyDescent="0.25">
      <c r="G1747" s="321"/>
      <c r="H1747" s="322"/>
      <c r="I1747" s="321"/>
    </row>
    <row r="1748" spans="7:9" x14ac:dyDescent="0.25">
      <c r="G1748" s="321"/>
      <c r="H1748" s="322"/>
      <c r="I1748" s="321"/>
    </row>
    <row r="1749" spans="7:9" x14ac:dyDescent="0.25">
      <c r="G1749" s="321"/>
      <c r="H1749" s="322"/>
      <c r="I1749" s="321"/>
    </row>
    <row r="1750" spans="7:9" x14ac:dyDescent="0.25">
      <c r="G1750" s="321"/>
      <c r="H1750" s="322"/>
      <c r="I1750" s="321"/>
    </row>
    <row r="1751" spans="7:9" x14ac:dyDescent="0.25">
      <c r="G1751" s="321"/>
      <c r="H1751" s="322"/>
      <c r="I1751" s="321"/>
    </row>
    <row r="1752" spans="7:9" x14ac:dyDescent="0.25">
      <c r="G1752" s="321"/>
      <c r="H1752" s="322"/>
      <c r="I1752" s="321"/>
    </row>
    <row r="1753" spans="7:9" x14ac:dyDescent="0.25">
      <c r="G1753" s="321"/>
      <c r="H1753" s="322"/>
      <c r="I1753" s="321"/>
    </row>
    <row r="1754" spans="7:9" x14ac:dyDescent="0.25">
      <c r="G1754" s="321"/>
      <c r="H1754" s="322"/>
      <c r="I1754" s="321"/>
    </row>
    <row r="1755" spans="7:9" x14ac:dyDescent="0.25">
      <c r="G1755" s="321"/>
      <c r="H1755" s="322"/>
      <c r="I1755" s="321"/>
    </row>
    <row r="1756" spans="7:9" x14ac:dyDescent="0.25">
      <c r="G1756" s="321"/>
      <c r="H1756" s="322"/>
      <c r="I1756" s="321"/>
    </row>
    <row r="1757" spans="7:9" x14ac:dyDescent="0.25">
      <c r="G1757" s="321"/>
      <c r="H1757" s="322"/>
      <c r="I1757" s="321"/>
    </row>
    <row r="1758" spans="7:9" x14ac:dyDescent="0.25">
      <c r="G1758" s="321"/>
      <c r="H1758" s="322"/>
      <c r="I1758" s="321"/>
    </row>
    <row r="1759" spans="7:9" x14ac:dyDescent="0.25">
      <c r="G1759" s="321"/>
      <c r="H1759" s="322"/>
      <c r="I1759" s="321"/>
    </row>
    <row r="1760" spans="7:9" x14ac:dyDescent="0.25">
      <c r="G1760" s="321"/>
      <c r="H1760" s="322"/>
      <c r="I1760" s="321"/>
    </row>
    <row r="1761" spans="7:9" x14ac:dyDescent="0.25">
      <c r="G1761" s="321"/>
      <c r="H1761" s="322"/>
      <c r="I1761" s="321"/>
    </row>
    <row r="1762" spans="7:9" x14ac:dyDescent="0.25">
      <c r="G1762" s="321"/>
      <c r="H1762" s="322"/>
      <c r="I1762" s="321"/>
    </row>
    <row r="1763" spans="7:9" x14ac:dyDescent="0.25">
      <c r="G1763" s="321"/>
      <c r="H1763" s="322"/>
      <c r="I1763" s="321"/>
    </row>
    <row r="1764" spans="7:9" x14ac:dyDescent="0.25">
      <c r="G1764" s="321"/>
      <c r="H1764" s="322"/>
      <c r="I1764" s="321"/>
    </row>
    <row r="1765" spans="7:9" x14ac:dyDescent="0.25">
      <c r="G1765" s="321"/>
      <c r="H1765" s="322"/>
      <c r="I1765" s="321"/>
    </row>
    <row r="1766" spans="7:9" x14ac:dyDescent="0.25">
      <c r="G1766" s="321"/>
      <c r="H1766" s="322"/>
      <c r="I1766" s="321"/>
    </row>
    <row r="1767" spans="7:9" x14ac:dyDescent="0.25">
      <c r="G1767" s="321"/>
      <c r="H1767" s="322"/>
      <c r="I1767" s="321"/>
    </row>
    <row r="1768" spans="7:9" x14ac:dyDescent="0.25">
      <c r="G1768" s="321"/>
      <c r="H1768" s="322"/>
      <c r="I1768" s="321"/>
    </row>
    <row r="1769" spans="7:9" x14ac:dyDescent="0.25">
      <c r="G1769" s="321"/>
      <c r="H1769" s="322"/>
      <c r="I1769" s="321"/>
    </row>
    <row r="1770" spans="7:9" x14ac:dyDescent="0.25">
      <c r="G1770" s="321"/>
      <c r="H1770" s="322"/>
      <c r="I1770" s="321"/>
    </row>
    <row r="1771" spans="7:9" x14ac:dyDescent="0.25">
      <c r="G1771" s="321"/>
      <c r="H1771" s="322"/>
      <c r="I1771" s="321"/>
    </row>
    <row r="1772" spans="7:9" x14ac:dyDescent="0.25">
      <c r="G1772" s="321"/>
      <c r="H1772" s="322"/>
      <c r="I1772" s="321"/>
    </row>
    <row r="1773" spans="7:9" x14ac:dyDescent="0.25">
      <c r="G1773" s="321"/>
      <c r="H1773" s="322"/>
      <c r="I1773" s="321"/>
    </row>
    <row r="1774" spans="7:9" x14ac:dyDescent="0.25">
      <c r="G1774" s="321"/>
      <c r="H1774" s="322"/>
      <c r="I1774" s="321"/>
    </row>
    <row r="1775" spans="7:9" x14ac:dyDescent="0.25">
      <c r="G1775" s="321"/>
      <c r="H1775" s="322"/>
      <c r="I1775" s="321"/>
    </row>
    <row r="1776" spans="7:9" x14ac:dyDescent="0.25">
      <c r="G1776" s="321"/>
      <c r="H1776" s="322"/>
      <c r="I1776" s="321"/>
    </row>
    <row r="1777" spans="7:9" x14ac:dyDescent="0.25">
      <c r="G1777" s="321"/>
      <c r="H1777" s="322"/>
      <c r="I1777" s="321"/>
    </row>
    <row r="1778" spans="7:9" x14ac:dyDescent="0.25">
      <c r="G1778" s="321"/>
      <c r="H1778" s="322"/>
      <c r="I1778" s="321"/>
    </row>
    <row r="1779" spans="7:9" x14ac:dyDescent="0.25">
      <c r="G1779" s="321"/>
      <c r="H1779" s="322"/>
      <c r="I1779" s="321"/>
    </row>
    <row r="1780" spans="7:9" x14ac:dyDescent="0.25">
      <c r="G1780" s="321"/>
      <c r="H1780" s="322"/>
      <c r="I1780" s="321"/>
    </row>
    <row r="1781" spans="7:9" x14ac:dyDescent="0.25">
      <c r="G1781" s="321"/>
      <c r="H1781" s="322"/>
      <c r="I1781" s="321"/>
    </row>
    <row r="1782" spans="7:9" x14ac:dyDescent="0.25">
      <c r="G1782" s="321"/>
      <c r="H1782" s="322"/>
      <c r="I1782" s="321"/>
    </row>
    <row r="1783" spans="7:9" x14ac:dyDescent="0.25">
      <c r="G1783" s="321"/>
      <c r="H1783" s="322"/>
      <c r="I1783" s="321"/>
    </row>
    <row r="1784" spans="7:9" x14ac:dyDescent="0.25">
      <c r="G1784" s="321"/>
      <c r="H1784" s="322"/>
      <c r="I1784" s="321"/>
    </row>
    <row r="1785" spans="7:9" x14ac:dyDescent="0.25">
      <c r="G1785" s="321"/>
      <c r="H1785" s="322"/>
      <c r="I1785" s="321"/>
    </row>
    <row r="1786" spans="7:9" x14ac:dyDescent="0.25">
      <c r="G1786" s="321"/>
      <c r="H1786" s="322"/>
      <c r="I1786" s="321"/>
    </row>
    <row r="1787" spans="7:9" x14ac:dyDescent="0.25">
      <c r="G1787" s="321"/>
      <c r="H1787" s="322"/>
      <c r="I1787" s="321"/>
    </row>
    <row r="1788" spans="7:9" x14ac:dyDescent="0.25">
      <c r="G1788" s="321"/>
      <c r="H1788" s="322"/>
      <c r="I1788" s="321"/>
    </row>
    <row r="1789" spans="7:9" x14ac:dyDescent="0.25">
      <c r="G1789" s="321"/>
      <c r="H1789" s="322"/>
      <c r="I1789" s="321"/>
    </row>
    <row r="1790" spans="7:9" x14ac:dyDescent="0.25">
      <c r="G1790" s="321"/>
      <c r="H1790" s="322"/>
      <c r="I1790" s="321"/>
    </row>
    <row r="1791" spans="7:9" x14ac:dyDescent="0.25">
      <c r="G1791" s="321"/>
      <c r="H1791" s="322"/>
      <c r="I1791" s="321"/>
    </row>
    <row r="1792" spans="7:9" x14ac:dyDescent="0.25">
      <c r="G1792" s="321"/>
      <c r="H1792" s="322"/>
      <c r="I1792" s="321"/>
    </row>
    <row r="1793" spans="7:9" x14ac:dyDescent="0.25">
      <c r="G1793" s="321"/>
      <c r="H1793" s="322"/>
      <c r="I1793" s="321"/>
    </row>
    <row r="1794" spans="7:9" x14ac:dyDescent="0.25">
      <c r="G1794" s="321"/>
      <c r="H1794" s="322"/>
      <c r="I1794" s="321"/>
    </row>
    <row r="1795" spans="7:9" x14ac:dyDescent="0.25">
      <c r="G1795" s="321"/>
      <c r="H1795" s="322"/>
      <c r="I1795" s="321"/>
    </row>
    <row r="1796" spans="7:9" x14ac:dyDescent="0.25">
      <c r="G1796" s="321"/>
      <c r="H1796" s="322"/>
      <c r="I1796" s="321"/>
    </row>
    <row r="1797" spans="7:9" x14ac:dyDescent="0.25">
      <c r="G1797" s="321"/>
      <c r="H1797" s="322"/>
      <c r="I1797" s="321"/>
    </row>
    <row r="1798" spans="7:9" x14ac:dyDescent="0.25">
      <c r="G1798" s="321"/>
      <c r="H1798" s="322"/>
      <c r="I1798" s="321"/>
    </row>
    <row r="1799" spans="7:9" x14ac:dyDescent="0.25">
      <c r="G1799" s="321"/>
      <c r="H1799" s="322"/>
      <c r="I1799" s="321"/>
    </row>
    <row r="1800" spans="7:9" x14ac:dyDescent="0.25">
      <c r="G1800" s="321"/>
      <c r="H1800" s="322"/>
      <c r="I1800" s="321"/>
    </row>
    <row r="1801" spans="7:9" x14ac:dyDescent="0.25">
      <c r="G1801" s="321"/>
      <c r="H1801" s="322"/>
      <c r="I1801" s="321"/>
    </row>
    <row r="1802" spans="7:9" x14ac:dyDescent="0.25">
      <c r="G1802" s="321"/>
      <c r="H1802" s="322"/>
      <c r="I1802" s="321"/>
    </row>
    <row r="1803" spans="7:9" x14ac:dyDescent="0.25">
      <c r="G1803" s="321"/>
      <c r="H1803" s="322"/>
      <c r="I1803" s="321"/>
    </row>
    <row r="1804" spans="7:9" x14ac:dyDescent="0.25">
      <c r="G1804" s="321"/>
      <c r="H1804" s="322"/>
      <c r="I1804" s="321"/>
    </row>
    <row r="1805" spans="7:9" x14ac:dyDescent="0.25">
      <c r="G1805" s="321"/>
      <c r="H1805" s="322"/>
      <c r="I1805" s="321"/>
    </row>
    <row r="1806" spans="7:9" x14ac:dyDescent="0.25">
      <c r="G1806" s="321"/>
      <c r="H1806" s="322"/>
      <c r="I1806" s="321"/>
    </row>
    <row r="1807" spans="7:9" x14ac:dyDescent="0.25">
      <c r="G1807" s="321"/>
      <c r="H1807" s="322"/>
      <c r="I1807" s="321"/>
    </row>
    <row r="1808" spans="7:9" x14ac:dyDescent="0.25">
      <c r="G1808" s="321"/>
      <c r="H1808" s="322"/>
      <c r="I1808" s="321"/>
    </row>
    <row r="1809" spans="7:9" x14ac:dyDescent="0.25">
      <c r="G1809" s="321"/>
      <c r="H1809" s="322"/>
      <c r="I1809" s="321"/>
    </row>
    <row r="1810" spans="7:9" x14ac:dyDescent="0.25">
      <c r="G1810" s="321"/>
      <c r="H1810" s="322"/>
      <c r="I1810" s="321"/>
    </row>
    <row r="1811" spans="7:9" x14ac:dyDescent="0.25">
      <c r="G1811" s="321"/>
      <c r="H1811" s="322"/>
      <c r="I1811" s="321"/>
    </row>
    <row r="1812" spans="7:9" x14ac:dyDescent="0.25">
      <c r="G1812" s="321"/>
      <c r="H1812" s="322"/>
      <c r="I1812" s="321"/>
    </row>
    <row r="1813" spans="7:9" x14ac:dyDescent="0.25">
      <c r="G1813" s="321"/>
      <c r="H1813" s="322"/>
      <c r="I1813" s="321"/>
    </row>
    <row r="1814" spans="7:9" x14ac:dyDescent="0.25">
      <c r="G1814" s="321"/>
      <c r="H1814" s="322"/>
      <c r="I1814" s="321"/>
    </row>
    <row r="1815" spans="7:9" x14ac:dyDescent="0.25">
      <c r="G1815" s="321"/>
      <c r="H1815" s="322"/>
      <c r="I1815" s="321"/>
    </row>
    <row r="1816" spans="7:9" x14ac:dyDescent="0.25">
      <c r="G1816" s="321"/>
      <c r="H1816" s="322"/>
      <c r="I1816" s="321"/>
    </row>
    <row r="1817" spans="7:9" x14ac:dyDescent="0.25">
      <c r="G1817" s="321"/>
      <c r="H1817" s="322"/>
      <c r="I1817" s="321"/>
    </row>
    <row r="1818" spans="7:9" x14ac:dyDescent="0.25">
      <c r="G1818" s="321"/>
      <c r="H1818" s="322"/>
      <c r="I1818" s="321"/>
    </row>
    <row r="1819" spans="7:9" x14ac:dyDescent="0.25">
      <c r="G1819" s="321"/>
      <c r="H1819" s="322"/>
      <c r="I1819" s="321"/>
    </row>
    <row r="1820" spans="7:9" x14ac:dyDescent="0.25">
      <c r="G1820" s="321"/>
      <c r="H1820" s="322"/>
      <c r="I1820" s="321"/>
    </row>
    <row r="1821" spans="7:9" x14ac:dyDescent="0.25">
      <c r="G1821" s="321"/>
      <c r="H1821" s="322"/>
      <c r="I1821" s="321"/>
    </row>
    <row r="1822" spans="7:9" x14ac:dyDescent="0.25">
      <c r="G1822" s="321"/>
      <c r="H1822" s="322"/>
      <c r="I1822" s="321"/>
    </row>
    <row r="1823" spans="7:9" x14ac:dyDescent="0.25">
      <c r="G1823" s="321"/>
      <c r="H1823" s="322"/>
      <c r="I1823" s="321"/>
    </row>
    <row r="1824" spans="7:9" x14ac:dyDescent="0.25">
      <c r="G1824" s="321"/>
      <c r="H1824" s="322"/>
      <c r="I1824" s="321"/>
    </row>
    <row r="1825" spans="7:9" x14ac:dyDescent="0.25">
      <c r="G1825" s="321"/>
      <c r="H1825" s="322"/>
      <c r="I1825" s="321"/>
    </row>
    <row r="1826" spans="7:9" x14ac:dyDescent="0.25">
      <c r="G1826" s="321"/>
      <c r="H1826" s="322"/>
      <c r="I1826" s="321"/>
    </row>
    <row r="1827" spans="7:9" x14ac:dyDescent="0.25">
      <c r="G1827" s="321"/>
      <c r="H1827" s="322"/>
      <c r="I1827" s="321"/>
    </row>
    <row r="1828" spans="7:9" x14ac:dyDescent="0.25">
      <c r="G1828" s="321"/>
      <c r="H1828" s="322"/>
      <c r="I1828" s="321"/>
    </row>
    <row r="1829" spans="7:9" x14ac:dyDescent="0.25">
      <c r="G1829" s="321"/>
      <c r="H1829" s="322"/>
      <c r="I1829" s="321"/>
    </row>
    <row r="1830" spans="7:9" x14ac:dyDescent="0.25">
      <c r="G1830" s="321"/>
      <c r="H1830" s="322"/>
      <c r="I1830" s="321"/>
    </row>
    <row r="1831" spans="7:9" x14ac:dyDescent="0.25">
      <c r="G1831" s="321"/>
      <c r="H1831" s="322"/>
      <c r="I1831" s="321"/>
    </row>
    <row r="1832" spans="7:9" x14ac:dyDescent="0.25">
      <c r="G1832" s="321"/>
      <c r="H1832" s="322"/>
      <c r="I1832" s="321"/>
    </row>
    <row r="1833" spans="7:9" x14ac:dyDescent="0.25">
      <c r="G1833" s="321"/>
      <c r="H1833" s="322"/>
      <c r="I1833" s="321"/>
    </row>
    <row r="1834" spans="7:9" x14ac:dyDescent="0.25">
      <c r="G1834" s="321"/>
      <c r="H1834" s="322"/>
      <c r="I1834" s="321"/>
    </row>
    <row r="1835" spans="7:9" x14ac:dyDescent="0.25">
      <c r="G1835" s="321"/>
      <c r="H1835" s="322"/>
      <c r="I1835" s="321"/>
    </row>
    <row r="1836" spans="7:9" x14ac:dyDescent="0.25">
      <c r="G1836" s="321"/>
      <c r="H1836" s="322"/>
      <c r="I1836" s="321"/>
    </row>
    <row r="1837" spans="7:9" x14ac:dyDescent="0.25">
      <c r="G1837" s="321"/>
      <c r="H1837" s="322"/>
      <c r="I1837" s="321"/>
    </row>
    <row r="1838" spans="7:9" x14ac:dyDescent="0.25">
      <c r="G1838" s="321"/>
      <c r="H1838" s="322"/>
      <c r="I1838" s="321"/>
    </row>
    <row r="1839" spans="7:9" x14ac:dyDescent="0.25">
      <c r="G1839" s="321"/>
      <c r="H1839" s="322"/>
      <c r="I1839" s="321"/>
    </row>
    <row r="1840" spans="7:9" x14ac:dyDescent="0.25">
      <c r="G1840" s="321"/>
      <c r="H1840" s="322"/>
      <c r="I1840" s="321"/>
    </row>
    <row r="1841" spans="7:9" x14ac:dyDescent="0.25">
      <c r="G1841" s="321"/>
      <c r="H1841" s="322"/>
      <c r="I1841" s="321"/>
    </row>
    <row r="1842" spans="7:9" x14ac:dyDescent="0.25">
      <c r="G1842" s="321"/>
      <c r="H1842" s="322"/>
      <c r="I1842" s="321"/>
    </row>
    <row r="1843" spans="7:9" x14ac:dyDescent="0.25">
      <c r="G1843" s="321"/>
      <c r="H1843" s="322"/>
      <c r="I1843" s="321"/>
    </row>
    <row r="1844" spans="7:9" x14ac:dyDescent="0.25">
      <c r="G1844" s="321"/>
      <c r="H1844" s="322"/>
      <c r="I1844" s="321"/>
    </row>
    <row r="1845" spans="7:9" x14ac:dyDescent="0.25">
      <c r="G1845" s="321"/>
      <c r="H1845" s="322"/>
      <c r="I1845" s="321"/>
    </row>
    <row r="1846" spans="7:9" x14ac:dyDescent="0.25">
      <c r="G1846" s="321"/>
      <c r="H1846" s="322"/>
      <c r="I1846" s="321"/>
    </row>
    <row r="1847" spans="7:9" x14ac:dyDescent="0.25">
      <c r="G1847" s="321"/>
      <c r="H1847" s="322"/>
      <c r="I1847" s="321"/>
    </row>
    <row r="1848" spans="7:9" x14ac:dyDescent="0.25">
      <c r="G1848" s="321"/>
      <c r="H1848" s="322"/>
      <c r="I1848" s="321"/>
    </row>
    <row r="1849" spans="7:9" x14ac:dyDescent="0.25">
      <c r="G1849" s="321"/>
      <c r="H1849" s="322"/>
      <c r="I1849" s="321"/>
    </row>
    <row r="1850" spans="7:9" x14ac:dyDescent="0.25">
      <c r="G1850" s="321"/>
      <c r="H1850" s="322"/>
      <c r="I1850" s="321"/>
    </row>
    <row r="1851" spans="7:9" x14ac:dyDescent="0.25">
      <c r="G1851" s="321"/>
      <c r="H1851" s="322"/>
      <c r="I1851" s="321"/>
    </row>
    <row r="1852" spans="7:9" x14ac:dyDescent="0.25">
      <c r="G1852" s="321"/>
      <c r="H1852" s="322"/>
      <c r="I1852" s="321"/>
    </row>
    <row r="1853" spans="7:9" x14ac:dyDescent="0.25">
      <c r="G1853" s="321"/>
      <c r="H1853" s="322"/>
      <c r="I1853" s="321"/>
    </row>
    <row r="1854" spans="7:9" x14ac:dyDescent="0.25">
      <c r="G1854" s="321"/>
      <c r="H1854" s="322"/>
      <c r="I1854" s="321"/>
    </row>
    <row r="1855" spans="7:9" x14ac:dyDescent="0.25">
      <c r="G1855" s="321"/>
      <c r="H1855" s="322"/>
      <c r="I1855" s="321"/>
    </row>
    <row r="1856" spans="7:9" x14ac:dyDescent="0.25">
      <c r="G1856" s="321"/>
      <c r="H1856" s="322"/>
      <c r="I1856" s="321"/>
    </row>
    <row r="1857" spans="7:9" x14ac:dyDescent="0.25">
      <c r="G1857" s="321"/>
      <c r="H1857" s="322"/>
      <c r="I1857" s="321"/>
    </row>
    <row r="1858" spans="7:9" x14ac:dyDescent="0.25">
      <c r="G1858" s="321"/>
      <c r="H1858" s="322"/>
      <c r="I1858" s="321"/>
    </row>
    <row r="1859" spans="7:9" x14ac:dyDescent="0.25">
      <c r="G1859" s="321"/>
      <c r="H1859" s="322"/>
      <c r="I1859" s="321"/>
    </row>
    <row r="1860" spans="7:9" x14ac:dyDescent="0.25">
      <c r="G1860" s="321"/>
      <c r="H1860" s="322"/>
      <c r="I1860" s="321"/>
    </row>
    <row r="1861" spans="7:9" x14ac:dyDescent="0.25">
      <c r="G1861" s="321"/>
      <c r="H1861" s="322"/>
      <c r="I1861" s="321"/>
    </row>
    <row r="1862" spans="7:9" x14ac:dyDescent="0.25">
      <c r="G1862" s="321"/>
      <c r="H1862" s="322"/>
      <c r="I1862" s="321"/>
    </row>
    <row r="1863" spans="7:9" x14ac:dyDescent="0.25">
      <c r="G1863" s="321"/>
      <c r="H1863" s="322"/>
      <c r="I1863" s="321"/>
    </row>
    <row r="1864" spans="7:9" x14ac:dyDescent="0.25">
      <c r="G1864" s="321"/>
      <c r="H1864" s="322"/>
      <c r="I1864" s="321"/>
    </row>
    <row r="1865" spans="7:9" x14ac:dyDescent="0.25">
      <c r="G1865" s="321"/>
      <c r="H1865" s="322"/>
      <c r="I1865" s="321"/>
    </row>
    <row r="1866" spans="7:9" x14ac:dyDescent="0.25">
      <c r="G1866" s="321"/>
      <c r="H1866" s="322"/>
      <c r="I1866" s="321"/>
    </row>
    <row r="1867" spans="7:9" x14ac:dyDescent="0.25">
      <c r="G1867" s="321"/>
      <c r="H1867" s="322"/>
      <c r="I1867" s="321"/>
    </row>
    <row r="1868" spans="7:9" x14ac:dyDescent="0.25">
      <c r="G1868" s="321"/>
      <c r="H1868" s="322"/>
      <c r="I1868" s="321"/>
    </row>
    <row r="1869" spans="7:9" x14ac:dyDescent="0.25">
      <c r="G1869" s="321"/>
      <c r="H1869" s="322"/>
      <c r="I1869" s="321"/>
    </row>
    <row r="1870" spans="7:9" x14ac:dyDescent="0.25">
      <c r="G1870" s="321"/>
      <c r="H1870" s="322"/>
      <c r="I1870" s="321"/>
    </row>
    <row r="1871" spans="7:9" x14ac:dyDescent="0.25">
      <c r="G1871" s="321"/>
      <c r="H1871" s="322"/>
      <c r="I1871" s="321"/>
    </row>
    <row r="1872" spans="7:9" x14ac:dyDescent="0.25">
      <c r="G1872" s="321"/>
      <c r="H1872" s="322"/>
      <c r="I1872" s="321"/>
    </row>
    <row r="1873" spans="7:9" x14ac:dyDescent="0.25">
      <c r="G1873" s="321"/>
      <c r="H1873" s="322"/>
      <c r="I1873" s="321"/>
    </row>
    <row r="1874" spans="7:9" x14ac:dyDescent="0.25">
      <c r="G1874" s="321"/>
      <c r="H1874" s="322"/>
      <c r="I1874" s="321"/>
    </row>
    <row r="1875" spans="7:9" x14ac:dyDescent="0.25">
      <c r="G1875" s="321"/>
      <c r="H1875" s="322"/>
      <c r="I1875" s="321"/>
    </row>
    <row r="1876" spans="7:9" x14ac:dyDescent="0.25">
      <c r="G1876" s="321"/>
      <c r="H1876" s="322"/>
      <c r="I1876" s="321"/>
    </row>
    <row r="1877" spans="7:9" x14ac:dyDescent="0.25">
      <c r="G1877" s="321"/>
      <c r="H1877" s="322"/>
      <c r="I1877" s="321"/>
    </row>
    <row r="1878" spans="7:9" x14ac:dyDescent="0.25">
      <c r="G1878" s="321"/>
      <c r="H1878" s="322"/>
      <c r="I1878" s="321"/>
    </row>
    <row r="1879" spans="7:9" x14ac:dyDescent="0.25">
      <c r="G1879" s="321"/>
      <c r="H1879" s="322"/>
      <c r="I1879" s="321"/>
    </row>
    <row r="1880" spans="7:9" x14ac:dyDescent="0.25">
      <c r="G1880" s="321"/>
      <c r="H1880" s="322"/>
      <c r="I1880" s="321"/>
    </row>
    <row r="1881" spans="7:9" x14ac:dyDescent="0.25">
      <c r="G1881" s="321"/>
      <c r="H1881" s="322"/>
      <c r="I1881" s="321"/>
    </row>
    <row r="1882" spans="7:9" x14ac:dyDescent="0.25">
      <c r="G1882" s="321"/>
      <c r="H1882" s="322"/>
      <c r="I1882" s="321"/>
    </row>
    <row r="1883" spans="7:9" x14ac:dyDescent="0.25">
      <c r="G1883" s="321"/>
      <c r="H1883" s="322"/>
      <c r="I1883" s="321"/>
    </row>
    <row r="1884" spans="7:9" x14ac:dyDescent="0.25">
      <c r="G1884" s="321"/>
      <c r="H1884" s="322"/>
      <c r="I1884" s="321"/>
    </row>
    <row r="1885" spans="7:9" x14ac:dyDescent="0.25">
      <c r="G1885" s="321"/>
      <c r="H1885" s="322"/>
      <c r="I1885" s="321"/>
    </row>
    <row r="1886" spans="7:9" x14ac:dyDescent="0.25">
      <c r="G1886" s="321"/>
      <c r="H1886" s="322"/>
      <c r="I1886" s="321"/>
    </row>
    <row r="1887" spans="7:9" x14ac:dyDescent="0.25">
      <c r="G1887" s="321"/>
      <c r="H1887" s="322"/>
      <c r="I1887" s="321"/>
    </row>
    <row r="1888" spans="7:9" x14ac:dyDescent="0.25">
      <c r="G1888" s="321"/>
      <c r="H1888" s="322"/>
      <c r="I1888" s="321"/>
    </row>
    <row r="1889" spans="7:9" x14ac:dyDescent="0.25">
      <c r="G1889" s="321"/>
      <c r="H1889" s="322"/>
      <c r="I1889" s="321"/>
    </row>
    <row r="1890" spans="7:9" x14ac:dyDescent="0.25">
      <c r="G1890" s="321"/>
      <c r="H1890" s="322"/>
      <c r="I1890" s="321"/>
    </row>
    <row r="1891" spans="7:9" x14ac:dyDescent="0.25">
      <c r="G1891" s="321"/>
      <c r="H1891" s="322"/>
      <c r="I1891" s="321"/>
    </row>
    <row r="1892" spans="7:9" x14ac:dyDescent="0.25">
      <c r="G1892" s="321"/>
      <c r="H1892" s="322"/>
      <c r="I1892" s="321"/>
    </row>
    <row r="1893" spans="7:9" x14ac:dyDescent="0.25">
      <c r="G1893" s="321"/>
      <c r="H1893" s="322"/>
      <c r="I1893" s="321"/>
    </row>
    <row r="1894" spans="7:9" x14ac:dyDescent="0.25">
      <c r="G1894" s="321"/>
      <c r="H1894" s="322"/>
      <c r="I1894" s="321"/>
    </row>
    <row r="1895" spans="7:9" x14ac:dyDescent="0.25">
      <c r="G1895" s="321"/>
      <c r="H1895" s="322"/>
      <c r="I1895" s="321"/>
    </row>
    <row r="1896" spans="7:9" x14ac:dyDescent="0.25">
      <c r="G1896" s="321"/>
      <c r="H1896" s="322"/>
      <c r="I1896" s="321"/>
    </row>
    <row r="1897" spans="7:9" x14ac:dyDescent="0.25">
      <c r="G1897" s="321"/>
      <c r="H1897" s="322"/>
      <c r="I1897" s="321"/>
    </row>
    <row r="1898" spans="7:9" x14ac:dyDescent="0.25">
      <c r="G1898" s="321"/>
      <c r="H1898" s="322"/>
      <c r="I1898" s="321"/>
    </row>
    <row r="1899" spans="7:9" x14ac:dyDescent="0.25">
      <c r="G1899" s="321"/>
      <c r="H1899" s="322"/>
      <c r="I1899" s="321"/>
    </row>
    <row r="1900" spans="7:9" x14ac:dyDescent="0.25">
      <c r="G1900" s="321"/>
      <c r="H1900" s="322"/>
      <c r="I1900" s="321"/>
    </row>
    <row r="1901" spans="7:9" x14ac:dyDescent="0.25">
      <c r="G1901" s="321"/>
      <c r="H1901" s="322"/>
      <c r="I1901" s="321"/>
    </row>
    <row r="1902" spans="7:9" x14ac:dyDescent="0.25">
      <c r="G1902" s="321"/>
      <c r="H1902" s="322"/>
      <c r="I1902" s="321"/>
    </row>
    <row r="1903" spans="7:9" x14ac:dyDescent="0.25">
      <c r="G1903" s="321"/>
      <c r="H1903" s="322"/>
      <c r="I1903" s="321"/>
    </row>
    <row r="1904" spans="7:9" x14ac:dyDescent="0.25">
      <c r="G1904" s="321"/>
      <c r="H1904" s="322"/>
      <c r="I1904" s="321"/>
    </row>
    <row r="1905" spans="7:9" x14ac:dyDescent="0.25">
      <c r="G1905" s="321"/>
      <c r="H1905" s="322"/>
      <c r="I1905" s="321"/>
    </row>
    <row r="1906" spans="7:9" x14ac:dyDescent="0.25">
      <c r="G1906" s="321"/>
      <c r="H1906" s="322"/>
      <c r="I1906" s="321"/>
    </row>
    <row r="1907" spans="7:9" x14ac:dyDescent="0.25">
      <c r="G1907" s="321"/>
      <c r="H1907" s="322"/>
      <c r="I1907" s="321"/>
    </row>
    <row r="1908" spans="7:9" x14ac:dyDescent="0.25">
      <c r="G1908" s="321"/>
      <c r="H1908" s="322"/>
      <c r="I1908" s="321"/>
    </row>
    <row r="1909" spans="7:9" x14ac:dyDescent="0.25">
      <c r="G1909" s="321"/>
      <c r="H1909" s="322"/>
      <c r="I1909" s="321"/>
    </row>
    <row r="1910" spans="7:9" x14ac:dyDescent="0.25">
      <c r="G1910" s="321"/>
      <c r="H1910" s="322"/>
      <c r="I1910" s="321"/>
    </row>
    <row r="1911" spans="7:9" x14ac:dyDescent="0.25">
      <c r="G1911" s="321"/>
      <c r="H1911" s="322"/>
      <c r="I1911" s="321"/>
    </row>
    <row r="1912" spans="7:9" x14ac:dyDescent="0.25">
      <c r="G1912" s="321"/>
      <c r="H1912" s="322"/>
      <c r="I1912" s="321"/>
    </row>
    <row r="1913" spans="7:9" x14ac:dyDescent="0.25">
      <c r="G1913" s="321"/>
      <c r="H1913" s="322"/>
      <c r="I1913" s="321"/>
    </row>
    <row r="1914" spans="7:9" x14ac:dyDescent="0.25">
      <c r="G1914" s="321"/>
      <c r="H1914" s="322"/>
      <c r="I1914" s="321"/>
    </row>
    <row r="1915" spans="7:9" x14ac:dyDescent="0.25">
      <c r="G1915" s="321"/>
      <c r="H1915" s="322"/>
      <c r="I1915" s="321"/>
    </row>
    <row r="1916" spans="7:9" x14ac:dyDescent="0.25">
      <c r="G1916" s="321"/>
      <c r="H1916" s="322"/>
      <c r="I1916" s="321"/>
    </row>
    <row r="1917" spans="7:9" x14ac:dyDescent="0.25">
      <c r="G1917" s="321"/>
      <c r="H1917" s="322"/>
      <c r="I1917" s="321"/>
    </row>
    <row r="1918" spans="7:9" x14ac:dyDescent="0.25">
      <c r="G1918" s="321"/>
      <c r="H1918" s="322"/>
      <c r="I1918" s="321"/>
    </row>
    <row r="1919" spans="7:9" x14ac:dyDescent="0.25">
      <c r="G1919" s="321"/>
      <c r="H1919" s="322"/>
      <c r="I1919" s="321"/>
    </row>
    <row r="1920" spans="7:9" x14ac:dyDescent="0.25">
      <c r="G1920" s="321"/>
      <c r="H1920" s="322"/>
      <c r="I1920" s="321"/>
    </row>
    <row r="1921" spans="7:9" x14ac:dyDescent="0.25">
      <c r="G1921" s="321"/>
      <c r="H1921" s="322"/>
      <c r="I1921" s="321"/>
    </row>
    <row r="1922" spans="7:9" x14ac:dyDescent="0.25">
      <c r="G1922" s="321"/>
      <c r="H1922" s="322"/>
      <c r="I1922" s="321"/>
    </row>
    <row r="1923" spans="7:9" x14ac:dyDescent="0.25">
      <c r="G1923" s="321"/>
      <c r="H1923" s="322"/>
      <c r="I1923" s="321"/>
    </row>
    <row r="1924" spans="7:9" x14ac:dyDescent="0.25">
      <c r="G1924" s="321"/>
      <c r="H1924" s="322"/>
      <c r="I1924" s="321"/>
    </row>
    <row r="1925" spans="7:9" x14ac:dyDescent="0.25">
      <c r="G1925" s="321"/>
      <c r="H1925" s="322"/>
      <c r="I1925" s="321"/>
    </row>
    <row r="1926" spans="7:9" x14ac:dyDescent="0.25">
      <c r="G1926" s="321"/>
      <c r="H1926" s="322"/>
      <c r="I1926" s="321"/>
    </row>
    <row r="1927" spans="7:9" x14ac:dyDescent="0.25">
      <c r="G1927" s="321"/>
      <c r="H1927" s="322"/>
      <c r="I1927" s="321"/>
    </row>
    <row r="1928" spans="7:9" x14ac:dyDescent="0.25">
      <c r="G1928" s="321"/>
      <c r="H1928" s="322"/>
      <c r="I1928" s="321"/>
    </row>
    <row r="1929" spans="7:9" x14ac:dyDescent="0.25">
      <c r="G1929" s="321"/>
      <c r="H1929" s="322"/>
      <c r="I1929" s="321"/>
    </row>
    <row r="1930" spans="7:9" x14ac:dyDescent="0.25">
      <c r="G1930" s="321"/>
      <c r="H1930" s="322"/>
      <c r="I1930" s="321"/>
    </row>
    <row r="1931" spans="7:9" x14ac:dyDescent="0.25">
      <c r="G1931" s="321"/>
      <c r="H1931" s="322"/>
      <c r="I1931" s="321"/>
    </row>
    <row r="1932" spans="7:9" x14ac:dyDescent="0.25">
      <c r="G1932" s="321"/>
      <c r="H1932" s="322"/>
      <c r="I1932" s="321"/>
    </row>
    <row r="1933" spans="7:9" x14ac:dyDescent="0.25">
      <c r="G1933" s="321"/>
      <c r="H1933" s="322"/>
      <c r="I1933" s="321"/>
    </row>
    <row r="1934" spans="7:9" x14ac:dyDescent="0.25">
      <c r="G1934" s="321"/>
      <c r="H1934" s="322"/>
      <c r="I1934" s="321"/>
    </row>
    <row r="1935" spans="7:9" x14ac:dyDescent="0.25">
      <c r="G1935" s="321"/>
      <c r="H1935" s="322"/>
      <c r="I1935" s="321"/>
    </row>
    <row r="1936" spans="7:9" x14ac:dyDescent="0.25">
      <c r="G1936" s="321"/>
      <c r="H1936" s="322"/>
      <c r="I1936" s="321"/>
    </row>
    <row r="1937" spans="7:9" x14ac:dyDescent="0.25">
      <c r="G1937" s="321"/>
      <c r="H1937" s="322"/>
      <c r="I1937" s="321"/>
    </row>
    <row r="1938" spans="7:9" x14ac:dyDescent="0.25">
      <c r="G1938" s="321"/>
      <c r="H1938" s="322"/>
      <c r="I1938" s="321"/>
    </row>
    <row r="1939" spans="7:9" x14ac:dyDescent="0.25">
      <c r="G1939" s="321"/>
      <c r="H1939" s="322"/>
      <c r="I1939" s="321"/>
    </row>
    <row r="1940" spans="7:9" x14ac:dyDescent="0.25">
      <c r="G1940" s="321"/>
      <c r="H1940" s="322"/>
      <c r="I1940" s="321"/>
    </row>
    <row r="1941" spans="7:9" x14ac:dyDescent="0.25">
      <c r="G1941" s="321"/>
      <c r="H1941" s="322"/>
      <c r="I1941" s="321"/>
    </row>
    <row r="1942" spans="7:9" x14ac:dyDescent="0.25">
      <c r="G1942" s="321"/>
      <c r="H1942" s="322"/>
      <c r="I1942" s="321"/>
    </row>
    <row r="1943" spans="7:9" x14ac:dyDescent="0.25">
      <c r="G1943" s="321"/>
      <c r="H1943" s="322"/>
      <c r="I1943" s="321"/>
    </row>
    <row r="1944" spans="7:9" x14ac:dyDescent="0.25">
      <c r="G1944" s="321"/>
      <c r="H1944" s="322"/>
      <c r="I1944" s="321"/>
    </row>
    <row r="1945" spans="7:9" x14ac:dyDescent="0.25">
      <c r="G1945" s="321"/>
      <c r="H1945" s="322"/>
      <c r="I1945" s="321"/>
    </row>
    <row r="1946" spans="7:9" x14ac:dyDescent="0.25">
      <c r="G1946" s="321"/>
      <c r="H1946" s="322"/>
      <c r="I1946" s="321"/>
    </row>
    <row r="1947" spans="7:9" x14ac:dyDescent="0.25">
      <c r="G1947" s="321"/>
      <c r="H1947" s="322"/>
      <c r="I1947" s="321"/>
    </row>
    <row r="1948" spans="7:9" x14ac:dyDescent="0.25">
      <c r="G1948" s="321"/>
      <c r="H1948" s="322"/>
      <c r="I1948" s="321"/>
    </row>
    <row r="1949" spans="7:9" x14ac:dyDescent="0.25">
      <c r="G1949" s="321"/>
      <c r="H1949" s="322"/>
      <c r="I1949" s="321"/>
    </row>
    <row r="1950" spans="7:9" x14ac:dyDescent="0.25">
      <c r="G1950" s="321"/>
      <c r="H1950" s="322"/>
      <c r="I1950" s="321"/>
    </row>
    <row r="1951" spans="7:9" x14ac:dyDescent="0.25">
      <c r="G1951" s="321"/>
      <c r="H1951" s="322"/>
      <c r="I1951" s="321"/>
    </row>
    <row r="1952" spans="7:9" x14ac:dyDescent="0.25">
      <c r="G1952" s="321"/>
      <c r="H1952" s="322"/>
      <c r="I1952" s="321"/>
    </row>
    <row r="1953" spans="7:9" x14ac:dyDescent="0.25">
      <c r="G1953" s="321"/>
      <c r="H1953" s="322"/>
      <c r="I1953" s="321"/>
    </row>
    <row r="1954" spans="7:9" x14ac:dyDescent="0.25">
      <c r="G1954" s="321"/>
      <c r="H1954" s="322"/>
      <c r="I1954" s="321"/>
    </row>
    <row r="1955" spans="7:9" x14ac:dyDescent="0.25">
      <c r="G1955" s="321"/>
      <c r="H1955" s="322"/>
      <c r="I1955" s="321"/>
    </row>
    <row r="1956" spans="7:9" x14ac:dyDescent="0.25">
      <c r="G1956" s="321"/>
      <c r="H1956" s="322"/>
      <c r="I1956" s="321"/>
    </row>
    <row r="1957" spans="7:9" x14ac:dyDescent="0.25">
      <c r="G1957" s="321"/>
      <c r="H1957" s="322"/>
      <c r="I1957" s="321"/>
    </row>
    <row r="1958" spans="7:9" x14ac:dyDescent="0.25">
      <c r="G1958" s="321"/>
      <c r="H1958" s="322"/>
      <c r="I1958" s="321"/>
    </row>
    <row r="1959" spans="7:9" x14ac:dyDescent="0.25">
      <c r="G1959" s="321"/>
      <c r="H1959" s="322"/>
      <c r="I1959" s="321"/>
    </row>
    <row r="1960" spans="7:9" x14ac:dyDescent="0.25">
      <c r="G1960" s="321"/>
      <c r="H1960" s="322"/>
      <c r="I1960" s="321"/>
    </row>
    <row r="1961" spans="7:9" x14ac:dyDescent="0.25">
      <c r="G1961" s="321"/>
      <c r="H1961" s="322"/>
      <c r="I1961" s="321"/>
    </row>
    <row r="1962" spans="7:9" x14ac:dyDescent="0.25">
      <c r="G1962" s="321"/>
      <c r="H1962" s="322"/>
      <c r="I1962" s="321"/>
    </row>
    <row r="1963" spans="7:9" x14ac:dyDescent="0.25">
      <c r="G1963" s="321"/>
      <c r="H1963" s="322"/>
      <c r="I1963" s="321"/>
    </row>
    <row r="1964" spans="7:9" x14ac:dyDescent="0.25">
      <c r="G1964" s="321"/>
      <c r="H1964" s="322"/>
      <c r="I1964" s="321"/>
    </row>
    <row r="1965" spans="7:9" x14ac:dyDescent="0.25">
      <c r="G1965" s="321"/>
      <c r="H1965" s="322"/>
      <c r="I1965" s="321"/>
    </row>
    <row r="1966" spans="7:9" x14ac:dyDescent="0.25">
      <c r="G1966" s="321"/>
      <c r="H1966" s="322"/>
      <c r="I1966" s="321"/>
    </row>
    <row r="1967" spans="7:9" x14ac:dyDescent="0.25">
      <c r="G1967" s="321"/>
      <c r="H1967" s="322"/>
      <c r="I1967" s="321"/>
    </row>
    <row r="1968" spans="7:9" x14ac:dyDescent="0.25">
      <c r="G1968" s="321"/>
      <c r="H1968" s="322"/>
      <c r="I1968" s="321"/>
    </row>
    <row r="1969" spans="7:9" x14ac:dyDescent="0.25">
      <c r="G1969" s="321"/>
      <c r="H1969" s="322"/>
      <c r="I1969" s="321"/>
    </row>
    <row r="1970" spans="7:9" x14ac:dyDescent="0.25">
      <c r="G1970" s="321"/>
      <c r="H1970" s="322"/>
      <c r="I1970" s="321"/>
    </row>
    <row r="1971" spans="7:9" x14ac:dyDescent="0.25">
      <c r="G1971" s="321"/>
      <c r="H1971" s="322"/>
      <c r="I1971" s="321"/>
    </row>
    <row r="1972" spans="7:9" x14ac:dyDescent="0.25">
      <c r="G1972" s="321"/>
      <c r="H1972" s="322"/>
      <c r="I1972" s="321"/>
    </row>
    <row r="1973" spans="7:9" x14ac:dyDescent="0.25">
      <c r="G1973" s="321"/>
      <c r="H1973" s="322"/>
      <c r="I1973" s="321"/>
    </row>
    <row r="1974" spans="7:9" x14ac:dyDescent="0.25">
      <c r="G1974" s="321"/>
      <c r="H1974" s="322"/>
      <c r="I1974" s="321"/>
    </row>
    <row r="1975" spans="7:9" x14ac:dyDescent="0.25">
      <c r="G1975" s="321"/>
      <c r="H1975" s="322"/>
      <c r="I1975" s="321"/>
    </row>
    <row r="1976" spans="7:9" x14ac:dyDescent="0.25">
      <c r="G1976" s="321"/>
      <c r="H1976" s="322"/>
      <c r="I1976" s="321"/>
    </row>
    <row r="1977" spans="7:9" x14ac:dyDescent="0.25">
      <c r="G1977" s="321"/>
      <c r="H1977" s="322"/>
      <c r="I1977" s="321"/>
    </row>
    <row r="1978" spans="7:9" x14ac:dyDescent="0.25">
      <c r="G1978" s="321"/>
      <c r="H1978" s="322"/>
      <c r="I1978" s="321"/>
    </row>
    <row r="1979" spans="7:9" x14ac:dyDescent="0.25">
      <c r="G1979" s="321"/>
      <c r="H1979" s="322"/>
      <c r="I1979" s="321"/>
    </row>
    <row r="1980" spans="7:9" x14ac:dyDescent="0.25">
      <c r="G1980" s="321"/>
      <c r="H1980" s="322"/>
      <c r="I1980" s="321"/>
    </row>
    <row r="1981" spans="7:9" x14ac:dyDescent="0.25">
      <c r="G1981" s="321"/>
      <c r="H1981" s="322"/>
      <c r="I1981" s="321"/>
    </row>
    <row r="1982" spans="7:9" x14ac:dyDescent="0.25">
      <c r="G1982" s="321"/>
      <c r="H1982" s="322"/>
      <c r="I1982" s="321"/>
    </row>
    <row r="1983" spans="7:9" x14ac:dyDescent="0.25">
      <c r="G1983" s="321"/>
      <c r="H1983" s="322"/>
      <c r="I1983" s="321"/>
    </row>
    <row r="1984" spans="7:9" x14ac:dyDescent="0.25">
      <c r="G1984" s="321"/>
      <c r="H1984" s="322"/>
      <c r="I1984" s="321"/>
    </row>
    <row r="1985" spans="7:9" x14ac:dyDescent="0.25">
      <c r="G1985" s="321"/>
      <c r="H1985" s="322"/>
      <c r="I1985" s="321"/>
    </row>
    <row r="1986" spans="7:9" x14ac:dyDescent="0.25">
      <c r="G1986" s="321"/>
      <c r="H1986" s="322"/>
      <c r="I1986" s="321"/>
    </row>
    <row r="1987" spans="7:9" x14ac:dyDescent="0.25">
      <c r="G1987" s="321"/>
      <c r="H1987" s="322"/>
      <c r="I1987" s="321"/>
    </row>
    <row r="1988" spans="7:9" x14ac:dyDescent="0.25">
      <c r="G1988" s="321"/>
      <c r="H1988" s="322"/>
      <c r="I1988" s="321"/>
    </row>
    <row r="1989" spans="7:9" x14ac:dyDescent="0.25">
      <c r="G1989" s="321"/>
      <c r="H1989" s="322"/>
      <c r="I1989" s="321"/>
    </row>
    <row r="1990" spans="7:9" x14ac:dyDescent="0.25">
      <c r="G1990" s="321"/>
      <c r="H1990" s="322"/>
      <c r="I1990" s="321"/>
    </row>
    <row r="1991" spans="7:9" x14ac:dyDescent="0.25">
      <c r="G1991" s="321"/>
      <c r="H1991" s="322"/>
      <c r="I1991" s="321"/>
    </row>
    <row r="1992" spans="7:9" x14ac:dyDescent="0.25">
      <c r="G1992" s="321"/>
      <c r="H1992" s="322"/>
      <c r="I1992" s="321"/>
    </row>
    <row r="1993" spans="7:9" x14ac:dyDescent="0.25">
      <c r="G1993" s="321"/>
      <c r="H1993" s="322"/>
      <c r="I1993" s="321"/>
    </row>
    <row r="1994" spans="7:9" x14ac:dyDescent="0.25">
      <c r="G1994" s="321"/>
      <c r="H1994" s="322"/>
      <c r="I1994" s="321"/>
    </row>
    <row r="1995" spans="7:9" x14ac:dyDescent="0.25">
      <c r="G1995" s="321"/>
      <c r="H1995" s="322"/>
      <c r="I1995" s="321"/>
    </row>
    <row r="1996" spans="7:9" x14ac:dyDescent="0.25">
      <c r="G1996" s="321"/>
      <c r="H1996" s="322"/>
      <c r="I1996" s="321"/>
    </row>
    <row r="1997" spans="7:9" x14ac:dyDescent="0.25">
      <c r="G1997" s="321"/>
      <c r="H1997" s="322"/>
      <c r="I1997" s="321"/>
    </row>
    <row r="1998" spans="7:9" x14ac:dyDescent="0.25">
      <c r="G1998" s="321"/>
      <c r="H1998" s="322"/>
      <c r="I1998" s="321"/>
    </row>
    <row r="1999" spans="7:9" x14ac:dyDescent="0.25">
      <c r="G1999" s="321"/>
      <c r="H1999" s="322"/>
      <c r="I1999" s="321"/>
    </row>
    <row r="2000" spans="7:9" x14ac:dyDescent="0.25">
      <c r="G2000" s="321"/>
      <c r="H2000" s="322"/>
      <c r="I2000" s="321"/>
    </row>
    <row r="2001" spans="7:9" x14ac:dyDescent="0.25">
      <c r="G2001" s="321"/>
      <c r="H2001" s="322"/>
      <c r="I2001" s="321"/>
    </row>
    <row r="2002" spans="7:9" x14ac:dyDescent="0.25">
      <c r="G2002" s="321"/>
      <c r="H2002" s="322"/>
      <c r="I2002" s="321"/>
    </row>
    <row r="2003" spans="7:9" x14ac:dyDescent="0.25">
      <c r="G2003" s="321"/>
      <c r="H2003" s="322"/>
      <c r="I2003" s="321"/>
    </row>
    <row r="2004" spans="7:9" x14ac:dyDescent="0.25">
      <c r="G2004" s="321"/>
      <c r="H2004" s="322"/>
      <c r="I2004" s="321"/>
    </row>
    <row r="2005" spans="7:9" x14ac:dyDescent="0.25">
      <c r="G2005" s="321"/>
      <c r="H2005" s="322"/>
      <c r="I2005" s="321"/>
    </row>
    <row r="2006" spans="7:9" x14ac:dyDescent="0.25">
      <c r="G2006" s="321"/>
      <c r="H2006" s="322"/>
      <c r="I2006" s="321"/>
    </row>
    <row r="2007" spans="7:9" x14ac:dyDescent="0.25">
      <c r="G2007" s="321"/>
      <c r="H2007" s="322"/>
      <c r="I2007" s="321"/>
    </row>
    <row r="2008" spans="7:9" x14ac:dyDescent="0.25">
      <c r="G2008" s="321"/>
      <c r="H2008" s="322"/>
      <c r="I2008" s="321"/>
    </row>
    <row r="2009" spans="7:9" x14ac:dyDescent="0.25">
      <c r="G2009" s="321"/>
      <c r="H2009" s="322"/>
      <c r="I2009" s="321"/>
    </row>
    <row r="2010" spans="7:9" x14ac:dyDescent="0.25">
      <c r="G2010" s="321"/>
      <c r="H2010" s="322"/>
      <c r="I2010" s="321"/>
    </row>
    <row r="2011" spans="7:9" x14ac:dyDescent="0.25">
      <c r="G2011" s="321"/>
      <c r="H2011" s="322"/>
      <c r="I2011" s="321"/>
    </row>
    <row r="2012" spans="7:9" x14ac:dyDescent="0.25">
      <c r="G2012" s="321"/>
      <c r="H2012" s="322"/>
      <c r="I2012" s="321"/>
    </row>
    <row r="2013" spans="7:9" x14ac:dyDescent="0.25">
      <c r="G2013" s="321"/>
      <c r="H2013" s="322"/>
      <c r="I2013" s="321"/>
    </row>
    <row r="2014" spans="7:9" x14ac:dyDescent="0.25">
      <c r="G2014" s="321"/>
      <c r="H2014" s="322"/>
      <c r="I2014" s="321"/>
    </row>
    <row r="2015" spans="7:9" x14ac:dyDescent="0.25">
      <c r="G2015" s="321"/>
      <c r="H2015" s="322"/>
      <c r="I2015" s="321"/>
    </row>
    <row r="2016" spans="7:9" x14ac:dyDescent="0.25">
      <c r="G2016" s="321"/>
      <c r="H2016" s="322"/>
      <c r="I2016" s="321"/>
    </row>
    <row r="2017" spans="7:9" x14ac:dyDescent="0.25">
      <c r="G2017" s="321"/>
      <c r="H2017" s="322"/>
      <c r="I2017" s="321"/>
    </row>
    <row r="2018" spans="7:9" x14ac:dyDescent="0.25">
      <c r="G2018" s="321"/>
      <c r="H2018" s="322"/>
      <c r="I2018" s="321"/>
    </row>
    <row r="2019" spans="7:9" x14ac:dyDescent="0.25">
      <c r="G2019" s="321"/>
      <c r="H2019" s="322"/>
      <c r="I2019" s="321"/>
    </row>
    <row r="2020" spans="7:9" x14ac:dyDescent="0.25">
      <c r="G2020" s="321"/>
      <c r="H2020" s="322"/>
      <c r="I2020" s="321"/>
    </row>
    <row r="2021" spans="7:9" x14ac:dyDescent="0.25">
      <c r="G2021" s="321"/>
      <c r="H2021" s="322"/>
      <c r="I2021" s="321"/>
    </row>
    <row r="2022" spans="7:9" x14ac:dyDescent="0.25">
      <c r="G2022" s="321"/>
      <c r="H2022" s="322"/>
      <c r="I2022" s="321"/>
    </row>
    <row r="2023" spans="7:9" x14ac:dyDescent="0.25">
      <c r="G2023" s="321"/>
      <c r="H2023" s="322"/>
      <c r="I2023" s="321"/>
    </row>
    <row r="2024" spans="7:9" x14ac:dyDescent="0.25">
      <c r="G2024" s="321"/>
      <c r="H2024" s="322"/>
      <c r="I2024" s="321"/>
    </row>
    <row r="2025" spans="7:9" x14ac:dyDescent="0.25">
      <c r="G2025" s="321"/>
      <c r="H2025" s="322"/>
      <c r="I2025" s="321"/>
    </row>
    <row r="2026" spans="7:9" x14ac:dyDescent="0.25">
      <c r="G2026" s="321"/>
      <c r="H2026" s="322"/>
      <c r="I2026" s="321"/>
    </row>
    <row r="2027" spans="7:9" x14ac:dyDescent="0.25">
      <c r="G2027" s="321"/>
      <c r="H2027" s="322"/>
      <c r="I2027" s="321"/>
    </row>
    <row r="2028" spans="7:9" x14ac:dyDescent="0.25">
      <c r="G2028" s="321"/>
      <c r="H2028" s="322"/>
      <c r="I2028" s="321"/>
    </row>
    <row r="2029" spans="7:9" x14ac:dyDescent="0.25">
      <c r="G2029" s="321"/>
      <c r="H2029" s="322"/>
      <c r="I2029" s="321"/>
    </row>
    <row r="2030" spans="7:9" x14ac:dyDescent="0.25">
      <c r="G2030" s="321"/>
      <c r="H2030" s="322"/>
      <c r="I2030" s="321"/>
    </row>
    <row r="2031" spans="7:9" x14ac:dyDescent="0.25">
      <c r="G2031" s="321"/>
      <c r="H2031" s="322"/>
      <c r="I2031" s="321"/>
    </row>
    <row r="2032" spans="7:9" x14ac:dyDescent="0.25">
      <c r="G2032" s="321"/>
      <c r="H2032" s="322"/>
      <c r="I2032" s="321"/>
    </row>
    <row r="2033" spans="7:9" x14ac:dyDescent="0.25">
      <c r="G2033" s="321"/>
      <c r="H2033" s="322"/>
      <c r="I2033" s="321"/>
    </row>
    <row r="2034" spans="7:9" x14ac:dyDescent="0.25">
      <c r="G2034" s="321"/>
      <c r="H2034" s="322"/>
      <c r="I2034" s="321"/>
    </row>
    <row r="2035" spans="7:9" x14ac:dyDescent="0.25">
      <c r="G2035" s="321"/>
      <c r="H2035" s="322"/>
      <c r="I2035" s="321"/>
    </row>
    <row r="2036" spans="7:9" x14ac:dyDescent="0.25">
      <c r="G2036" s="321"/>
      <c r="H2036" s="322"/>
      <c r="I2036" s="321"/>
    </row>
    <row r="2037" spans="7:9" x14ac:dyDescent="0.25">
      <c r="G2037" s="321"/>
      <c r="H2037" s="322"/>
      <c r="I2037" s="321"/>
    </row>
    <row r="2038" spans="7:9" x14ac:dyDescent="0.25">
      <c r="G2038" s="321"/>
      <c r="H2038" s="322"/>
      <c r="I2038" s="321"/>
    </row>
    <row r="2039" spans="7:9" x14ac:dyDescent="0.25">
      <c r="G2039" s="321"/>
      <c r="H2039" s="322"/>
      <c r="I2039" s="321"/>
    </row>
    <row r="2040" spans="7:9" x14ac:dyDescent="0.25">
      <c r="G2040" s="321"/>
      <c r="H2040" s="322"/>
      <c r="I2040" s="321"/>
    </row>
    <row r="2041" spans="7:9" x14ac:dyDescent="0.25">
      <c r="G2041" s="321"/>
      <c r="H2041" s="322"/>
      <c r="I2041" s="321"/>
    </row>
    <row r="2042" spans="7:9" x14ac:dyDescent="0.25">
      <c r="G2042" s="321"/>
      <c r="H2042" s="322"/>
      <c r="I2042" s="321"/>
    </row>
    <row r="2043" spans="7:9" x14ac:dyDescent="0.25">
      <c r="G2043" s="321"/>
      <c r="H2043" s="322"/>
      <c r="I2043" s="321"/>
    </row>
    <row r="2044" spans="7:9" x14ac:dyDescent="0.25">
      <c r="G2044" s="321"/>
      <c r="H2044" s="322"/>
      <c r="I2044" s="321"/>
    </row>
    <row r="2045" spans="7:9" x14ac:dyDescent="0.25">
      <c r="G2045" s="321"/>
      <c r="H2045" s="322"/>
      <c r="I2045" s="321"/>
    </row>
    <row r="2046" spans="7:9" x14ac:dyDescent="0.25">
      <c r="G2046" s="321"/>
      <c r="H2046" s="322"/>
      <c r="I2046" s="321"/>
    </row>
    <row r="2047" spans="7:9" x14ac:dyDescent="0.25">
      <c r="G2047" s="321"/>
      <c r="H2047" s="322"/>
      <c r="I2047" s="321"/>
    </row>
    <row r="2048" spans="7:9" x14ac:dyDescent="0.25">
      <c r="G2048" s="321"/>
      <c r="H2048" s="322"/>
      <c r="I2048" s="321"/>
    </row>
    <row r="2049" spans="7:9" x14ac:dyDescent="0.25">
      <c r="G2049" s="321"/>
      <c r="H2049" s="322"/>
      <c r="I2049" s="321"/>
    </row>
    <row r="2050" spans="7:9" x14ac:dyDescent="0.25">
      <c r="G2050" s="321"/>
      <c r="H2050" s="322"/>
      <c r="I2050" s="321"/>
    </row>
    <row r="2051" spans="7:9" x14ac:dyDescent="0.25">
      <c r="G2051" s="321"/>
      <c r="H2051" s="322"/>
      <c r="I2051" s="321"/>
    </row>
    <row r="2052" spans="7:9" x14ac:dyDescent="0.25">
      <c r="G2052" s="321"/>
      <c r="H2052" s="322"/>
      <c r="I2052" s="321"/>
    </row>
    <row r="2053" spans="7:9" x14ac:dyDescent="0.25">
      <c r="G2053" s="321"/>
      <c r="H2053" s="322"/>
      <c r="I2053" s="321"/>
    </row>
    <row r="2054" spans="7:9" x14ac:dyDescent="0.25">
      <c r="G2054" s="321"/>
      <c r="H2054" s="322"/>
      <c r="I2054" s="321"/>
    </row>
    <row r="2055" spans="7:9" x14ac:dyDescent="0.25">
      <c r="G2055" s="321"/>
      <c r="H2055" s="322"/>
      <c r="I2055" s="321"/>
    </row>
    <row r="2056" spans="7:9" x14ac:dyDescent="0.25">
      <c r="G2056" s="321"/>
      <c r="H2056" s="322"/>
      <c r="I2056" s="321"/>
    </row>
    <row r="2057" spans="7:9" x14ac:dyDescent="0.25">
      <c r="G2057" s="321"/>
      <c r="H2057" s="322"/>
      <c r="I2057" s="321"/>
    </row>
    <row r="2058" spans="7:9" x14ac:dyDescent="0.25">
      <c r="G2058" s="321"/>
      <c r="H2058" s="322"/>
      <c r="I2058" s="321"/>
    </row>
    <row r="2059" spans="7:9" x14ac:dyDescent="0.25">
      <c r="G2059" s="321"/>
      <c r="H2059" s="322"/>
      <c r="I2059" s="321"/>
    </row>
    <row r="2060" spans="7:9" x14ac:dyDescent="0.25">
      <c r="G2060" s="321"/>
      <c r="H2060" s="322"/>
      <c r="I2060" s="321"/>
    </row>
    <row r="2061" spans="7:9" x14ac:dyDescent="0.25">
      <c r="G2061" s="321"/>
      <c r="H2061" s="322"/>
      <c r="I2061" s="321"/>
    </row>
    <row r="2062" spans="7:9" x14ac:dyDescent="0.25">
      <c r="G2062" s="321"/>
      <c r="H2062" s="322"/>
      <c r="I2062" s="321"/>
    </row>
    <row r="2063" spans="7:9" x14ac:dyDescent="0.25">
      <c r="G2063" s="321"/>
      <c r="H2063" s="322"/>
      <c r="I2063" s="321"/>
    </row>
    <row r="2064" spans="7:9" x14ac:dyDescent="0.25">
      <c r="G2064" s="321"/>
      <c r="H2064" s="322"/>
      <c r="I2064" s="321"/>
    </row>
    <row r="2065" spans="7:9" x14ac:dyDescent="0.25">
      <c r="G2065" s="321"/>
      <c r="H2065" s="322"/>
      <c r="I2065" s="321"/>
    </row>
    <row r="2066" spans="7:9" x14ac:dyDescent="0.25">
      <c r="G2066" s="321"/>
      <c r="H2066" s="322"/>
      <c r="I2066" s="321"/>
    </row>
    <row r="2067" spans="7:9" x14ac:dyDescent="0.25">
      <c r="G2067" s="321"/>
      <c r="H2067" s="322"/>
      <c r="I2067" s="321"/>
    </row>
    <row r="2068" spans="7:9" x14ac:dyDescent="0.25">
      <c r="G2068" s="321"/>
      <c r="H2068" s="322"/>
      <c r="I2068" s="321"/>
    </row>
    <row r="2069" spans="7:9" x14ac:dyDescent="0.25">
      <c r="G2069" s="321"/>
      <c r="H2069" s="322"/>
      <c r="I2069" s="321"/>
    </row>
    <row r="2070" spans="7:9" x14ac:dyDescent="0.25">
      <c r="G2070" s="321"/>
      <c r="H2070" s="322"/>
      <c r="I2070" s="321"/>
    </row>
    <row r="2071" spans="7:9" x14ac:dyDescent="0.25">
      <c r="G2071" s="321"/>
      <c r="H2071" s="322"/>
      <c r="I2071" s="321"/>
    </row>
    <row r="2072" spans="7:9" x14ac:dyDescent="0.25">
      <c r="G2072" s="321"/>
      <c r="H2072" s="322"/>
      <c r="I2072" s="321"/>
    </row>
    <row r="2073" spans="7:9" x14ac:dyDescent="0.25">
      <c r="G2073" s="321"/>
      <c r="H2073" s="322"/>
      <c r="I2073" s="321"/>
    </row>
    <row r="2074" spans="7:9" x14ac:dyDescent="0.25">
      <c r="G2074" s="321"/>
      <c r="H2074" s="322"/>
      <c r="I2074" s="321"/>
    </row>
    <row r="2075" spans="7:9" x14ac:dyDescent="0.25">
      <c r="G2075" s="321"/>
      <c r="H2075" s="322"/>
      <c r="I2075" s="321"/>
    </row>
    <row r="2076" spans="7:9" x14ac:dyDescent="0.25">
      <c r="G2076" s="321"/>
      <c r="H2076" s="322"/>
      <c r="I2076" s="321"/>
    </row>
    <row r="2077" spans="7:9" x14ac:dyDescent="0.25">
      <c r="G2077" s="321"/>
      <c r="H2077" s="322"/>
      <c r="I2077" s="321"/>
    </row>
    <row r="2078" spans="7:9" x14ac:dyDescent="0.25">
      <c r="G2078" s="321"/>
      <c r="H2078" s="322"/>
      <c r="I2078" s="321"/>
    </row>
    <row r="2079" spans="7:9" x14ac:dyDescent="0.25">
      <c r="G2079" s="321"/>
      <c r="H2079" s="322"/>
      <c r="I2079" s="321"/>
    </row>
    <row r="2080" spans="7:9" x14ac:dyDescent="0.25">
      <c r="G2080" s="321"/>
      <c r="H2080" s="322"/>
      <c r="I2080" s="321"/>
    </row>
    <row r="2081" spans="7:9" x14ac:dyDescent="0.25">
      <c r="G2081" s="321"/>
      <c r="H2081" s="322"/>
      <c r="I2081" s="321"/>
    </row>
    <row r="2082" spans="7:9" x14ac:dyDescent="0.25">
      <c r="G2082" s="321"/>
      <c r="H2082" s="322"/>
      <c r="I2082" s="321"/>
    </row>
    <row r="2083" spans="7:9" x14ac:dyDescent="0.25">
      <c r="G2083" s="321"/>
      <c r="H2083" s="322"/>
      <c r="I2083" s="321"/>
    </row>
    <row r="2084" spans="7:9" x14ac:dyDescent="0.25">
      <c r="G2084" s="321"/>
      <c r="H2084" s="322"/>
      <c r="I2084" s="321"/>
    </row>
    <row r="2085" spans="7:9" x14ac:dyDescent="0.25">
      <c r="G2085" s="321"/>
      <c r="H2085" s="322"/>
      <c r="I2085" s="321"/>
    </row>
    <row r="2086" spans="7:9" x14ac:dyDescent="0.25">
      <c r="G2086" s="321"/>
      <c r="H2086" s="322"/>
      <c r="I2086" s="321"/>
    </row>
    <row r="2087" spans="7:9" x14ac:dyDescent="0.25">
      <c r="G2087" s="321"/>
      <c r="H2087" s="322"/>
      <c r="I2087" s="321"/>
    </row>
    <row r="2088" spans="7:9" x14ac:dyDescent="0.25">
      <c r="G2088" s="321"/>
      <c r="H2088" s="322"/>
      <c r="I2088" s="321"/>
    </row>
    <row r="2089" spans="7:9" x14ac:dyDescent="0.25">
      <c r="G2089" s="321"/>
      <c r="H2089" s="322"/>
      <c r="I2089" s="321"/>
    </row>
    <row r="2090" spans="7:9" x14ac:dyDescent="0.25">
      <c r="G2090" s="321"/>
      <c r="H2090" s="322"/>
      <c r="I2090" s="321"/>
    </row>
    <row r="2091" spans="7:9" x14ac:dyDescent="0.25">
      <c r="G2091" s="321"/>
      <c r="H2091" s="322"/>
      <c r="I2091" s="321"/>
    </row>
    <row r="2092" spans="7:9" x14ac:dyDescent="0.25">
      <c r="G2092" s="321"/>
      <c r="H2092" s="322"/>
      <c r="I2092" s="321"/>
    </row>
    <row r="2093" spans="7:9" x14ac:dyDescent="0.25">
      <c r="G2093" s="321"/>
      <c r="H2093" s="322"/>
      <c r="I2093" s="321"/>
    </row>
    <row r="2094" spans="7:9" x14ac:dyDescent="0.25">
      <c r="G2094" s="321"/>
      <c r="H2094" s="322"/>
      <c r="I2094" s="321"/>
    </row>
    <row r="2095" spans="7:9" x14ac:dyDescent="0.25">
      <c r="G2095" s="321"/>
      <c r="H2095" s="322"/>
      <c r="I2095" s="321"/>
    </row>
    <row r="2096" spans="7:9" x14ac:dyDescent="0.25">
      <c r="G2096" s="321"/>
      <c r="H2096" s="322"/>
      <c r="I2096" s="321"/>
    </row>
    <row r="2097" spans="7:9" x14ac:dyDescent="0.25">
      <c r="G2097" s="321"/>
      <c r="H2097" s="322"/>
      <c r="I2097" s="321"/>
    </row>
    <row r="2098" spans="7:9" x14ac:dyDescent="0.25">
      <c r="G2098" s="321"/>
      <c r="H2098" s="322"/>
      <c r="I2098" s="321"/>
    </row>
    <row r="2099" spans="7:9" x14ac:dyDescent="0.25">
      <c r="G2099" s="321"/>
      <c r="H2099" s="322"/>
      <c r="I2099" s="321"/>
    </row>
    <row r="2100" spans="7:9" x14ac:dyDescent="0.25">
      <c r="G2100" s="321"/>
      <c r="H2100" s="322"/>
      <c r="I2100" s="321"/>
    </row>
    <row r="2101" spans="7:9" x14ac:dyDescent="0.25">
      <c r="G2101" s="321"/>
      <c r="H2101" s="322"/>
      <c r="I2101" s="321"/>
    </row>
    <row r="2102" spans="7:9" x14ac:dyDescent="0.25">
      <c r="G2102" s="321"/>
      <c r="H2102" s="322"/>
      <c r="I2102" s="321"/>
    </row>
    <row r="2103" spans="7:9" x14ac:dyDescent="0.25">
      <c r="G2103" s="321"/>
      <c r="H2103" s="322"/>
      <c r="I2103" s="321"/>
    </row>
    <row r="2104" spans="7:9" x14ac:dyDescent="0.25">
      <c r="G2104" s="321"/>
      <c r="H2104" s="322"/>
      <c r="I2104" s="321"/>
    </row>
    <row r="2105" spans="7:9" x14ac:dyDescent="0.25">
      <c r="G2105" s="321"/>
      <c r="H2105" s="322"/>
      <c r="I2105" s="321"/>
    </row>
    <row r="2106" spans="7:9" x14ac:dyDescent="0.25">
      <c r="G2106" s="321"/>
      <c r="H2106" s="322"/>
      <c r="I2106" s="321"/>
    </row>
    <row r="2107" spans="7:9" x14ac:dyDescent="0.25">
      <c r="G2107" s="321"/>
      <c r="H2107" s="322"/>
      <c r="I2107" s="321"/>
    </row>
    <row r="2108" spans="7:9" x14ac:dyDescent="0.25">
      <c r="G2108" s="321"/>
      <c r="H2108" s="322"/>
      <c r="I2108" s="321"/>
    </row>
    <row r="2109" spans="7:9" x14ac:dyDescent="0.25">
      <c r="G2109" s="321"/>
      <c r="H2109" s="322"/>
      <c r="I2109" s="321"/>
    </row>
    <row r="2110" spans="7:9" x14ac:dyDescent="0.25">
      <c r="G2110" s="321"/>
      <c r="H2110" s="322"/>
      <c r="I2110" s="321"/>
    </row>
    <row r="2111" spans="7:9" x14ac:dyDescent="0.25">
      <c r="G2111" s="321"/>
      <c r="H2111" s="322"/>
      <c r="I2111" s="321"/>
    </row>
    <row r="2112" spans="7:9" x14ac:dyDescent="0.25">
      <c r="G2112" s="321"/>
      <c r="H2112" s="322"/>
      <c r="I2112" s="321"/>
    </row>
  </sheetData>
  <sortState ref="F46:F85">
    <sortCondition ref="F48"/>
  </sortState>
  <dataConsolidate/>
  <mergeCells count="79">
    <mergeCell ref="D44:E44"/>
    <mergeCell ref="C1:E9"/>
    <mergeCell ref="C82:E82"/>
    <mergeCell ref="C83:E83"/>
    <mergeCell ref="C84:E84"/>
    <mergeCell ref="C51:E51"/>
    <mergeCell ref="C61:E61"/>
    <mergeCell ref="C56:E56"/>
    <mergeCell ref="A25:C25"/>
    <mergeCell ref="A24:C24"/>
    <mergeCell ref="C57:E57"/>
    <mergeCell ref="C72:E72"/>
    <mergeCell ref="C73:E73"/>
    <mergeCell ref="C75:E75"/>
    <mergeCell ref="C55:E55"/>
    <mergeCell ref="C58:E58"/>
    <mergeCell ref="C90:E90"/>
    <mergeCell ref="C59:E59"/>
    <mergeCell ref="C60:E60"/>
    <mergeCell ref="C63:E63"/>
    <mergeCell ref="C64:E64"/>
    <mergeCell ref="C65:E65"/>
    <mergeCell ref="C62:E62"/>
    <mergeCell ref="C66:E66"/>
    <mergeCell ref="C74:E74"/>
    <mergeCell ref="C69:E69"/>
    <mergeCell ref="C68:E68"/>
    <mergeCell ref="C67:E67"/>
    <mergeCell ref="C70:E70"/>
    <mergeCell ref="C89:E89"/>
    <mergeCell ref="C71:E71"/>
    <mergeCell ref="C111:E111"/>
    <mergeCell ref="J79:L79"/>
    <mergeCell ref="C102:E102"/>
    <mergeCell ref="C103:E103"/>
    <mergeCell ref="C104:E104"/>
    <mergeCell ref="C95:E95"/>
    <mergeCell ref="C92:E92"/>
    <mergeCell ref="C91:E91"/>
    <mergeCell ref="C97:E97"/>
    <mergeCell ref="C98:E98"/>
    <mergeCell ref="C93:E93"/>
    <mergeCell ref="C94:E94"/>
    <mergeCell ref="C96:E96"/>
    <mergeCell ref="C100:E100"/>
    <mergeCell ref="C101:E101"/>
    <mergeCell ref="C80:E80"/>
    <mergeCell ref="A136:E137"/>
    <mergeCell ref="A135:E135"/>
    <mergeCell ref="C76:E76"/>
    <mergeCell ref="C99:E99"/>
    <mergeCell ref="C87:E87"/>
    <mergeCell ref="C79:E79"/>
    <mergeCell ref="C78:E78"/>
    <mergeCell ref="C77:E77"/>
    <mergeCell ref="C81:E81"/>
    <mergeCell ref="C85:E85"/>
    <mergeCell ref="C86:E86"/>
    <mergeCell ref="A122:C122"/>
    <mergeCell ref="A127:C127"/>
    <mergeCell ref="A112:B112"/>
    <mergeCell ref="C105:E105"/>
    <mergeCell ref="C112:E112"/>
    <mergeCell ref="G16:I16"/>
    <mergeCell ref="C109:E109"/>
    <mergeCell ref="C110:E110"/>
    <mergeCell ref="A108:C108"/>
    <mergeCell ref="C106:E106"/>
    <mergeCell ref="A32:B32"/>
    <mergeCell ref="A35:B35"/>
    <mergeCell ref="C54:E54"/>
    <mergeCell ref="C53:E53"/>
    <mergeCell ref="C52:E52"/>
    <mergeCell ref="D24:E24"/>
    <mergeCell ref="C48:C49"/>
    <mergeCell ref="D32:E32"/>
    <mergeCell ref="A36:B36"/>
    <mergeCell ref="D39:E39"/>
    <mergeCell ref="C88:E88"/>
  </mergeCells>
  <conditionalFormatting sqref="A7">
    <cfRule type="notContainsBlanks" dxfId="1" priority="506">
      <formula>LEN(TRIM(A7))&gt;0</formula>
    </cfRule>
  </conditionalFormatting>
  <conditionalFormatting sqref="B7">
    <cfRule type="expression" dxfId="0" priority="2">
      <formula>AND($F$18=TRUE,$F$20=FALSE)=TRUE</formula>
    </cfRule>
  </conditionalFormatting>
  <dataValidations count="5">
    <dataValidation type="list" errorStyle="information" allowBlank="1" showInputMessage="1" showErrorMessage="1" errorTitle="Informace." error="Vyberte prosím položku z rozbalovacího menu." sqref="A2">
      <formula1>$F$2:$F$15</formula1>
    </dataValidation>
    <dataValidation type="textLength" errorStyle="information" operator="equal" allowBlank="1" showInputMessage="1" showErrorMessage="1" errorTitle="Informace" error="DS má 7 znaků." sqref="C11:C22">
      <formula1>7</formula1>
    </dataValidation>
    <dataValidation type="list" errorStyle="information" allowBlank="1" showInputMessage="1" showErrorMessage="1" errorTitle="Informace" error="Prosím, vyberte město ze seznamu." sqref="A11 A13:A23">
      <formula1>INDIRECT(VLOOKUP($A$6,$H$2:$I$15,2,FALSE))</formula1>
    </dataValidation>
    <dataValidation type="list" errorStyle="information" allowBlank="1" showInputMessage="1" showErrorMessage="1" errorTitle="Informace." error="Vyberte prosím položku z rozbalovacího menu." sqref="B7">
      <formula1>INDIRECT(VLOOKUP(A6,H2:I15,2,FALSE))</formula1>
    </dataValidation>
    <dataValidation type="list" errorStyle="information" allowBlank="1" showInputMessage="1" showErrorMessage="1" errorTitle="Informace" error="Vyberte prosím položku z rozbalovacího menu." sqref="A12">
      <formula1>INDIRECT(VLOOKUP($A$6,$H$2:$I$15,2,FALSE))</formula1>
    </dataValidation>
  </dataValidations>
  <hyperlinks>
    <hyperlink ref="B12" r:id="rId1"/>
    <hyperlink ref="B13" r:id="rId2"/>
    <hyperlink ref="B14" r:id="rId3"/>
    <hyperlink ref="B15" r:id="rId4"/>
    <hyperlink ref="B11" r:id="rId5"/>
    <hyperlink ref="B16" r:id="rId6"/>
    <hyperlink ref="B17" r:id="rId7"/>
  </hyperlinks>
  <pageMargins left="0.7" right="0.7" top="0.78740157499999996" bottom="0.78740157499999996" header="0.3" footer="0.3"/>
  <pageSetup paperSize="9" orientation="portrait" r:id="rId8"/>
  <drawing r:id="rId9"/>
  <legacyDrawing r:id="rId10"/>
  <mc:AlternateContent xmlns:mc="http://schemas.openxmlformats.org/markup-compatibility/2006">
    <mc:Choice Requires="x14">
      <controls>
        <mc:AlternateContent xmlns:mc="http://schemas.openxmlformats.org/markup-compatibility/2006">
          <mc:Choice Requires="x14">
            <control shapeId="2050" r:id="rId11" name="Check Box 2">
              <controlPr defaultSize="0" autoFill="0" autoLine="0" autoPict="0" altText="">
                <anchor moveWithCells="1">
                  <from>
                    <xdr:col>1</xdr:col>
                    <xdr:colOff>0</xdr:colOff>
                    <xdr:row>3</xdr:row>
                    <xdr:rowOff>171450</xdr:rowOff>
                  </from>
                  <to>
                    <xdr:col>1</xdr:col>
                    <xdr:colOff>304800</xdr:colOff>
                    <xdr:row>5</xdr:row>
                    <xdr:rowOff>19050</xdr:rowOff>
                  </to>
                </anchor>
              </controlPr>
            </control>
          </mc:Choice>
        </mc:AlternateContent>
        <mc:AlternateContent xmlns:mc="http://schemas.openxmlformats.org/markup-compatibility/2006">
          <mc:Choice Requires="x14">
            <control shapeId="2051" r:id="rId12" name="Check Box 3">
              <controlPr defaultSize="0" autoFill="0" autoLine="0" autoPict="0" altText="">
                <anchor moveWithCells="1">
                  <from>
                    <xdr:col>1</xdr:col>
                    <xdr:colOff>0</xdr:colOff>
                    <xdr:row>6</xdr:row>
                    <xdr:rowOff>133350</xdr:rowOff>
                  </from>
                  <to>
                    <xdr:col>1</xdr:col>
                    <xdr:colOff>514350</xdr:colOff>
                    <xdr:row>8</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workbookViewId="0">
      <selection activeCell="E78" sqref="E78"/>
    </sheetView>
  </sheetViews>
  <sheetFormatPr defaultRowHeight="15" x14ac:dyDescent="0.25"/>
  <cols>
    <col min="1" max="6" width="29.5703125" customWidth="1"/>
  </cols>
  <sheetData>
    <row r="1" spans="1:5" x14ac:dyDescent="0.25">
      <c r="A1" t="s">
        <v>25</v>
      </c>
      <c r="B1" t="s">
        <v>26</v>
      </c>
      <c r="C1" t="s">
        <v>27</v>
      </c>
      <c r="D1" t="s">
        <v>28</v>
      </c>
      <c r="E1" t="s">
        <v>29</v>
      </c>
    </row>
    <row r="2" spans="1:5" x14ac:dyDescent="0.25">
      <c r="A2" s="7" t="s">
        <v>1516</v>
      </c>
      <c r="B2" s="7" t="s">
        <v>1516</v>
      </c>
      <c r="C2" s="7" t="s">
        <v>1516</v>
      </c>
      <c r="D2" s="7" t="s">
        <v>1516</v>
      </c>
      <c r="E2" s="7" t="s">
        <v>1516</v>
      </c>
    </row>
    <row r="3" spans="1:5" x14ac:dyDescent="0.25">
      <c r="A3" s="8" t="s">
        <v>1517</v>
      </c>
      <c r="B3" s="8" t="s">
        <v>1518</v>
      </c>
      <c r="C3" s="8" t="s">
        <v>1519</v>
      </c>
      <c r="D3" s="8" t="s">
        <v>1521</v>
      </c>
      <c r="E3" s="8" t="s">
        <v>1520</v>
      </c>
    </row>
    <row r="4" spans="1:5" x14ac:dyDescent="0.25">
      <c r="A4" s="8" t="s">
        <v>25</v>
      </c>
      <c r="B4" s="8" t="s">
        <v>26</v>
      </c>
      <c r="C4" s="8" t="s">
        <v>1522</v>
      </c>
      <c r="D4" s="8" t="s">
        <v>1524</v>
      </c>
      <c r="E4" s="8" t="s">
        <v>1523</v>
      </c>
    </row>
    <row r="5" spans="1:5" x14ac:dyDescent="0.25">
      <c r="A5" s="8" t="s">
        <v>1525</v>
      </c>
      <c r="B5" s="8" t="s">
        <v>1526</v>
      </c>
      <c r="C5" s="8" t="s">
        <v>1527</v>
      </c>
      <c r="D5" s="8" t="s">
        <v>1529</v>
      </c>
      <c r="E5" s="8" t="s">
        <v>1528</v>
      </c>
    </row>
    <row r="6" spans="1:5" x14ac:dyDescent="0.25">
      <c r="A6" s="8" t="s">
        <v>1530</v>
      </c>
      <c r="B6" s="8" t="s">
        <v>1531</v>
      </c>
      <c r="C6" s="8" t="s">
        <v>1532</v>
      </c>
      <c r="D6" s="8" t="s">
        <v>1534</v>
      </c>
      <c r="E6" s="8" t="s">
        <v>1533</v>
      </c>
    </row>
    <row r="7" spans="1:5" x14ac:dyDescent="0.25">
      <c r="A7" s="8" t="s">
        <v>1535</v>
      </c>
      <c r="B7" s="8" t="s">
        <v>1536</v>
      </c>
      <c r="C7" s="8" t="s">
        <v>1537</v>
      </c>
      <c r="D7" s="8" t="s">
        <v>28</v>
      </c>
      <c r="E7" s="8" t="s">
        <v>29</v>
      </c>
    </row>
    <row r="8" spans="1:5" x14ac:dyDescent="0.25">
      <c r="A8" s="8" t="s">
        <v>1538</v>
      </c>
      <c r="B8" s="8" t="s">
        <v>1539</v>
      </c>
      <c r="C8" s="8" t="s">
        <v>1540</v>
      </c>
      <c r="D8" s="8" t="s">
        <v>1542</v>
      </c>
      <c r="E8" s="8" t="s">
        <v>1541</v>
      </c>
    </row>
    <row r="9" spans="1:5" x14ac:dyDescent="0.25">
      <c r="A9" s="8" t="s">
        <v>1543</v>
      </c>
      <c r="B9" s="7" t="s">
        <v>1544</v>
      </c>
      <c r="C9" s="8" t="s">
        <v>27</v>
      </c>
      <c r="D9" s="8" t="s">
        <v>1546</v>
      </c>
      <c r="E9" s="8" t="s">
        <v>1545</v>
      </c>
    </row>
    <row r="10" spans="1:5" x14ac:dyDescent="0.25">
      <c r="A10" s="8" t="s">
        <v>1547</v>
      </c>
      <c r="B10" s="8" t="s">
        <v>1548</v>
      </c>
      <c r="C10" s="8" t="s">
        <v>1549</v>
      </c>
      <c r="D10" s="8" t="s">
        <v>1551</v>
      </c>
      <c r="E10" s="8" t="s">
        <v>1550</v>
      </c>
    </row>
    <row r="11" spans="1:5" x14ac:dyDescent="0.25">
      <c r="A11" s="7" t="s">
        <v>1544</v>
      </c>
      <c r="B11" s="8" t="s">
        <v>1552</v>
      </c>
      <c r="C11" s="8" t="s">
        <v>1553</v>
      </c>
      <c r="D11" s="7" t="s">
        <v>1544</v>
      </c>
      <c r="E11" s="7" t="s">
        <v>1544</v>
      </c>
    </row>
    <row r="12" spans="1:5" x14ac:dyDescent="0.25">
      <c r="A12" s="8" t="s">
        <v>1554</v>
      </c>
      <c r="B12" s="8" t="s">
        <v>1555</v>
      </c>
      <c r="C12" s="8" t="s">
        <v>1556</v>
      </c>
      <c r="D12" s="8" t="s">
        <v>1558</v>
      </c>
      <c r="E12" s="8" t="s">
        <v>1557</v>
      </c>
    </row>
    <row r="13" spans="1:5" x14ac:dyDescent="0.25">
      <c r="A13" s="8" t="s">
        <v>1559</v>
      </c>
      <c r="B13" s="8" t="s">
        <v>1560</v>
      </c>
      <c r="C13" s="7" t="s">
        <v>1544</v>
      </c>
      <c r="D13" s="8" t="s">
        <v>1562</v>
      </c>
      <c r="E13" s="8" t="s">
        <v>1561</v>
      </c>
    </row>
    <row r="14" spans="1:5" x14ac:dyDescent="0.25">
      <c r="A14" s="8" t="s">
        <v>1563</v>
      </c>
      <c r="B14" s="8" t="s">
        <v>1564</v>
      </c>
      <c r="C14" s="8" t="s">
        <v>1565</v>
      </c>
      <c r="D14" s="8" t="s">
        <v>1567</v>
      </c>
      <c r="E14" s="8" t="s">
        <v>1566</v>
      </c>
    </row>
    <row r="15" spans="1:5" x14ac:dyDescent="0.25">
      <c r="A15" s="8" t="s">
        <v>1568</v>
      </c>
      <c r="B15" s="8" t="s">
        <v>1569</v>
      </c>
      <c r="C15" s="8" t="s">
        <v>1570</v>
      </c>
      <c r="D15" s="8" t="s">
        <v>1572</v>
      </c>
      <c r="E15" s="8" t="s">
        <v>1571</v>
      </c>
    </row>
    <row r="16" spans="1:5" x14ac:dyDescent="0.25">
      <c r="A16" s="8" t="s">
        <v>1573</v>
      </c>
      <c r="B16" s="8" t="s">
        <v>1574</v>
      </c>
      <c r="C16" s="8" t="s">
        <v>1575</v>
      </c>
      <c r="D16" s="8" t="s">
        <v>1577</v>
      </c>
      <c r="E16" s="8" t="s">
        <v>1576</v>
      </c>
    </row>
    <row r="17" spans="1:5" x14ac:dyDescent="0.25">
      <c r="A17" s="8" t="s">
        <v>1578</v>
      </c>
      <c r="B17" s="8" t="s">
        <v>1579</v>
      </c>
      <c r="C17" s="8" t="s">
        <v>1580</v>
      </c>
      <c r="D17" s="8" t="s">
        <v>1582</v>
      </c>
      <c r="E17" s="8" t="s">
        <v>1581</v>
      </c>
    </row>
    <row r="18" spans="1:5" x14ac:dyDescent="0.25">
      <c r="A18" s="8" t="s">
        <v>1583</v>
      </c>
      <c r="B18" s="8" t="s">
        <v>1584</v>
      </c>
      <c r="C18" s="8" t="s">
        <v>1585</v>
      </c>
      <c r="D18" s="8" t="s">
        <v>1587</v>
      </c>
      <c r="E18" s="8" t="s">
        <v>1586</v>
      </c>
    </row>
    <row r="19" spans="1:5" x14ac:dyDescent="0.25">
      <c r="A19" s="8" t="s">
        <v>1588</v>
      </c>
      <c r="B19" s="8" t="s">
        <v>1589</v>
      </c>
      <c r="C19" s="8" t="s">
        <v>1590</v>
      </c>
      <c r="D19" s="8" t="s">
        <v>1576</v>
      </c>
      <c r="E19" s="8" t="s">
        <v>1591</v>
      </c>
    </row>
    <row r="20" spans="1:5" x14ac:dyDescent="0.25">
      <c r="A20" s="8" t="s">
        <v>1592</v>
      </c>
      <c r="B20" s="8" t="s">
        <v>1593</v>
      </c>
      <c r="C20" s="8" t="s">
        <v>1594</v>
      </c>
      <c r="D20" s="8" t="s">
        <v>1596</v>
      </c>
      <c r="E20" s="8" t="s">
        <v>1595</v>
      </c>
    </row>
    <row r="21" spans="1:5" x14ac:dyDescent="0.25">
      <c r="A21" s="8" t="s">
        <v>1597</v>
      </c>
      <c r="B21" s="8" t="s">
        <v>1598</v>
      </c>
      <c r="C21" s="8" t="s">
        <v>1599</v>
      </c>
      <c r="D21" s="8" t="s">
        <v>1601</v>
      </c>
      <c r="E21" s="8" t="s">
        <v>1600</v>
      </c>
    </row>
    <row r="22" spans="1:5" x14ac:dyDescent="0.25">
      <c r="A22" s="8" t="s">
        <v>1602</v>
      </c>
      <c r="B22" s="8" t="s">
        <v>1603</v>
      </c>
      <c r="C22" s="8" t="s">
        <v>1604</v>
      </c>
      <c r="D22" s="8" t="s">
        <v>1606</v>
      </c>
      <c r="E22" s="8" t="s">
        <v>1605</v>
      </c>
    </row>
    <row r="23" spans="1:5" x14ac:dyDescent="0.25">
      <c r="A23" s="8" t="s">
        <v>1607</v>
      </c>
      <c r="B23" s="8" t="s">
        <v>1608</v>
      </c>
      <c r="C23" s="8" t="s">
        <v>1609</v>
      </c>
      <c r="D23" s="8" t="s">
        <v>1611</v>
      </c>
      <c r="E23" s="8" t="s">
        <v>1610</v>
      </c>
    </row>
    <row r="24" spans="1:5" x14ac:dyDescent="0.25">
      <c r="A24" s="8" t="s">
        <v>1612</v>
      </c>
      <c r="B24" s="8" t="s">
        <v>1613</v>
      </c>
      <c r="C24" s="8" t="s">
        <v>1614</v>
      </c>
      <c r="D24" s="8" t="s">
        <v>1616</v>
      </c>
      <c r="E24" s="8" t="s">
        <v>1615</v>
      </c>
    </row>
    <row r="25" spans="1:5" x14ac:dyDescent="0.25">
      <c r="A25" s="8" t="s">
        <v>1617</v>
      </c>
      <c r="B25" s="8" t="s">
        <v>1618</v>
      </c>
      <c r="C25" s="8" t="s">
        <v>1619</v>
      </c>
      <c r="D25" s="8" t="s">
        <v>1621</v>
      </c>
      <c r="E25" s="8" t="s">
        <v>1620</v>
      </c>
    </row>
    <row r="26" spans="1:5" x14ac:dyDescent="0.25">
      <c r="A26" s="8" t="s">
        <v>1622</v>
      </c>
      <c r="B26" s="8" t="s">
        <v>1623</v>
      </c>
      <c r="C26" s="8" t="s">
        <v>1624</v>
      </c>
      <c r="D26" s="8" t="s">
        <v>1626</v>
      </c>
      <c r="E26" s="8" t="s">
        <v>1625</v>
      </c>
    </row>
    <row r="27" spans="1:5" x14ac:dyDescent="0.25">
      <c r="A27" s="8" t="s">
        <v>1627</v>
      </c>
      <c r="B27" s="8" t="s">
        <v>1628</v>
      </c>
      <c r="C27" s="8" t="s">
        <v>1629</v>
      </c>
      <c r="D27" s="8" t="s">
        <v>1631</v>
      </c>
      <c r="E27" s="8" t="s">
        <v>1630</v>
      </c>
    </row>
    <row r="28" spans="1:5" x14ac:dyDescent="0.25">
      <c r="A28" s="8" t="s">
        <v>1632</v>
      </c>
      <c r="B28" s="8" t="s">
        <v>1633</v>
      </c>
      <c r="C28" s="8" t="s">
        <v>1634</v>
      </c>
      <c r="D28" s="8" t="s">
        <v>1636</v>
      </c>
      <c r="E28" s="8" t="s">
        <v>1635</v>
      </c>
    </row>
    <row r="29" spans="1:5" x14ac:dyDescent="0.25">
      <c r="A29" s="8" t="s">
        <v>1637</v>
      </c>
      <c r="B29" s="8" t="s">
        <v>1638</v>
      </c>
      <c r="C29" s="8" t="s">
        <v>1639</v>
      </c>
      <c r="D29" s="8" t="s">
        <v>1641</v>
      </c>
      <c r="E29" s="8" t="s">
        <v>1640</v>
      </c>
    </row>
    <row r="30" spans="1:5" x14ac:dyDescent="0.25">
      <c r="A30" s="8" t="s">
        <v>1642</v>
      </c>
      <c r="B30" s="8" t="s">
        <v>1643</v>
      </c>
      <c r="C30" s="8" t="s">
        <v>1644</v>
      </c>
      <c r="D30" s="8" t="s">
        <v>1646</v>
      </c>
      <c r="E30" s="8" t="s">
        <v>1645</v>
      </c>
    </row>
    <row r="31" spans="1:5" x14ac:dyDescent="0.25">
      <c r="A31" s="8" t="s">
        <v>1647</v>
      </c>
      <c r="B31" s="8" t="s">
        <v>1648</v>
      </c>
      <c r="C31" s="8" t="s">
        <v>1649</v>
      </c>
      <c r="D31" s="8" t="s">
        <v>1651</v>
      </c>
      <c r="E31" s="8" t="s">
        <v>1650</v>
      </c>
    </row>
    <row r="32" spans="1:5" x14ac:dyDescent="0.25">
      <c r="A32" s="8" t="s">
        <v>1652</v>
      </c>
      <c r="B32" s="8" t="s">
        <v>1653</v>
      </c>
      <c r="C32" s="8" t="s">
        <v>1654</v>
      </c>
      <c r="D32" s="8" t="s">
        <v>1656</v>
      </c>
      <c r="E32" s="8" t="s">
        <v>1655</v>
      </c>
    </row>
    <row r="33" spans="1:5" x14ac:dyDescent="0.25">
      <c r="A33" s="8" t="s">
        <v>1657</v>
      </c>
      <c r="B33" s="8" t="s">
        <v>1658</v>
      </c>
      <c r="C33" s="8" t="s">
        <v>1659</v>
      </c>
      <c r="D33" s="8" t="s">
        <v>1661</v>
      </c>
      <c r="E33" s="8" t="s">
        <v>1660</v>
      </c>
    </row>
    <row r="34" spans="1:5" x14ac:dyDescent="0.25">
      <c r="A34" s="8" t="s">
        <v>1662</v>
      </c>
      <c r="B34" s="8" t="s">
        <v>1663</v>
      </c>
      <c r="C34" s="8" t="s">
        <v>1664</v>
      </c>
      <c r="D34" s="8" t="s">
        <v>1666</v>
      </c>
      <c r="E34" s="8" t="s">
        <v>1665</v>
      </c>
    </row>
    <row r="35" spans="1:5" x14ac:dyDescent="0.25">
      <c r="A35" s="8" t="s">
        <v>1667</v>
      </c>
      <c r="B35" s="8" t="s">
        <v>1668</v>
      </c>
      <c r="C35" s="8" t="s">
        <v>1669</v>
      </c>
      <c r="D35" s="8" t="s">
        <v>1671</v>
      </c>
      <c r="E35" s="8" t="s">
        <v>1670</v>
      </c>
    </row>
    <row r="36" spans="1:5" x14ac:dyDescent="0.25">
      <c r="A36" s="8" t="s">
        <v>1672</v>
      </c>
      <c r="B36" s="8" t="s">
        <v>1673</v>
      </c>
      <c r="C36" s="8" t="s">
        <v>1674</v>
      </c>
      <c r="D36" s="8" t="s">
        <v>1676</v>
      </c>
      <c r="E36" s="8" t="s">
        <v>1675</v>
      </c>
    </row>
    <row r="37" spans="1:5" x14ac:dyDescent="0.25">
      <c r="A37" s="8" t="s">
        <v>1677</v>
      </c>
      <c r="B37" s="8" t="s">
        <v>1678</v>
      </c>
      <c r="C37" s="8" t="s">
        <v>1679</v>
      </c>
      <c r="D37" s="8" t="s">
        <v>1681</v>
      </c>
      <c r="E37" s="8" t="s">
        <v>1680</v>
      </c>
    </row>
    <row r="38" spans="1:5" x14ac:dyDescent="0.25">
      <c r="A38" s="8" t="s">
        <v>1682</v>
      </c>
      <c r="B38" s="8" t="s">
        <v>1683</v>
      </c>
      <c r="C38" s="8" t="s">
        <v>1684</v>
      </c>
      <c r="D38" s="8" t="s">
        <v>1686</v>
      </c>
      <c r="E38" s="8" t="s">
        <v>1685</v>
      </c>
    </row>
    <row r="39" spans="1:5" x14ac:dyDescent="0.25">
      <c r="A39" s="8" t="s">
        <v>1687</v>
      </c>
      <c r="B39" s="8" t="s">
        <v>1688</v>
      </c>
      <c r="C39" s="8" t="s">
        <v>1689</v>
      </c>
      <c r="D39" s="8" t="s">
        <v>1691</v>
      </c>
      <c r="E39" s="8" t="s">
        <v>1690</v>
      </c>
    </row>
    <row r="40" spans="1:5" x14ac:dyDescent="0.25">
      <c r="A40" s="8" t="s">
        <v>1692</v>
      </c>
      <c r="B40" s="8" t="s">
        <v>1693</v>
      </c>
      <c r="C40" s="8" t="s">
        <v>1694</v>
      </c>
      <c r="D40" s="8" t="s">
        <v>1696</v>
      </c>
      <c r="E40" s="8" t="s">
        <v>1695</v>
      </c>
    </row>
    <row r="41" spans="1:5" x14ac:dyDescent="0.25">
      <c r="A41" s="8" t="s">
        <v>1697</v>
      </c>
      <c r="B41" s="8" t="s">
        <v>1698</v>
      </c>
      <c r="C41" s="8" t="s">
        <v>1699</v>
      </c>
      <c r="D41" s="8" t="s">
        <v>1701</v>
      </c>
      <c r="E41" s="8" t="s">
        <v>1700</v>
      </c>
    </row>
    <row r="42" spans="1:5" x14ac:dyDescent="0.25">
      <c r="A42" s="8" t="s">
        <v>1702</v>
      </c>
      <c r="B42" s="8" t="s">
        <v>1703</v>
      </c>
      <c r="C42" s="8" t="s">
        <v>1704</v>
      </c>
      <c r="D42" s="8" t="s">
        <v>1706</v>
      </c>
      <c r="E42" s="8" t="s">
        <v>1705</v>
      </c>
    </row>
    <row r="43" spans="1:5" x14ac:dyDescent="0.25">
      <c r="A43" s="8" t="s">
        <v>1707</v>
      </c>
      <c r="B43" s="8" t="s">
        <v>1708</v>
      </c>
      <c r="C43" s="8" t="s">
        <v>1709</v>
      </c>
      <c r="D43" s="8" t="s">
        <v>1711</v>
      </c>
      <c r="E43" s="8" t="s">
        <v>1710</v>
      </c>
    </row>
    <row r="44" spans="1:5" x14ac:dyDescent="0.25">
      <c r="A44" s="8" t="s">
        <v>1712</v>
      </c>
      <c r="B44" s="8" t="s">
        <v>1713</v>
      </c>
      <c r="C44" s="8" t="s">
        <v>1714</v>
      </c>
      <c r="D44" s="8" t="s">
        <v>1716</v>
      </c>
      <c r="E44" s="8" t="s">
        <v>1715</v>
      </c>
    </row>
    <row r="45" spans="1:5" x14ac:dyDescent="0.25">
      <c r="A45" s="8" t="s">
        <v>1717</v>
      </c>
      <c r="B45" s="8" t="s">
        <v>1718</v>
      </c>
      <c r="C45" s="8" t="s">
        <v>1719</v>
      </c>
      <c r="D45" s="8" t="s">
        <v>1721</v>
      </c>
      <c r="E45" s="8" t="s">
        <v>1720</v>
      </c>
    </row>
    <row r="46" spans="1:5" x14ac:dyDescent="0.25">
      <c r="A46" s="8" t="s">
        <v>1722</v>
      </c>
      <c r="B46" s="8" t="s">
        <v>1723</v>
      </c>
      <c r="C46" s="8" t="s">
        <v>1724</v>
      </c>
      <c r="D46" s="8" t="s">
        <v>1726</v>
      </c>
      <c r="E46" s="8" t="s">
        <v>1725</v>
      </c>
    </row>
    <row r="47" spans="1:5" x14ac:dyDescent="0.25">
      <c r="A47" s="8" t="s">
        <v>1727</v>
      </c>
      <c r="B47" s="8" t="s">
        <v>1728</v>
      </c>
      <c r="C47" s="8" t="s">
        <v>1729</v>
      </c>
      <c r="D47" s="8" t="s">
        <v>1731</v>
      </c>
      <c r="E47" s="8" t="s">
        <v>1730</v>
      </c>
    </row>
    <row r="48" spans="1:5" x14ac:dyDescent="0.25">
      <c r="A48" s="8" t="s">
        <v>1732</v>
      </c>
      <c r="B48" s="8" t="s">
        <v>1733</v>
      </c>
      <c r="C48" s="8" t="s">
        <v>1734</v>
      </c>
      <c r="D48" s="8" t="s">
        <v>1736</v>
      </c>
      <c r="E48" s="8" t="s">
        <v>1735</v>
      </c>
    </row>
    <row r="49" spans="1:5" x14ac:dyDescent="0.25">
      <c r="A49" s="8" t="s">
        <v>1737</v>
      </c>
      <c r="B49" s="8" t="s">
        <v>1738</v>
      </c>
      <c r="C49" s="8" t="s">
        <v>1739</v>
      </c>
      <c r="D49" s="8" t="s">
        <v>1741</v>
      </c>
      <c r="E49" s="8" t="s">
        <v>1740</v>
      </c>
    </row>
    <row r="50" spans="1:5" x14ac:dyDescent="0.25">
      <c r="A50" s="8" t="s">
        <v>1742</v>
      </c>
      <c r="B50" s="8" t="s">
        <v>1743</v>
      </c>
      <c r="C50" s="8" t="s">
        <v>1744</v>
      </c>
      <c r="D50" s="8" t="s">
        <v>1746</v>
      </c>
      <c r="E50" s="8" t="s">
        <v>1745</v>
      </c>
    </row>
    <row r="51" spans="1:5" x14ac:dyDescent="0.25">
      <c r="A51" s="8" t="s">
        <v>1747</v>
      </c>
      <c r="B51" s="8" t="s">
        <v>1748</v>
      </c>
      <c r="C51" s="8" t="s">
        <v>1749</v>
      </c>
      <c r="D51" s="8" t="s">
        <v>1751</v>
      </c>
      <c r="E51" s="8" t="s">
        <v>1750</v>
      </c>
    </row>
    <row r="52" spans="1:5" x14ac:dyDescent="0.25">
      <c r="A52" s="8" t="s">
        <v>1752</v>
      </c>
      <c r="B52" s="8" t="s">
        <v>1753</v>
      </c>
      <c r="C52" s="8" t="s">
        <v>1754</v>
      </c>
      <c r="D52" s="8" t="s">
        <v>1756</v>
      </c>
      <c r="E52" s="8" t="s">
        <v>1755</v>
      </c>
    </row>
    <row r="53" spans="1:5" x14ac:dyDescent="0.25">
      <c r="A53" s="8" t="s">
        <v>1757</v>
      </c>
      <c r="B53" s="8" t="s">
        <v>1758</v>
      </c>
      <c r="C53" s="8" t="s">
        <v>1759</v>
      </c>
      <c r="D53" s="8" t="s">
        <v>1761</v>
      </c>
      <c r="E53" s="8" t="s">
        <v>1760</v>
      </c>
    </row>
    <row r="54" spans="1:5" x14ac:dyDescent="0.25">
      <c r="A54" s="8" t="s">
        <v>1758</v>
      </c>
      <c r="B54" s="8" t="s">
        <v>1762</v>
      </c>
      <c r="C54" s="8" t="s">
        <v>1763</v>
      </c>
      <c r="D54" s="8" t="s">
        <v>1765</v>
      </c>
      <c r="E54" s="8" t="s">
        <v>1764</v>
      </c>
    </row>
    <row r="55" spans="1:5" x14ac:dyDescent="0.25">
      <c r="A55" s="8" t="s">
        <v>1766</v>
      </c>
      <c r="B55" s="8" t="s">
        <v>1767</v>
      </c>
      <c r="C55" s="8" t="s">
        <v>1768</v>
      </c>
      <c r="D55" s="8" t="s">
        <v>1770</v>
      </c>
      <c r="E55" s="8" t="s">
        <v>1769</v>
      </c>
    </row>
    <row r="56" spans="1:5" x14ac:dyDescent="0.25">
      <c r="A56" s="8" t="s">
        <v>1771</v>
      </c>
      <c r="B56" s="8" t="s">
        <v>1772</v>
      </c>
      <c r="C56" s="8" t="s">
        <v>1773</v>
      </c>
      <c r="D56" s="8" t="s">
        <v>1775</v>
      </c>
      <c r="E56" s="8" t="s">
        <v>1774</v>
      </c>
    </row>
    <row r="57" spans="1:5" x14ac:dyDescent="0.25">
      <c r="A57" s="8" t="s">
        <v>1776</v>
      </c>
      <c r="B57" s="8" t="s">
        <v>1777</v>
      </c>
      <c r="C57" s="8" t="s">
        <v>1778</v>
      </c>
      <c r="D57" s="8" t="s">
        <v>1780</v>
      </c>
      <c r="E57" s="8" t="s">
        <v>1779</v>
      </c>
    </row>
    <row r="58" spans="1:5" x14ac:dyDescent="0.25">
      <c r="A58" s="8" t="s">
        <v>1781</v>
      </c>
      <c r="B58" s="8" t="s">
        <v>1782</v>
      </c>
      <c r="C58" s="8" t="s">
        <v>1783</v>
      </c>
      <c r="D58" s="8" t="s">
        <v>1785</v>
      </c>
      <c r="E58" s="8" t="s">
        <v>1784</v>
      </c>
    </row>
    <row r="59" spans="1:5" x14ac:dyDescent="0.25">
      <c r="A59" s="8" t="s">
        <v>1786</v>
      </c>
      <c r="B59" s="8" t="s">
        <v>1787</v>
      </c>
      <c r="C59" s="8" t="s">
        <v>1788</v>
      </c>
      <c r="D59" s="8" t="s">
        <v>1790</v>
      </c>
      <c r="E59" s="8" t="s">
        <v>1789</v>
      </c>
    </row>
    <row r="60" spans="1:5" x14ac:dyDescent="0.25">
      <c r="A60" s="8" t="s">
        <v>1791</v>
      </c>
      <c r="B60" s="8" t="s">
        <v>1792</v>
      </c>
      <c r="C60" s="8" t="s">
        <v>1793</v>
      </c>
      <c r="D60" s="8" t="s">
        <v>1795</v>
      </c>
      <c r="E60" s="8" t="s">
        <v>1794</v>
      </c>
    </row>
    <row r="61" spans="1:5" x14ac:dyDescent="0.25">
      <c r="A61" s="8" t="s">
        <v>1796</v>
      </c>
      <c r="B61" s="8" t="s">
        <v>1797</v>
      </c>
      <c r="C61" s="8" t="s">
        <v>1798</v>
      </c>
      <c r="D61" s="8" t="s">
        <v>1800</v>
      </c>
      <c r="E61" s="8" t="s">
        <v>1799</v>
      </c>
    </row>
    <row r="62" spans="1:5" x14ac:dyDescent="0.25">
      <c r="A62" s="8" t="s">
        <v>1801</v>
      </c>
      <c r="B62" s="8" t="s">
        <v>1802</v>
      </c>
      <c r="C62" s="8" t="s">
        <v>1803</v>
      </c>
      <c r="D62" s="8" t="s">
        <v>1805</v>
      </c>
      <c r="E62" s="8" t="s">
        <v>1804</v>
      </c>
    </row>
    <row r="63" spans="1:5" x14ac:dyDescent="0.25">
      <c r="A63" s="8" t="s">
        <v>1806</v>
      </c>
      <c r="B63" s="8" t="s">
        <v>1807</v>
      </c>
      <c r="C63" s="8" t="s">
        <v>1808</v>
      </c>
      <c r="D63" s="8" t="s">
        <v>1810</v>
      </c>
      <c r="E63" s="8" t="s">
        <v>1809</v>
      </c>
    </row>
    <row r="64" spans="1:5" x14ac:dyDescent="0.25">
      <c r="A64" s="8" t="s">
        <v>1811</v>
      </c>
      <c r="B64" s="8" t="s">
        <v>1812</v>
      </c>
      <c r="C64" s="8" t="s">
        <v>1813</v>
      </c>
      <c r="D64" s="8" t="s">
        <v>1815</v>
      </c>
      <c r="E64" s="8" t="s">
        <v>1814</v>
      </c>
    </row>
    <row r="65" spans="1:5" x14ac:dyDescent="0.25">
      <c r="A65" s="8" t="s">
        <v>1816</v>
      </c>
      <c r="B65" s="8" t="s">
        <v>1817</v>
      </c>
      <c r="C65" s="8" t="s">
        <v>1818</v>
      </c>
      <c r="D65" s="8" t="s">
        <v>1820</v>
      </c>
      <c r="E65" s="8" t="s">
        <v>1819</v>
      </c>
    </row>
    <row r="66" spans="1:5" x14ac:dyDescent="0.25">
      <c r="A66" s="8" t="s">
        <v>1821</v>
      </c>
      <c r="B66" s="8" t="s">
        <v>1822</v>
      </c>
      <c r="C66" s="8" t="s">
        <v>1823</v>
      </c>
      <c r="D66" s="8" t="s">
        <v>1825</v>
      </c>
      <c r="E66" s="8" t="s">
        <v>1824</v>
      </c>
    </row>
    <row r="67" spans="1:5" x14ac:dyDescent="0.25">
      <c r="A67" s="8" t="s">
        <v>1761</v>
      </c>
      <c r="B67" s="8" t="s">
        <v>1826</v>
      </c>
      <c r="C67" s="8" t="s">
        <v>1827</v>
      </c>
      <c r="D67" s="8" t="s">
        <v>1829</v>
      </c>
      <c r="E67" s="8" t="s">
        <v>1828</v>
      </c>
    </row>
    <row r="68" spans="1:5" x14ac:dyDescent="0.25">
      <c r="A68" s="8" t="s">
        <v>1830</v>
      </c>
      <c r="B68" s="8" t="s">
        <v>1831</v>
      </c>
      <c r="C68" s="8" t="s">
        <v>1832</v>
      </c>
      <c r="D68" s="8" t="s">
        <v>1834</v>
      </c>
      <c r="E68" s="8" t="s">
        <v>1833</v>
      </c>
    </row>
    <row r="69" spans="1:5" x14ac:dyDescent="0.25">
      <c r="A69" s="8" t="s">
        <v>1835</v>
      </c>
      <c r="B69" s="8" t="s">
        <v>1836</v>
      </c>
      <c r="C69" s="8" t="s">
        <v>1837</v>
      </c>
      <c r="D69" s="8" t="s">
        <v>1839</v>
      </c>
      <c r="E69" s="8" t="s">
        <v>1838</v>
      </c>
    </row>
    <row r="70" spans="1:5" x14ac:dyDescent="0.25">
      <c r="A70" s="8" t="s">
        <v>1840</v>
      </c>
      <c r="B70" s="8" t="s">
        <v>1841</v>
      </c>
      <c r="C70" s="8" t="s">
        <v>1842</v>
      </c>
      <c r="D70" s="8" t="s">
        <v>1844</v>
      </c>
      <c r="E70" s="8" t="s">
        <v>1843</v>
      </c>
    </row>
    <row r="71" spans="1:5" x14ac:dyDescent="0.25">
      <c r="A71" s="8" t="s">
        <v>1845</v>
      </c>
      <c r="B71" s="8" t="s">
        <v>1846</v>
      </c>
      <c r="C71" s="8" t="s">
        <v>1847</v>
      </c>
      <c r="D71" s="8" t="s">
        <v>1849</v>
      </c>
      <c r="E71" s="8" t="s">
        <v>1848</v>
      </c>
    </row>
    <row r="72" spans="1:5" x14ac:dyDescent="0.25">
      <c r="A72" s="8" t="s">
        <v>1850</v>
      </c>
      <c r="B72" s="8" t="s">
        <v>1851</v>
      </c>
      <c r="C72" s="8" t="s">
        <v>1852</v>
      </c>
      <c r="D72" s="8" t="s">
        <v>1854</v>
      </c>
      <c r="E72" s="8" t="s">
        <v>1853</v>
      </c>
    </row>
    <row r="73" spans="1:5" x14ac:dyDescent="0.25">
      <c r="A73" s="8" t="s">
        <v>1855</v>
      </c>
      <c r="B73" s="8" t="s">
        <v>1856</v>
      </c>
      <c r="C73" s="8" t="s">
        <v>1857</v>
      </c>
      <c r="D73" s="8" t="s">
        <v>1859</v>
      </c>
      <c r="E73" s="8" t="s">
        <v>1858</v>
      </c>
    </row>
    <row r="74" spans="1:5" x14ac:dyDescent="0.25">
      <c r="A74" s="8" t="s">
        <v>1860</v>
      </c>
      <c r="B74" s="8" t="s">
        <v>1861</v>
      </c>
      <c r="C74" s="8" t="s">
        <v>1862</v>
      </c>
      <c r="D74" s="8" t="s">
        <v>1864</v>
      </c>
      <c r="E74" s="8" t="s">
        <v>1863</v>
      </c>
    </row>
    <row r="75" spans="1:5" x14ac:dyDescent="0.25">
      <c r="A75" s="8" t="s">
        <v>1865</v>
      </c>
      <c r="B75" s="8" t="s">
        <v>1866</v>
      </c>
      <c r="C75" s="8" t="s">
        <v>1867</v>
      </c>
      <c r="D75" s="8" t="s">
        <v>1869</v>
      </c>
      <c r="E75" s="8" t="s">
        <v>1868</v>
      </c>
    </row>
    <row r="76" spans="1:5" x14ac:dyDescent="0.25">
      <c r="A76" s="8" t="s">
        <v>1870</v>
      </c>
      <c r="B76" s="8" t="s">
        <v>1871</v>
      </c>
      <c r="C76" s="8" t="s">
        <v>1872</v>
      </c>
      <c r="D76" s="8" t="s">
        <v>1874</v>
      </c>
      <c r="E76" s="8" t="s">
        <v>1873</v>
      </c>
    </row>
    <row r="77" spans="1:5" x14ac:dyDescent="0.25">
      <c r="A77" s="8" t="s">
        <v>1875</v>
      </c>
      <c r="B77" s="8" t="s">
        <v>1876</v>
      </c>
      <c r="C77" s="8" t="s">
        <v>1877</v>
      </c>
      <c r="D77" s="8" t="s">
        <v>1879</v>
      </c>
      <c r="E77" s="8" t="s">
        <v>1878</v>
      </c>
    </row>
    <row r="78" spans="1:5" x14ac:dyDescent="0.25">
      <c r="A78" s="8" t="s">
        <v>1880</v>
      </c>
      <c r="B78" s="8" t="s">
        <v>1881</v>
      </c>
      <c r="C78" s="8" t="s">
        <v>1882</v>
      </c>
      <c r="D78" s="8" t="s">
        <v>1884</v>
      </c>
      <c r="E78" s="8" t="s">
        <v>1883</v>
      </c>
    </row>
    <row r="79" spans="1:5" x14ac:dyDescent="0.25">
      <c r="A79" s="8" t="s">
        <v>1885</v>
      </c>
      <c r="B79" s="8" t="s">
        <v>1886</v>
      </c>
      <c r="C79" s="8" t="s">
        <v>1887</v>
      </c>
      <c r="D79" s="8" t="s">
        <v>1888</v>
      </c>
    </row>
    <row r="80" spans="1:5" x14ac:dyDescent="0.25">
      <c r="A80" s="8" t="s">
        <v>1889</v>
      </c>
      <c r="B80" s="8" t="s">
        <v>1890</v>
      </c>
      <c r="C80" s="8" t="s">
        <v>1891</v>
      </c>
      <c r="D80" s="8" t="s">
        <v>1892</v>
      </c>
    </row>
    <row r="81" spans="1:4" x14ac:dyDescent="0.25">
      <c r="A81" s="8" t="s">
        <v>1893</v>
      </c>
      <c r="B81" s="8" t="s">
        <v>1894</v>
      </c>
      <c r="C81" s="8" t="s">
        <v>1895</v>
      </c>
      <c r="D81" s="8" t="s">
        <v>1896</v>
      </c>
    </row>
    <row r="82" spans="1:4" x14ac:dyDescent="0.25">
      <c r="A82" s="8" t="s">
        <v>1897</v>
      </c>
      <c r="B82" s="8" t="s">
        <v>1898</v>
      </c>
      <c r="D82" s="8" t="s">
        <v>1899</v>
      </c>
    </row>
    <row r="83" spans="1:4" x14ac:dyDescent="0.25">
      <c r="A83" s="8" t="s">
        <v>1900</v>
      </c>
      <c r="B83" s="8" t="s">
        <v>1901</v>
      </c>
      <c r="D83" s="8" t="s">
        <v>1902</v>
      </c>
    </row>
    <row r="84" spans="1:4" x14ac:dyDescent="0.25">
      <c r="A84" s="8" t="s">
        <v>1903</v>
      </c>
      <c r="B84" s="8" t="s">
        <v>1904</v>
      </c>
    </row>
    <row r="85" spans="1:4" x14ac:dyDescent="0.25">
      <c r="A85" s="8" t="s">
        <v>1905</v>
      </c>
      <c r="B85" s="8" t="s">
        <v>1906</v>
      </c>
    </row>
    <row r="86" spans="1:4" x14ac:dyDescent="0.25">
      <c r="A86" s="8" t="s">
        <v>1907</v>
      </c>
      <c r="B86" s="8" t="s">
        <v>1908</v>
      </c>
    </row>
    <row r="87" spans="1:4" x14ac:dyDescent="0.25">
      <c r="A87" s="8" t="s">
        <v>1909</v>
      </c>
      <c r="B87" s="8" t="s">
        <v>1910</v>
      </c>
    </row>
    <row r="88" spans="1:4" x14ac:dyDescent="0.25">
      <c r="A88" s="8" t="s">
        <v>1911</v>
      </c>
      <c r="B88" s="8" t="s">
        <v>1912</v>
      </c>
    </row>
    <row r="89" spans="1:4" x14ac:dyDescent="0.25">
      <c r="A89" s="8" t="s">
        <v>1913</v>
      </c>
      <c r="B89" s="8" t="s">
        <v>1914</v>
      </c>
    </row>
    <row r="90" spans="1:4" x14ac:dyDescent="0.25">
      <c r="A90" s="8" t="s">
        <v>1915</v>
      </c>
      <c r="B90" s="8" t="s">
        <v>1916</v>
      </c>
    </row>
    <row r="91" spans="1:4" x14ac:dyDescent="0.25">
      <c r="A91" s="8" t="s">
        <v>1917</v>
      </c>
      <c r="B91" s="8" t="s">
        <v>1918</v>
      </c>
    </row>
    <row r="92" spans="1:4" x14ac:dyDescent="0.25">
      <c r="A92" s="8" t="s">
        <v>1919</v>
      </c>
      <c r="B92" s="8" t="s">
        <v>1920</v>
      </c>
    </row>
    <row r="93" spans="1:4" x14ac:dyDescent="0.25">
      <c r="A93" s="8" t="s">
        <v>1921</v>
      </c>
      <c r="B93" s="8" t="s">
        <v>1922</v>
      </c>
    </row>
    <row r="94" spans="1:4" x14ac:dyDescent="0.25">
      <c r="A94" s="8" t="s">
        <v>1923</v>
      </c>
      <c r="B94" s="8" t="s">
        <v>1924</v>
      </c>
    </row>
    <row r="95" spans="1:4" x14ac:dyDescent="0.25">
      <c r="A95" s="8" t="s">
        <v>1925</v>
      </c>
      <c r="B95" s="8" t="s">
        <v>1926</v>
      </c>
    </row>
    <row r="96" spans="1:4" x14ac:dyDescent="0.25">
      <c r="A96" s="8" t="s">
        <v>1927</v>
      </c>
      <c r="B96" s="8" t="s">
        <v>1928</v>
      </c>
    </row>
    <row r="97" spans="1:2" x14ac:dyDescent="0.25">
      <c r="A97" s="8" t="s">
        <v>1929</v>
      </c>
      <c r="B97" s="8" t="s">
        <v>1930</v>
      </c>
    </row>
    <row r="98" spans="1:2" x14ac:dyDescent="0.25">
      <c r="A98" s="8" t="s">
        <v>1931</v>
      </c>
      <c r="B98" s="8" t="s">
        <v>1932</v>
      </c>
    </row>
    <row r="99" spans="1:2" x14ac:dyDescent="0.25">
      <c r="A99" s="8" t="s">
        <v>1933</v>
      </c>
      <c r="B99" s="8" t="s">
        <v>1934</v>
      </c>
    </row>
    <row r="100" spans="1:2" x14ac:dyDescent="0.25">
      <c r="A100" s="8" t="s">
        <v>1935</v>
      </c>
      <c r="B100" s="8" t="s">
        <v>1936</v>
      </c>
    </row>
    <row r="101" spans="1:2" x14ac:dyDescent="0.25">
      <c r="A101" s="8" t="s">
        <v>1937</v>
      </c>
      <c r="B101" s="8" t="s">
        <v>1938</v>
      </c>
    </row>
    <row r="102" spans="1:2" x14ac:dyDescent="0.25">
      <c r="A102" s="8" t="s">
        <v>1939</v>
      </c>
      <c r="B102" s="8" t="s">
        <v>1940</v>
      </c>
    </row>
    <row r="103" spans="1:2" x14ac:dyDescent="0.25">
      <c r="A103" s="8" t="s">
        <v>1941</v>
      </c>
      <c r="B103" s="8" t="s">
        <v>1942</v>
      </c>
    </row>
    <row r="104" spans="1:2" x14ac:dyDescent="0.25">
      <c r="A104" s="8" t="s">
        <v>1943</v>
      </c>
      <c r="B104" s="8" t="s">
        <v>1944</v>
      </c>
    </row>
    <row r="105" spans="1:2" x14ac:dyDescent="0.25">
      <c r="A105" s="8" t="s">
        <v>1945</v>
      </c>
      <c r="B105" s="8" t="s">
        <v>1888</v>
      </c>
    </row>
    <row r="106" spans="1:2" x14ac:dyDescent="0.25">
      <c r="A106" s="8" t="s">
        <v>1946</v>
      </c>
      <c r="B106" s="8" t="s">
        <v>1947</v>
      </c>
    </row>
    <row r="107" spans="1:2" x14ac:dyDescent="0.25">
      <c r="A107" s="8" t="s">
        <v>1948</v>
      </c>
      <c r="B107" s="8" t="s">
        <v>1949</v>
      </c>
    </row>
    <row r="108" spans="1:2" x14ac:dyDescent="0.25">
      <c r="B108" s="8" t="s">
        <v>1950</v>
      </c>
    </row>
    <row r="109" spans="1:2" x14ac:dyDescent="0.25">
      <c r="B109" s="8" t="s">
        <v>1951</v>
      </c>
    </row>
    <row r="110" spans="1:2" x14ac:dyDescent="0.25">
      <c r="B110" s="8" t="s">
        <v>1952</v>
      </c>
    </row>
    <row r="111" spans="1:2" x14ac:dyDescent="0.25">
      <c r="B111" s="8" t="s">
        <v>1953</v>
      </c>
    </row>
    <row r="112" spans="1:2" x14ac:dyDescent="0.25">
      <c r="B112" s="8" t="s">
        <v>1954</v>
      </c>
    </row>
    <row r="113" spans="2:2" x14ac:dyDescent="0.25">
      <c r="B113" s="8" t="s">
        <v>1955</v>
      </c>
    </row>
    <row r="114" spans="2:2" x14ac:dyDescent="0.25">
      <c r="B114" s="8" t="s">
        <v>1956</v>
      </c>
    </row>
  </sheetData>
  <sheetProtection algorithmName="SHA-512" hashValue="TiByfROo5EI9FRNDl9PAhwSNWfto3t+yiTTIVSCefbm0scJi2O6mih5+sus2Q3zz1KaA8Deh2YCl7ukVcc7bMA==" saltValue="dSc3oUwmXNE4Tu6zVhhkDg==" spinCount="100000"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5" x14ac:dyDescent="0.25"/>
  <sheetData>
    <row r="1" spans="1:1" x14ac:dyDescent="0.25">
      <c r="A1" t="s">
        <v>60</v>
      </c>
    </row>
    <row r="2" spans="1:1" x14ac:dyDescent="0.25">
      <c r="A2" t="s">
        <v>4138</v>
      </c>
    </row>
  </sheetData>
  <sheetProtection algorithmName="SHA-512" hashValue="BAangfwZRn/bCc/BovLRp17lhlnKS71n7Ns/JYCwWdYhnWi71JxhGCJ84ulMpvc+SUWHWEw0zhnj2X0pP4q0wA==" saltValue="XTjhhrsYPqZk6CgvYk6ZKQ==" spinCount="100000" sheet="1" objects="1" scenarios="1"/>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workbookViewId="0">
      <selection activeCell="E17" sqref="E17"/>
    </sheetView>
  </sheetViews>
  <sheetFormatPr defaultRowHeight="15" x14ac:dyDescent="0.25"/>
  <cols>
    <col min="1" max="7" width="27.140625" customWidth="1"/>
  </cols>
  <sheetData>
    <row r="1" spans="1:7" x14ac:dyDescent="0.25">
      <c r="A1" t="s">
        <v>4140</v>
      </c>
      <c r="B1" t="s">
        <v>4142</v>
      </c>
      <c r="C1" t="s">
        <v>4144</v>
      </c>
      <c r="D1" t="s">
        <v>1845</v>
      </c>
      <c r="E1" t="s">
        <v>4147</v>
      </c>
      <c r="F1" t="s">
        <v>4149</v>
      </c>
      <c r="G1" t="s">
        <v>4151</v>
      </c>
    </row>
    <row r="2" spans="1:7" x14ac:dyDescent="0.25">
      <c r="A2" s="7" t="s">
        <v>1516</v>
      </c>
      <c r="B2" s="7" t="s">
        <v>1516</v>
      </c>
      <c r="C2" s="7" t="s">
        <v>1516</v>
      </c>
      <c r="D2" s="7" t="s">
        <v>1516</v>
      </c>
      <c r="E2" s="7" t="s">
        <v>1516</v>
      </c>
      <c r="F2" s="7" t="s">
        <v>1516</v>
      </c>
      <c r="G2" s="7" t="s">
        <v>1516</v>
      </c>
    </row>
    <row r="3" spans="1:7" x14ac:dyDescent="0.25">
      <c r="A3" s="28" t="s">
        <v>7568</v>
      </c>
      <c r="B3" s="28" t="s">
        <v>4142</v>
      </c>
      <c r="C3" s="28" t="s">
        <v>7569</v>
      </c>
      <c r="D3" s="28" t="s">
        <v>7570</v>
      </c>
      <c r="E3" s="28" t="s">
        <v>7571</v>
      </c>
      <c r="F3" s="28" t="s">
        <v>7572</v>
      </c>
      <c r="G3" s="28" t="s">
        <v>7573</v>
      </c>
    </row>
    <row r="4" spans="1:7" x14ac:dyDescent="0.25">
      <c r="A4" s="28" t="s">
        <v>4140</v>
      </c>
      <c r="B4" s="28" t="s">
        <v>7574</v>
      </c>
      <c r="C4" s="28" t="s">
        <v>7575</v>
      </c>
      <c r="D4" s="28" t="s">
        <v>7576</v>
      </c>
      <c r="E4" s="28" t="s">
        <v>7577</v>
      </c>
      <c r="F4" s="28" t="s">
        <v>7578</v>
      </c>
      <c r="G4" s="28" t="s">
        <v>7579</v>
      </c>
    </row>
    <row r="5" spans="1:7" x14ac:dyDescent="0.25">
      <c r="A5" s="28" t="s">
        <v>7580</v>
      </c>
      <c r="B5" s="28" t="s">
        <v>7581</v>
      </c>
      <c r="C5" s="28" t="s">
        <v>4144</v>
      </c>
      <c r="D5" s="28" t="s">
        <v>7582</v>
      </c>
      <c r="E5" s="28" t="s">
        <v>7583</v>
      </c>
      <c r="F5" s="28" t="s">
        <v>4149</v>
      </c>
      <c r="G5" s="28" t="s">
        <v>7584</v>
      </c>
    </row>
    <row r="6" spans="1:7" x14ac:dyDescent="0.25">
      <c r="A6" s="28" t="s">
        <v>7585</v>
      </c>
      <c r="B6" s="28" t="s">
        <v>7586</v>
      </c>
      <c r="C6" s="28" t="s">
        <v>7587</v>
      </c>
      <c r="D6" s="28" t="s">
        <v>1845</v>
      </c>
      <c r="E6" s="28" t="s">
        <v>4147</v>
      </c>
      <c r="F6" s="28" t="s">
        <v>7588</v>
      </c>
      <c r="G6" s="28" t="s">
        <v>7589</v>
      </c>
    </row>
    <row r="7" spans="1:7" x14ac:dyDescent="0.25">
      <c r="A7" s="28" t="s">
        <v>7590</v>
      </c>
      <c r="B7" s="28" t="s">
        <v>7591</v>
      </c>
      <c r="C7" s="28" t="s">
        <v>7592</v>
      </c>
      <c r="D7" s="28" t="s">
        <v>7593</v>
      </c>
      <c r="E7" s="28" t="s">
        <v>7594</v>
      </c>
      <c r="F7" s="28" t="s">
        <v>7595</v>
      </c>
      <c r="G7" s="28" t="s">
        <v>7596</v>
      </c>
    </row>
    <row r="8" spans="1:7" x14ac:dyDescent="0.25">
      <c r="A8" s="28" t="s">
        <v>7597</v>
      </c>
      <c r="B8" s="28" t="s">
        <v>7598</v>
      </c>
      <c r="C8" s="28" t="s">
        <v>7599</v>
      </c>
      <c r="D8" s="7" t="s">
        <v>1544</v>
      </c>
      <c r="E8" s="28" t="s">
        <v>7600</v>
      </c>
      <c r="F8" s="7" t="s">
        <v>1544</v>
      </c>
      <c r="G8" s="28" t="s">
        <v>7601</v>
      </c>
    </row>
    <row r="9" spans="1:7" x14ac:dyDescent="0.25">
      <c r="A9" s="28" t="s">
        <v>7602</v>
      </c>
      <c r="B9" s="28" t="s">
        <v>7603</v>
      </c>
      <c r="C9" s="28" t="s">
        <v>7604</v>
      </c>
      <c r="D9" s="28" t="s">
        <v>7605</v>
      </c>
      <c r="E9" s="28" t="s">
        <v>7606</v>
      </c>
      <c r="F9" s="28" t="s">
        <v>7607</v>
      </c>
      <c r="G9" s="28" t="s">
        <v>7608</v>
      </c>
    </row>
    <row r="10" spans="1:7" x14ac:dyDescent="0.25">
      <c r="A10" s="28" t="s">
        <v>7609</v>
      </c>
      <c r="B10" s="28" t="s">
        <v>7610</v>
      </c>
      <c r="C10" s="28" t="s">
        <v>7611</v>
      </c>
      <c r="D10" s="28" t="s">
        <v>1561</v>
      </c>
      <c r="E10" s="28" t="s">
        <v>7612</v>
      </c>
      <c r="F10" s="28" t="s">
        <v>7613</v>
      </c>
      <c r="G10" s="28" t="s">
        <v>7614</v>
      </c>
    </row>
    <row r="11" spans="1:7" x14ac:dyDescent="0.25">
      <c r="A11" s="28" t="s">
        <v>7615</v>
      </c>
      <c r="B11" s="28" t="s">
        <v>7616</v>
      </c>
      <c r="C11" s="28" t="s">
        <v>7617</v>
      </c>
      <c r="D11" s="28" t="s">
        <v>7568</v>
      </c>
      <c r="E11" s="7" t="s">
        <v>1544</v>
      </c>
      <c r="F11" s="28" t="s">
        <v>7030</v>
      </c>
      <c r="G11" s="28" t="s">
        <v>4151</v>
      </c>
    </row>
    <row r="12" spans="1:7" x14ac:dyDescent="0.25">
      <c r="A12" s="28" t="s">
        <v>7618</v>
      </c>
      <c r="B12" s="7" t="s">
        <v>1544</v>
      </c>
      <c r="C12" s="28" t="s">
        <v>7619</v>
      </c>
      <c r="D12" s="28" t="s">
        <v>7620</v>
      </c>
      <c r="E12" s="28" t="s">
        <v>1554</v>
      </c>
      <c r="F12" s="28" t="s">
        <v>4418</v>
      </c>
      <c r="G12" s="28" t="s">
        <v>7621</v>
      </c>
    </row>
    <row r="13" spans="1:7" x14ac:dyDescent="0.25">
      <c r="A13" s="7" t="s">
        <v>1544</v>
      </c>
      <c r="B13" s="28" t="s">
        <v>7622</v>
      </c>
      <c r="C13" s="7" t="s">
        <v>1544</v>
      </c>
      <c r="D13" s="28" t="s">
        <v>7623</v>
      </c>
      <c r="E13" s="28" t="s">
        <v>7624</v>
      </c>
      <c r="F13" s="28" t="s">
        <v>4401</v>
      </c>
      <c r="G13" s="7" t="s">
        <v>1544</v>
      </c>
    </row>
    <row r="14" spans="1:7" x14ac:dyDescent="0.25">
      <c r="A14" s="28" t="s">
        <v>4343</v>
      </c>
      <c r="B14" s="28" t="s">
        <v>7625</v>
      </c>
      <c r="C14" s="28" t="s">
        <v>7626</v>
      </c>
      <c r="D14" s="28" t="s">
        <v>7627</v>
      </c>
      <c r="E14" s="28" t="s">
        <v>7628</v>
      </c>
      <c r="F14" s="28" t="s">
        <v>7629</v>
      </c>
      <c r="G14" s="28" t="s">
        <v>7630</v>
      </c>
    </row>
    <row r="15" spans="1:7" x14ac:dyDescent="0.25">
      <c r="A15" s="28" t="s">
        <v>7631</v>
      </c>
      <c r="B15" s="28" t="s">
        <v>7632</v>
      </c>
      <c r="C15" s="28" t="s">
        <v>7633</v>
      </c>
      <c r="D15" s="28" t="s">
        <v>7634</v>
      </c>
      <c r="E15" s="28" t="s">
        <v>7635</v>
      </c>
      <c r="F15" s="28" t="s">
        <v>7636</v>
      </c>
      <c r="G15" s="28" t="s">
        <v>7631</v>
      </c>
    </row>
    <row r="16" spans="1:7" x14ac:dyDescent="0.25">
      <c r="A16" s="28" t="s">
        <v>1569</v>
      </c>
      <c r="B16" s="28" t="s">
        <v>7637</v>
      </c>
      <c r="C16" s="28" t="s">
        <v>7638</v>
      </c>
      <c r="D16" s="28" t="s">
        <v>7639</v>
      </c>
      <c r="E16" s="28" t="s">
        <v>7640</v>
      </c>
      <c r="F16" s="28" t="s">
        <v>7641</v>
      </c>
      <c r="G16" s="28" t="s">
        <v>4341</v>
      </c>
    </row>
    <row r="17" spans="1:7" x14ac:dyDescent="0.25">
      <c r="A17" s="28" t="s">
        <v>1576</v>
      </c>
      <c r="B17" s="28" t="s">
        <v>7642</v>
      </c>
      <c r="C17" s="28" t="s">
        <v>7643</v>
      </c>
      <c r="D17" s="28" t="s">
        <v>7644</v>
      </c>
      <c r="E17" s="28" t="s">
        <v>6498</v>
      </c>
      <c r="F17" s="28" t="s">
        <v>7645</v>
      </c>
      <c r="G17" s="28" t="s">
        <v>7646</v>
      </c>
    </row>
    <row r="18" spans="1:7" x14ac:dyDescent="0.25">
      <c r="A18" s="28" t="s">
        <v>7647</v>
      </c>
      <c r="B18" s="28" t="s">
        <v>7648</v>
      </c>
      <c r="C18" s="28" t="s">
        <v>6469</v>
      </c>
      <c r="D18" s="28" t="s">
        <v>7649</v>
      </c>
      <c r="E18" s="28" t="s">
        <v>7025</v>
      </c>
      <c r="F18" s="28" t="s">
        <v>7650</v>
      </c>
      <c r="G18" s="28" t="s">
        <v>5694</v>
      </c>
    </row>
    <row r="19" spans="1:7" x14ac:dyDescent="0.25">
      <c r="A19" s="28" t="s">
        <v>7651</v>
      </c>
      <c r="B19" s="28" t="s">
        <v>7652</v>
      </c>
      <c r="C19" s="28" t="s">
        <v>1579</v>
      </c>
      <c r="D19" s="28" t="s">
        <v>7653</v>
      </c>
      <c r="E19" s="28" t="s">
        <v>7654</v>
      </c>
      <c r="F19" s="28" t="s">
        <v>7655</v>
      </c>
      <c r="G19" s="28" t="s">
        <v>7656</v>
      </c>
    </row>
    <row r="20" spans="1:7" x14ac:dyDescent="0.25">
      <c r="A20" s="28" t="s">
        <v>7657</v>
      </c>
      <c r="B20" s="28" t="s">
        <v>7658</v>
      </c>
      <c r="C20" s="28" t="s">
        <v>6508</v>
      </c>
      <c r="D20" s="28" t="s">
        <v>7659</v>
      </c>
      <c r="E20" s="28" t="s">
        <v>7395</v>
      </c>
      <c r="F20" s="28" t="s">
        <v>1626</v>
      </c>
      <c r="G20" s="28" t="s">
        <v>4286</v>
      </c>
    </row>
    <row r="21" spans="1:7" x14ac:dyDescent="0.25">
      <c r="A21" s="28" t="s">
        <v>7660</v>
      </c>
      <c r="B21" s="28" t="s">
        <v>7661</v>
      </c>
      <c r="C21" s="28" t="s">
        <v>7662</v>
      </c>
      <c r="D21" s="28" t="s">
        <v>7663</v>
      </c>
      <c r="E21" s="28" t="s">
        <v>7664</v>
      </c>
      <c r="F21" s="28" t="s">
        <v>7665</v>
      </c>
      <c r="G21" s="28" t="s">
        <v>7666</v>
      </c>
    </row>
    <row r="22" spans="1:7" x14ac:dyDescent="0.25">
      <c r="A22" s="28" t="s">
        <v>4405</v>
      </c>
      <c r="B22" s="28" t="s">
        <v>7667</v>
      </c>
      <c r="C22" s="28" t="s">
        <v>7668</v>
      </c>
      <c r="D22" s="28" t="s">
        <v>7669</v>
      </c>
      <c r="E22" s="28" t="s">
        <v>4455</v>
      </c>
      <c r="F22" s="28" t="s">
        <v>1625</v>
      </c>
      <c r="G22" s="28" t="s">
        <v>7670</v>
      </c>
    </row>
    <row r="23" spans="1:7" x14ac:dyDescent="0.25">
      <c r="A23" s="28" t="s">
        <v>4430</v>
      </c>
      <c r="B23" s="28" t="s">
        <v>7671</v>
      </c>
      <c r="C23" s="28" t="s">
        <v>7672</v>
      </c>
      <c r="D23" s="28" t="s">
        <v>7673</v>
      </c>
      <c r="E23" s="28" t="s">
        <v>7674</v>
      </c>
      <c r="F23" s="28" t="s">
        <v>7675</v>
      </c>
      <c r="G23" s="28" t="s">
        <v>7676</v>
      </c>
    </row>
    <row r="24" spans="1:7" x14ac:dyDescent="0.25">
      <c r="A24" s="28" t="s">
        <v>7677</v>
      </c>
      <c r="B24" s="28" t="s">
        <v>7678</v>
      </c>
      <c r="C24" s="28" t="s">
        <v>7679</v>
      </c>
      <c r="D24" s="28" t="s">
        <v>7680</v>
      </c>
      <c r="E24" s="28" t="s">
        <v>4425</v>
      </c>
      <c r="F24" s="28" t="s">
        <v>7681</v>
      </c>
      <c r="G24" s="28" t="s">
        <v>4480</v>
      </c>
    </row>
    <row r="25" spans="1:7" x14ac:dyDescent="0.25">
      <c r="A25" s="28" t="s">
        <v>7682</v>
      </c>
      <c r="B25" s="28" t="s">
        <v>5342</v>
      </c>
      <c r="C25" s="28" t="s">
        <v>7683</v>
      </c>
      <c r="D25" s="28" t="s">
        <v>7684</v>
      </c>
      <c r="E25" s="28" t="s">
        <v>4545</v>
      </c>
      <c r="F25" s="28" t="s">
        <v>7685</v>
      </c>
      <c r="G25" s="28" t="s">
        <v>7686</v>
      </c>
    </row>
    <row r="26" spans="1:7" x14ac:dyDescent="0.25">
      <c r="A26" s="28" t="s">
        <v>7687</v>
      </c>
      <c r="B26" s="28" t="s">
        <v>7688</v>
      </c>
      <c r="C26" s="28" t="s">
        <v>6546</v>
      </c>
      <c r="D26" s="28" t="s">
        <v>7689</v>
      </c>
      <c r="E26" s="28" t="s">
        <v>7690</v>
      </c>
      <c r="F26" s="28" t="s">
        <v>7691</v>
      </c>
      <c r="G26" s="28" t="s">
        <v>7692</v>
      </c>
    </row>
    <row r="27" spans="1:7" x14ac:dyDescent="0.25">
      <c r="A27" s="28" t="s">
        <v>7693</v>
      </c>
      <c r="B27" s="28" t="s">
        <v>7694</v>
      </c>
      <c r="C27" s="28" t="s">
        <v>7695</v>
      </c>
      <c r="D27" s="28" t="s">
        <v>7696</v>
      </c>
      <c r="E27" s="28" t="s">
        <v>7697</v>
      </c>
      <c r="F27" s="28" t="s">
        <v>7698</v>
      </c>
      <c r="G27" s="28" t="s">
        <v>7699</v>
      </c>
    </row>
    <row r="28" spans="1:7" x14ac:dyDescent="0.25">
      <c r="A28" s="28" t="s">
        <v>4443</v>
      </c>
      <c r="B28" s="28" t="s">
        <v>7700</v>
      </c>
      <c r="C28" s="28" t="s">
        <v>7381</v>
      </c>
      <c r="D28" s="28" t="s">
        <v>7701</v>
      </c>
      <c r="E28" s="28" t="s">
        <v>5880</v>
      </c>
      <c r="F28" s="28" t="s">
        <v>5893</v>
      </c>
      <c r="G28" s="28" t="s">
        <v>7702</v>
      </c>
    </row>
    <row r="29" spans="1:7" x14ac:dyDescent="0.25">
      <c r="A29" s="28" t="s">
        <v>7703</v>
      </c>
      <c r="B29" s="28" t="s">
        <v>7704</v>
      </c>
      <c r="C29" s="28" t="s">
        <v>5740</v>
      </c>
      <c r="D29" s="28" t="s">
        <v>4628</v>
      </c>
      <c r="E29" s="28" t="s">
        <v>7705</v>
      </c>
      <c r="F29" s="28" t="s">
        <v>7706</v>
      </c>
      <c r="G29" s="28" t="s">
        <v>7707</v>
      </c>
    </row>
    <row r="30" spans="1:7" x14ac:dyDescent="0.25">
      <c r="A30" s="28" t="s">
        <v>1625</v>
      </c>
      <c r="B30" s="28" t="s">
        <v>7708</v>
      </c>
      <c r="C30" s="28" t="s">
        <v>7709</v>
      </c>
      <c r="D30" s="28" t="s">
        <v>7710</v>
      </c>
      <c r="E30" s="28" t="s">
        <v>7711</v>
      </c>
      <c r="F30" s="28" t="s">
        <v>7712</v>
      </c>
      <c r="G30" s="28" t="s">
        <v>7713</v>
      </c>
    </row>
    <row r="31" spans="1:7" x14ac:dyDescent="0.25">
      <c r="A31" s="28" t="s">
        <v>7714</v>
      </c>
      <c r="B31" s="28" t="s">
        <v>7715</v>
      </c>
      <c r="C31" s="28" t="s">
        <v>7716</v>
      </c>
      <c r="D31" s="28" t="s">
        <v>6620</v>
      </c>
      <c r="E31" s="28" t="s">
        <v>7717</v>
      </c>
      <c r="F31" s="28" t="s">
        <v>5773</v>
      </c>
      <c r="G31" s="28" t="s">
        <v>7718</v>
      </c>
    </row>
    <row r="32" spans="1:7" x14ac:dyDescent="0.25">
      <c r="A32" s="28" t="s">
        <v>7719</v>
      </c>
      <c r="B32" s="28" t="s">
        <v>4809</v>
      </c>
      <c r="C32" s="28" t="s">
        <v>7720</v>
      </c>
      <c r="D32" s="28" t="s">
        <v>1691</v>
      </c>
      <c r="E32" s="28" t="s">
        <v>7721</v>
      </c>
      <c r="F32" s="28" t="s">
        <v>7722</v>
      </c>
      <c r="G32" s="28" t="s">
        <v>7723</v>
      </c>
    </row>
    <row r="33" spans="1:7" x14ac:dyDescent="0.25">
      <c r="A33" s="28" t="s">
        <v>7724</v>
      </c>
      <c r="B33" s="28" t="s">
        <v>1746</v>
      </c>
      <c r="C33" s="28" t="s">
        <v>7725</v>
      </c>
      <c r="D33" s="28" t="s">
        <v>5805</v>
      </c>
      <c r="E33" s="28" t="s">
        <v>7726</v>
      </c>
      <c r="F33" s="28" t="s">
        <v>7727</v>
      </c>
      <c r="G33" s="28" t="s">
        <v>7728</v>
      </c>
    </row>
    <row r="34" spans="1:7" x14ac:dyDescent="0.25">
      <c r="A34" s="28" t="s">
        <v>7729</v>
      </c>
      <c r="B34" s="28" t="s">
        <v>7730</v>
      </c>
      <c r="C34" s="28" t="s">
        <v>5762</v>
      </c>
      <c r="D34" s="28" t="s">
        <v>6423</v>
      </c>
      <c r="E34" s="28" t="s">
        <v>7731</v>
      </c>
      <c r="F34" s="28" t="s">
        <v>7382</v>
      </c>
      <c r="G34" s="28" t="s">
        <v>7732</v>
      </c>
    </row>
    <row r="35" spans="1:7" x14ac:dyDescent="0.25">
      <c r="A35" s="28" t="s">
        <v>7733</v>
      </c>
      <c r="B35" s="28" t="s">
        <v>7734</v>
      </c>
      <c r="C35" s="28" t="s">
        <v>7735</v>
      </c>
      <c r="D35" s="28" t="s">
        <v>7736</v>
      </c>
      <c r="E35" s="28" t="s">
        <v>7737</v>
      </c>
      <c r="F35" s="28" t="s">
        <v>7738</v>
      </c>
      <c r="G35" s="28" t="s">
        <v>7739</v>
      </c>
    </row>
    <row r="36" spans="1:7" x14ac:dyDescent="0.25">
      <c r="A36" s="28" t="s">
        <v>7740</v>
      </c>
      <c r="B36" s="29" t="s">
        <v>7741</v>
      </c>
      <c r="C36" s="28" t="s">
        <v>7742</v>
      </c>
      <c r="D36" s="28" t="s">
        <v>7743</v>
      </c>
      <c r="E36" s="28" t="s">
        <v>7744</v>
      </c>
      <c r="F36" s="28" t="s">
        <v>4600</v>
      </c>
      <c r="G36" s="28" t="s">
        <v>7745</v>
      </c>
    </row>
    <row r="37" spans="1:7" x14ac:dyDescent="0.25">
      <c r="A37" s="28" t="s">
        <v>7746</v>
      </c>
      <c r="B37" s="28" t="s">
        <v>7747</v>
      </c>
      <c r="C37" s="28" t="s">
        <v>7748</v>
      </c>
      <c r="D37" s="28" t="s">
        <v>4710</v>
      </c>
      <c r="E37" s="28" t="s">
        <v>7749</v>
      </c>
      <c r="F37" s="28" t="s">
        <v>7750</v>
      </c>
      <c r="G37" s="28" t="s">
        <v>5828</v>
      </c>
    </row>
    <row r="38" spans="1:7" x14ac:dyDescent="0.25">
      <c r="A38" s="28" t="s">
        <v>7751</v>
      </c>
      <c r="B38" s="28" t="s">
        <v>7752</v>
      </c>
      <c r="C38" s="28" t="s">
        <v>7753</v>
      </c>
      <c r="D38" s="28" t="s">
        <v>7754</v>
      </c>
      <c r="E38" s="28" t="s">
        <v>5440</v>
      </c>
      <c r="F38" s="28" t="s">
        <v>7755</v>
      </c>
      <c r="G38" s="28" t="s">
        <v>7756</v>
      </c>
    </row>
    <row r="39" spans="1:7" x14ac:dyDescent="0.25">
      <c r="A39" s="28" t="s">
        <v>7757</v>
      </c>
      <c r="B39" s="28" t="s">
        <v>7758</v>
      </c>
      <c r="C39" s="28" t="s">
        <v>7759</v>
      </c>
      <c r="D39" s="28" t="s">
        <v>7760</v>
      </c>
      <c r="E39" s="28" t="s">
        <v>7761</v>
      </c>
      <c r="F39" s="28" t="s">
        <v>7762</v>
      </c>
      <c r="G39" s="28" t="s">
        <v>7763</v>
      </c>
    </row>
    <row r="40" spans="1:7" x14ac:dyDescent="0.25">
      <c r="A40" s="28" t="s">
        <v>7663</v>
      </c>
      <c r="B40" s="28" t="s">
        <v>7764</v>
      </c>
      <c r="C40" s="28" t="s">
        <v>7765</v>
      </c>
      <c r="D40" s="28" t="s">
        <v>7766</v>
      </c>
      <c r="E40" s="28" t="s">
        <v>7767</v>
      </c>
      <c r="F40" s="28" t="s">
        <v>5919</v>
      </c>
      <c r="G40" s="28" t="s">
        <v>7768</v>
      </c>
    </row>
    <row r="41" spans="1:7" x14ac:dyDescent="0.25">
      <c r="A41" s="28" t="s">
        <v>7739</v>
      </c>
      <c r="B41" s="28" t="s">
        <v>7769</v>
      </c>
      <c r="C41" s="28" t="s">
        <v>7770</v>
      </c>
      <c r="D41" s="28" t="s">
        <v>7771</v>
      </c>
      <c r="E41" s="28" t="s">
        <v>7772</v>
      </c>
      <c r="F41" s="28" t="s">
        <v>7773</v>
      </c>
      <c r="G41" s="28" t="s">
        <v>7774</v>
      </c>
    </row>
    <row r="42" spans="1:7" x14ac:dyDescent="0.25">
      <c r="A42" s="28" t="s">
        <v>7775</v>
      </c>
      <c r="B42" s="28" t="s">
        <v>7776</v>
      </c>
      <c r="C42" s="28" t="s">
        <v>7777</v>
      </c>
      <c r="D42" s="28" t="s">
        <v>7778</v>
      </c>
      <c r="E42" s="28" t="s">
        <v>7779</v>
      </c>
      <c r="F42" s="28" t="s">
        <v>7780</v>
      </c>
      <c r="G42" s="28" t="s">
        <v>7781</v>
      </c>
    </row>
    <row r="43" spans="1:7" x14ac:dyDescent="0.25">
      <c r="A43" s="28" t="s">
        <v>7782</v>
      </c>
      <c r="B43" s="28" t="s">
        <v>7783</v>
      </c>
      <c r="C43" s="28" t="s">
        <v>7784</v>
      </c>
      <c r="D43" s="28" t="s">
        <v>7785</v>
      </c>
      <c r="E43" s="28" t="s">
        <v>4773</v>
      </c>
      <c r="F43" s="28" t="s">
        <v>4724</v>
      </c>
      <c r="G43" s="28" t="s">
        <v>5975</v>
      </c>
    </row>
    <row r="44" spans="1:7" x14ac:dyDescent="0.25">
      <c r="A44" s="28" t="s">
        <v>7786</v>
      </c>
      <c r="B44" s="28" t="s">
        <v>6795</v>
      </c>
      <c r="C44" s="28" t="s">
        <v>7787</v>
      </c>
      <c r="D44" s="28" t="s">
        <v>5971</v>
      </c>
      <c r="E44" s="28" t="s">
        <v>7788</v>
      </c>
      <c r="F44" s="28" t="s">
        <v>7789</v>
      </c>
      <c r="G44" s="28" t="s">
        <v>7790</v>
      </c>
    </row>
    <row r="45" spans="1:7" x14ac:dyDescent="0.25">
      <c r="A45" s="28" t="s">
        <v>7791</v>
      </c>
      <c r="B45" s="28" t="s">
        <v>7792</v>
      </c>
      <c r="C45" s="28" t="s">
        <v>7793</v>
      </c>
      <c r="D45" s="28" t="s">
        <v>4792</v>
      </c>
      <c r="E45" s="28" t="s">
        <v>7794</v>
      </c>
      <c r="F45" s="28" t="s">
        <v>7795</v>
      </c>
      <c r="G45" s="28" t="s">
        <v>4298</v>
      </c>
    </row>
    <row r="46" spans="1:7" x14ac:dyDescent="0.25">
      <c r="A46" s="28" t="s">
        <v>7796</v>
      </c>
      <c r="B46" s="28" t="s">
        <v>7797</v>
      </c>
      <c r="C46" s="28" t="s">
        <v>7798</v>
      </c>
      <c r="D46" s="28" t="s">
        <v>7799</v>
      </c>
      <c r="E46" s="28" t="s">
        <v>7800</v>
      </c>
      <c r="F46" s="28" t="s">
        <v>7801</v>
      </c>
      <c r="G46" s="28" t="s">
        <v>4650</v>
      </c>
    </row>
    <row r="47" spans="1:7" x14ac:dyDescent="0.25">
      <c r="A47" s="28" t="s">
        <v>7802</v>
      </c>
      <c r="B47" s="28" t="s">
        <v>7803</v>
      </c>
      <c r="C47" s="28" t="s">
        <v>7804</v>
      </c>
      <c r="D47" s="28" t="s">
        <v>1807</v>
      </c>
      <c r="E47" s="28" t="s">
        <v>7805</v>
      </c>
      <c r="F47" s="28" t="s">
        <v>7806</v>
      </c>
      <c r="G47" s="28" t="s">
        <v>7807</v>
      </c>
    </row>
    <row r="48" spans="1:7" x14ac:dyDescent="0.25">
      <c r="A48" s="28" t="s">
        <v>7808</v>
      </c>
      <c r="B48" s="28" t="s">
        <v>7809</v>
      </c>
      <c r="C48" s="28" t="s">
        <v>7810</v>
      </c>
      <c r="D48" s="28" t="s">
        <v>7811</v>
      </c>
      <c r="E48" s="28" t="s">
        <v>7812</v>
      </c>
      <c r="F48" s="28" t="s">
        <v>7813</v>
      </c>
      <c r="G48" s="28" t="s">
        <v>7814</v>
      </c>
    </row>
    <row r="49" spans="1:7" x14ac:dyDescent="0.25">
      <c r="A49" s="28" t="s">
        <v>6985</v>
      </c>
      <c r="B49" s="28" t="s">
        <v>7815</v>
      </c>
      <c r="C49" s="28" t="s">
        <v>7816</v>
      </c>
      <c r="D49" s="28" t="s">
        <v>7817</v>
      </c>
      <c r="E49" s="28" t="s">
        <v>7818</v>
      </c>
      <c r="F49" s="28" t="s">
        <v>7819</v>
      </c>
      <c r="G49" s="28" t="s">
        <v>7820</v>
      </c>
    </row>
    <row r="50" spans="1:7" x14ac:dyDescent="0.25">
      <c r="A50" s="28" t="s">
        <v>7821</v>
      </c>
      <c r="C50" s="28" t="s">
        <v>7822</v>
      </c>
      <c r="D50" s="28" t="s">
        <v>7823</v>
      </c>
      <c r="E50" s="28" t="s">
        <v>7824</v>
      </c>
      <c r="F50" s="28" t="s">
        <v>7825</v>
      </c>
      <c r="G50" s="28" t="s">
        <v>7826</v>
      </c>
    </row>
    <row r="51" spans="1:7" x14ac:dyDescent="0.25">
      <c r="A51" s="28" t="s">
        <v>7827</v>
      </c>
      <c r="C51" s="28" t="s">
        <v>7828</v>
      </c>
      <c r="D51" s="28" t="s">
        <v>7829</v>
      </c>
      <c r="E51" s="28" t="s">
        <v>7830</v>
      </c>
      <c r="F51" s="28" t="s">
        <v>7831</v>
      </c>
      <c r="G51" s="28" t="s">
        <v>5346</v>
      </c>
    </row>
    <row r="52" spans="1:7" x14ac:dyDescent="0.25">
      <c r="A52" s="28" t="s">
        <v>4494</v>
      </c>
      <c r="C52" s="28" t="s">
        <v>7832</v>
      </c>
      <c r="D52" s="28" t="s">
        <v>7833</v>
      </c>
      <c r="E52" s="28" t="s">
        <v>7834</v>
      </c>
      <c r="F52" s="28" t="s">
        <v>6014</v>
      </c>
      <c r="G52" s="28" t="s">
        <v>7835</v>
      </c>
    </row>
    <row r="53" spans="1:7" x14ac:dyDescent="0.25">
      <c r="A53" s="28" t="s">
        <v>7836</v>
      </c>
      <c r="C53" s="28" t="s">
        <v>7837</v>
      </c>
      <c r="D53" s="28" t="s">
        <v>7838</v>
      </c>
      <c r="E53" s="28" t="s">
        <v>7839</v>
      </c>
      <c r="F53" s="28" t="s">
        <v>5876</v>
      </c>
      <c r="G53" s="28" t="s">
        <v>7840</v>
      </c>
    </row>
    <row r="54" spans="1:7" x14ac:dyDescent="0.25">
      <c r="A54" s="28" t="s">
        <v>4471</v>
      </c>
      <c r="C54" s="28" t="s">
        <v>7841</v>
      </c>
      <c r="D54" s="28" t="s">
        <v>7842</v>
      </c>
      <c r="E54" s="28" t="s">
        <v>7843</v>
      </c>
      <c r="F54" s="28" t="s">
        <v>7844</v>
      </c>
      <c r="G54" s="28" t="s">
        <v>6686</v>
      </c>
    </row>
    <row r="55" spans="1:7" x14ac:dyDescent="0.25">
      <c r="A55" s="28" t="s">
        <v>4668</v>
      </c>
      <c r="C55" s="28" t="s">
        <v>7845</v>
      </c>
      <c r="D55" s="28" t="s">
        <v>7846</v>
      </c>
      <c r="E55" s="28" t="s">
        <v>7847</v>
      </c>
      <c r="F55" s="28" t="s">
        <v>7848</v>
      </c>
      <c r="G55" s="28" t="s">
        <v>7849</v>
      </c>
    </row>
    <row r="56" spans="1:7" x14ac:dyDescent="0.25">
      <c r="A56" s="28" t="s">
        <v>1662</v>
      </c>
      <c r="C56" s="28" t="s">
        <v>6579</v>
      </c>
      <c r="D56" s="28" t="s">
        <v>7850</v>
      </c>
      <c r="E56" s="28" t="s">
        <v>7851</v>
      </c>
      <c r="F56" s="28" t="s">
        <v>7852</v>
      </c>
      <c r="G56" s="28" t="s">
        <v>7853</v>
      </c>
    </row>
    <row r="57" spans="1:7" x14ac:dyDescent="0.25">
      <c r="A57" s="28" t="s">
        <v>7854</v>
      </c>
      <c r="C57" s="28" t="s">
        <v>7855</v>
      </c>
      <c r="D57" s="28" t="s">
        <v>7856</v>
      </c>
      <c r="E57" s="28" t="s">
        <v>7857</v>
      </c>
      <c r="F57" s="28" t="s">
        <v>7858</v>
      </c>
      <c r="G57" s="28" t="s">
        <v>7859</v>
      </c>
    </row>
    <row r="58" spans="1:7" x14ac:dyDescent="0.25">
      <c r="A58" s="28" t="s">
        <v>6616</v>
      </c>
      <c r="C58" s="28" t="s">
        <v>7860</v>
      </c>
      <c r="D58" s="28" t="s">
        <v>7861</v>
      </c>
      <c r="E58" s="28" t="s">
        <v>4897</v>
      </c>
      <c r="F58" s="28" t="s">
        <v>5346</v>
      </c>
      <c r="G58" s="28" t="s">
        <v>7862</v>
      </c>
    </row>
    <row r="59" spans="1:7" x14ac:dyDescent="0.25">
      <c r="A59" s="28" t="s">
        <v>7863</v>
      </c>
      <c r="C59" s="28" t="s">
        <v>7864</v>
      </c>
      <c r="D59" s="28" t="s">
        <v>7865</v>
      </c>
      <c r="E59" s="28" t="s">
        <v>7866</v>
      </c>
      <c r="F59" s="28" t="s">
        <v>7867</v>
      </c>
      <c r="G59" s="28" t="s">
        <v>7868</v>
      </c>
    </row>
    <row r="60" spans="1:7" x14ac:dyDescent="0.25">
      <c r="A60" s="28" t="s">
        <v>7869</v>
      </c>
      <c r="C60" s="28" t="s">
        <v>7870</v>
      </c>
      <c r="D60" s="28" t="s">
        <v>7871</v>
      </c>
      <c r="E60" s="28" t="s">
        <v>7872</v>
      </c>
      <c r="F60" s="28" t="s">
        <v>7873</v>
      </c>
      <c r="G60" s="28" t="s">
        <v>7874</v>
      </c>
    </row>
    <row r="61" spans="1:7" x14ac:dyDescent="0.25">
      <c r="A61" s="28" t="s">
        <v>7875</v>
      </c>
      <c r="C61" s="28" t="s">
        <v>7876</v>
      </c>
      <c r="D61" s="28" t="s">
        <v>7877</v>
      </c>
      <c r="E61" s="28" t="s">
        <v>1888</v>
      </c>
      <c r="F61" s="28" t="s">
        <v>7878</v>
      </c>
      <c r="G61" s="28" t="s">
        <v>7879</v>
      </c>
    </row>
    <row r="62" spans="1:7" x14ac:dyDescent="0.25">
      <c r="A62" s="28" t="s">
        <v>7880</v>
      </c>
      <c r="C62" s="28" t="s">
        <v>7881</v>
      </c>
      <c r="D62" s="28" t="s">
        <v>7882</v>
      </c>
      <c r="E62" s="28" t="s">
        <v>6979</v>
      </c>
      <c r="F62" s="28" t="s">
        <v>7883</v>
      </c>
      <c r="G62" s="28" t="s">
        <v>7179</v>
      </c>
    </row>
    <row r="63" spans="1:7" x14ac:dyDescent="0.25">
      <c r="A63" s="28" t="s">
        <v>7884</v>
      </c>
      <c r="C63" s="28" t="s">
        <v>7885</v>
      </c>
      <c r="D63" s="28" t="s">
        <v>7886</v>
      </c>
      <c r="E63" s="28" t="s">
        <v>7887</v>
      </c>
      <c r="F63" s="28" t="s">
        <v>7888</v>
      </c>
      <c r="G63" s="28" t="s">
        <v>7889</v>
      </c>
    </row>
    <row r="64" spans="1:7" x14ac:dyDescent="0.25">
      <c r="A64" s="28" t="s">
        <v>7890</v>
      </c>
      <c r="C64" s="28" t="s">
        <v>7891</v>
      </c>
      <c r="D64" s="28" t="s">
        <v>7892</v>
      </c>
      <c r="E64" s="28" t="s">
        <v>7893</v>
      </c>
      <c r="F64" s="28" t="s">
        <v>7894</v>
      </c>
      <c r="G64" s="28" t="s">
        <v>7895</v>
      </c>
    </row>
    <row r="65" spans="1:7" x14ac:dyDescent="0.25">
      <c r="A65" s="28" t="s">
        <v>7896</v>
      </c>
      <c r="C65" s="28" t="s">
        <v>7897</v>
      </c>
      <c r="D65" s="28" t="s">
        <v>7898</v>
      </c>
      <c r="E65" s="28" t="s">
        <v>7899</v>
      </c>
      <c r="F65" s="28" t="s">
        <v>7900</v>
      </c>
      <c r="G65" s="28" t="s">
        <v>7901</v>
      </c>
    </row>
    <row r="66" spans="1:7" x14ac:dyDescent="0.25">
      <c r="A66" s="28" t="s">
        <v>7902</v>
      </c>
      <c r="C66" s="28" t="s">
        <v>7903</v>
      </c>
      <c r="D66" s="28" t="s">
        <v>7904</v>
      </c>
      <c r="E66" s="28" t="s">
        <v>7905</v>
      </c>
      <c r="F66" s="28" t="s">
        <v>5676</v>
      </c>
      <c r="G66" s="28" t="s">
        <v>7906</v>
      </c>
    </row>
    <row r="67" spans="1:7" x14ac:dyDescent="0.25">
      <c r="A67" s="28" t="s">
        <v>7907</v>
      </c>
      <c r="C67" s="28" t="s">
        <v>7908</v>
      </c>
      <c r="D67" s="28" t="s">
        <v>7311</v>
      </c>
      <c r="E67" s="28" t="s">
        <v>7909</v>
      </c>
      <c r="F67" s="28" t="s">
        <v>7910</v>
      </c>
      <c r="G67" s="28" t="s">
        <v>7911</v>
      </c>
    </row>
    <row r="68" spans="1:7" x14ac:dyDescent="0.25">
      <c r="A68" s="28" t="s">
        <v>7912</v>
      </c>
      <c r="C68" s="28" t="s">
        <v>7913</v>
      </c>
      <c r="D68" s="28" t="s">
        <v>7914</v>
      </c>
      <c r="E68" s="28" t="s">
        <v>7915</v>
      </c>
      <c r="F68" s="28" t="s">
        <v>7916</v>
      </c>
      <c r="G68" s="28" t="s">
        <v>7917</v>
      </c>
    </row>
    <row r="69" spans="1:7" x14ac:dyDescent="0.25">
      <c r="A69" s="28" t="s">
        <v>7918</v>
      </c>
      <c r="C69" s="28" t="s">
        <v>7919</v>
      </c>
      <c r="D69" s="28" t="s">
        <v>7920</v>
      </c>
      <c r="F69" s="28" t="s">
        <v>4773</v>
      </c>
      <c r="G69" s="28" t="s">
        <v>7921</v>
      </c>
    </row>
    <row r="70" spans="1:7" x14ac:dyDescent="0.25">
      <c r="A70" s="28" t="s">
        <v>7922</v>
      </c>
      <c r="C70" s="28" t="s">
        <v>7923</v>
      </c>
      <c r="D70" s="28" t="s">
        <v>7924</v>
      </c>
      <c r="F70" s="28" t="s">
        <v>7925</v>
      </c>
      <c r="G70" s="28" t="s">
        <v>5212</v>
      </c>
    </row>
    <row r="71" spans="1:7" x14ac:dyDescent="0.25">
      <c r="A71" s="28" t="s">
        <v>7926</v>
      </c>
      <c r="C71" s="28" t="s">
        <v>7927</v>
      </c>
      <c r="D71" s="28" t="s">
        <v>5133</v>
      </c>
      <c r="F71" s="28" t="s">
        <v>7928</v>
      </c>
      <c r="G71" s="28" t="s">
        <v>7929</v>
      </c>
    </row>
    <row r="72" spans="1:7" x14ac:dyDescent="0.25">
      <c r="A72" s="28" t="s">
        <v>7930</v>
      </c>
      <c r="C72" s="28" t="s">
        <v>7931</v>
      </c>
      <c r="D72" s="28" t="s">
        <v>7932</v>
      </c>
      <c r="F72" s="28" t="s">
        <v>7933</v>
      </c>
      <c r="G72" s="28" t="s">
        <v>7934</v>
      </c>
    </row>
    <row r="73" spans="1:7" x14ac:dyDescent="0.25">
      <c r="A73" s="28" t="s">
        <v>7935</v>
      </c>
      <c r="C73" s="28" t="s">
        <v>6813</v>
      </c>
      <c r="D73" s="28" t="s">
        <v>6409</v>
      </c>
      <c r="F73" s="28" t="s">
        <v>1746</v>
      </c>
      <c r="G73" s="28" t="s">
        <v>6732</v>
      </c>
    </row>
    <row r="74" spans="1:7" x14ac:dyDescent="0.25">
      <c r="A74" s="28" t="s">
        <v>7936</v>
      </c>
      <c r="C74" s="28" t="s">
        <v>7937</v>
      </c>
      <c r="D74" s="28" t="s">
        <v>7938</v>
      </c>
      <c r="F74" s="28" t="s">
        <v>5858</v>
      </c>
      <c r="G74" s="28" t="s">
        <v>5151</v>
      </c>
    </row>
    <row r="75" spans="1:7" x14ac:dyDescent="0.25">
      <c r="A75" s="28" t="s">
        <v>7939</v>
      </c>
      <c r="C75" s="28" t="s">
        <v>7940</v>
      </c>
      <c r="D75" s="28" t="s">
        <v>7941</v>
      </c>
      <c r="F75" s="28" t="s">
        <v>1807</v>
      </c>
      <c r="G75" s="28" t="s">
        <v>7942</v>
      </c>
    </row>
    <row r="76" spans="1:7" x14ac:dyDescent="0.25">
      <c r="A76" s="28" t="s">
        <v>1746</v>
      </c>
      <c r="C76" s="28" t="s">
        <v>7943</v>
      </c>
      <c r="D76" s="28" t="s">
        <v>6212</v>
      </c>
      <c r="F76" s="28" t="s">
        <v>7944</v>
      </c>
      <c r="G76" s="28" t="s">
        <v>7945</v>
      </c>
    </row>
    <row r="77" spans="1:7" x14ac:dyDescent="0.25">
      <c r="A77" s="28" t="s">
        <v>7946</v>
      </c>
      <c r="C77" s="28" t="s">
        <v>7947</v>
      </c>
      <c r="D77" s="28" t="s">
        <v>7948</v>
      </c>
      <c r="F77" s="28" t="s">
        <v>7949</v>
      </c>
      <c r="G77" s="28" t="s">
        <v>7950</v>
      </c>
    </row>
    <row r="78" spans="1:7" x14ac:dyDescent="0.25">
      <c r="A78" s="28" t="s">
        <v>1761</v>
      </c>
      <c r="C78" s="28" t="s">
        <v>7951</v>
      </c>
      <c r="D78" s="28" t="s">
        <v>5178</v>
      </c>
      <c r="F78" s="28" t="s">
        <v>7952</v>
      </c>
      <c r="G78" s="28" t="s">
        <v>7953</v>
      </c>
    </row>
    <row r="79" spans="1:7" x14ac:dyDescent="0.25">
      <c r="A79" s="28" t="s">
        <v>7954</v>
      </c>
      <c r="C79" s="28" t="s">
        <v>7955</v>
      </c>
      <c r="F79" s="28" t="s">
        <v>7956</v>
      </c>
      <c r="G79" s="28" t="s">
        <v>7957</v>
      </c>
    </row>
    <row r="80" spans="1:7" x14ac:dyDescent="0.25">
      <c r="A80" s="28" t="s">
        <v>7958</v>
      </c>
      <c r="C80" s="28" t="s">
        <v>7959</v>
      </c>
      <c r="F80" s="28" t="s">
        <v>7960</v>
      </c>
      <c r="G80" s="28" t="s">
        <v>7961</v>
      </c>
    </row>
    <row r="81" spans="1:7" x14ac:dyDescent="0.25">
      <c r="A81" s="28" t="s">
        <v>5025</v>
      </c>
      <c r="C81" s="28" t="s">
        <v>7962</v>
      </c>
      <c r="F81" s="28" t="s">
        <v>7963</v>
      </c>
      <c r="G81" s="28" t="s">
        <v>7964</v>
      </c>
    </row>
    <row r="82" spans="1:7" x14ac:dyDescent="0.25">
      <c r="A82" s="28" t="s">
        <v>7965</v>
      </c>
      <c r="C82" s="28" t="s">
        <v>7966</v>
      </c>
      <c r="F82" s="28" t="s">
        <v>7967</v>
      </c>
      <c r="G82" s="28" t="s">
        <v>1900</v>
      </c>
    </row>
    <row r="83" spans="1:7" x14ac:dyDescent="0.25">
      <c r="A83" s="28" t="s">
        <v>7968</v>
      </c>
      <c r="C83" s="28" t="s">
        <v>7969</v>
      </c>
      <c r="F83" s="28" t="s">
        <v>7970</v>
      </c>
      <c r="G83" s="28" t="s">
        <v>7971</v>
      </c>
    </row>
    <row r="84" spans="1:7" x14ac:dyDescent="0.25">
      <c r="A84" s="28" t="s">
        <v>7972</v>
      </c>
      <c r="C84" s="28" t="s">
        <v>7471</v>
      </c>
      <c r="F84" s="28" t="s">
        <v>7973</v>
      </c>
      <c r="G84" s="28" t="s">
        <v>7974</v>
      </c>
    </row>
    <row r="85" spans="1:7" x14ac:dyDescent="0.25">
      <c r="A85" s="28" t="s">
        <v>5143</v>
      </c>
      <c r="C85" s="28" t="s">
        <v>7975</v>
      </c>
      <c r="F85" s="28" t="s">
        <v>5097</v>
      </c>
      <c r="G85" s="28" t="s">
        <v>7976</v>
      </c>
    </row>
    <row r="86" spans="1:7" x14ac:dyDescent="0.25">
      <c r="A86" s="28" t="s">
        <v>7977</v>
      </c>
      <c r="C86" s="28" t="s">
        <v>7978</v>
      </c>
      <c r="F86" s="28" t="s">
        <v>7979</v>
      </c>
      <c r="G86" s="28" t="s">
        <v>4924</v>
      </c>
    </row>
    <row r="87" spans="1:7" x14ac:dyDescent="0.25">
      <c r="A87" s="28" t="s">
        <v>6930</v>
      </c>
      <c r="C87" s="28" t="s">
        <v>6888</v>
      </c>
      <c r="F87" s="28" t="s">
        <v>5143</v>
      </c>
      <c r="G87" s="28" t="s">
        <v>7980</v>
      </c>
    </row>
    <row r="88" spans="1:7" x14ac:dyDescent="0.25">
      <c r="A88" s="28" t="s">
        <v>5119</v>
      </c>
      <c r="C88" s="28" t="s">
        <v>1909</v>
      </c>
      <c r="F88" s="28" t="s">
        <v>6761</v>
      </c>
      <c r="G88" s="28" t="s">
        <v>7981</v>
      </c>
    </row>
    <row r="89" spans="1:7" x14ac:dyDescent="0.25">
      <c r="A89" s="28" t="s">
        <v>7982</v>
      </c>
      <c r="C89" s="28" t="s">
        <v>7983</v>
      </c>
      <c r="F89" s="28" t="s">
        <v>7984</v>
      </c>
      <c r="G89" s="28" t="s">
        <v>7985</v>
      </c>
    </row>
    <row r="90" spans="1:7" x14ac:dyDescent="0.25">
      <c r="A90" s="28" t="s">
        <v>7986</v>
      </c>
      <c r="C90" s="28" t="s">
        <v>7987</v>
      </c>
      <c r="F90" s="28" t="s">
        <v>5237</v>
      </c>
      <c r="G90" s="28" t="s">
        <v>7988</v>
      </c>
    </row>
    <row r="91" spans="1:7" x14ac:dyDescent="0.25">
      <c r="A91" s="28" t="s">
        <v>7989</v>
      </c>
      <c r="C91" s="28" t="s">
        <v>7990</v>
      </c>
      <c r="F91" s="28" t="s">
        <v>7871</v>
      </c>
      <c r="G91" s="28" t="s">
        <v>6937</v>
      </c>
    </row>
    <row r="92" spans="1:7" x14ac:dyDescent="0.25">
      <c r="A92" s="28" t="s">
        <v>7991</v>
      </c>
      <c r="C92" s="28" t="s">
        <v>7992</v>
      </c>
      <c r="F92" s="28" t="s">
        <v>7993</v>
      </c>
      <c r="G92" s="28" t="s">
        <v>7994</v>
      </c>
    </row>
    <row r="93" spans="1:7" x14ac:dyDescent="0.25">
      <c r="A93" s="28" t="s">
        <v>7995</v>
      </c>
      <c r="C93" s="28" t="s">
        <v>7996</v>
      </c>
      <c r="F93" s="28" t="s">
        <v>7997</v>
      </c>
      <c r="G93" s="28" t="s">
        <v>7998</v>
      </c>
    </row>
    <row r="94" spans="1:7" x14ac:dyDescent="0.25">
      <c r="A94" s="28" t="s">
        <v>7999</v>
      </c>
      <c r="C94" s="28" t="s">
        <v>8000</v>
      </c>
      <c r="F94" s="28" t="s">
        <v>8001</v>
      </c>
      <c r="G94" s="28" t="s">
        <v>8002</v>
      </c>
    </row>
    <row r="95" spans="1:7" x14ac:dyDescent="0.25">
      <c r="A95" s="28" t="s">
        <v>8003</v>
      </c>
      <c r="C95" s="28" t="s">
        <v>7523</v>
      </c>
      <c r="F95" s="28" t="s">
        <v>8004</v>
      </c>
      <c r="G95" s="28" t="s">
        <v>6011</v>
      </c>
    </row>
    <row r="96" spans="1:7" x14ac:dyDescent="0.25">
      <c r="A96" s="28" t="s">
        <v>6187</v>
      </c>
      <c r="C96" s="28" t="s">
        <v>8005</v>
      </c>
      <c r="F96" s="28" t="s">
        <v>8006</v>
      </c>
      <c r="G96" s="28" t="s">
        <v>8007</v>
      </c>
    </row>
    <row r="97" spans="1:7" x14ac:dyDescent="0.25">
      <c r="A97" s="28" t="s">
        <v>8008</v>
      </c>
      <c r="C97" s="28" t="s">
        <v>7533</v>
      </c>
      <c r="F97" s="28" t="s">
        <v>8009</v>
      </c>
      <c r="G97" s="28" t="s">
        <v>8010</v>
      </c>
    </row>
    <row r="98" spans="1:7" x14ac:dyDescent="0.25">
      <c r="A98" s="28" t="s">
        <v>8011</v>
      </c>
      <c r="C98" s="28" t="s">
        <v>4897</v>
      </c>
      <c r="F98" s="28" t="s">
        <v>8012</v>
      </c>
      <c r="G98" s="28" t="s">
        <v>1879</v>
      </c>
    </row>
    <row r="99" spans="1:7" x14ac:dyDescent="0.25">
      <c r="A99" s="28" t="s">
        <v>8013</v>
      </c>
      <c r="C99" s="28" t="s">
        <v>8014</v>
      </c>
      <c r="F99" s="28" t="s">
        <v>8015</v>
      </c>
      <c r="G99" s="28" t="s">
        <v>8016</v>
      </c>
    </row>
    <row r="100" spans="1:7" x14ac:dyDescent="0.25">
      <c r="A100" s="28" t="s">
        <v>8017</v>
      </c>
      <c r="C100" s="28" t="s">
        <v>8018</v>
      </c>
      <c r="F100" s="28" t="s">
        <v>4966</v>
      </c>
      <c r="G100" s="28" t="s">
        <v>8019</v>
      </c>
    </row>
    <row r="101" spans="1:7" x14ac:dyDescent="0.25">
      <c r="A101" s="28" t="s">
        <v>8020</v>
      </c>
      <c r="C101" s="28" t="s">
        <v>5305</v>
      </c>
      <c r="F101" s="28" t="s">
        <v>8021</v>
      </c>
      <c r="G101" s="28" t="s">
        <v>6333</v>
      </c>
    </row>
    <row r="102" spans="1:7" x14ac:dyDescent="0.25">
      <c r="A102" s="28" t="s">
        <v>1857</v>
      </c>
      <c r="C102" s="28" t="s">
        <v>8022</v>
      </c>
      <c r="F102" s="28" t="s">
        <v>8023</v>
      </c>
      <c r="G102" s="28" t="s">
        <v>8024</v>
      </c>
    </row>
    <row r="103" spans="1:7" x14ac:dyDescent="0.25">
      <c r="A103" s="28" t="s">
        <v>8025</v>
      </c>
      <c r="C103" s="28" t="s">
        <v>8026</v>
      </c>
      <c r="F103" s="28" t="s">
        <v>8027</v>
      </c>
      <c r="G103" s="28" t="s">
        <v>1857</v>
      </c>
    </row>
    <row r="104" spans="1:7" x14ac:dyDescent="0.25">
      <c r="A104" s="28" t="s">
        <v>8028</v>
      </c>
      <c r="C104" s="28" t="s">
        <v>8029</v>
      </c>
      <c r="F104" s="28" t="s">
        <v>8030</v>
      </c>
      <c r="G104" s="28" t="s">
        <v>8031</v>
      </c>
    </row>
    <row r="105" spans="1:7" x14ac:dyDescent="0.25">
      <c r="A105" s="28" t="s">
        <v>8032</v>
      </c>
      <c r="C105" s="28" t="s">
        <v>6979</v>
      </c>
      <c r="F105" s="28" t="s">
        <v>8033</v>
      </c>
      <c r="G105" s="28" t="s">
        <v>8034</v>
      </c>
    </row>
    <row r="106" spans="1:7" x14ac:dyDescent="0.25">
      <c r="A106" s="28" t="s">
        <v>8035</v>
      </c>
      <c r="C106" s="28" t="s">
        <v>6409</v>
      </c>
      <c r="F106" s="28" t="s">
        <v>8036</v>
      </c>
      <c r="G106" s="28" t="s">
        <v>6409</v>
      </c>
    </row>
    <row r="107" spans="1:7" x14ac:dyDescent="0.25">
      <c r="A107" s="28" t="s">
        <v>8037</v>
      </c>
      <c r="C107" s="28" t="s">
        <v>6393</v>
      </c>
      <c r="F107" s="28" t="s">
        <v>8038</v>
      </c>
      <c r="G107" s="28" t="s">
        <v>8039</v>
      </c>
    </row>
    <row r="108" spans="1:7" x14ac:dyDescent="0.25">
      <c r="A108" s="28" t="s">
        <v>8040</v>
      </c>
      <c r="C108" s="28" t="s">
        <v>5178</v>
      </c>
      <c r="F108" s="28" t="s">
        <v>8041</v>
      </c>
      <c r="G108" s="28" t="s">
        <v>8042</v>
      </c>
    </row>
    <row r="109" spans="1:7" x14ac:dyDescent="0.25">
      <c r="A109" s="28" t="s">
        <v>7815</v>
      </c>
      <c r="C109" s="28" t="s">
        <v>5330</v>
      </c>
      <c r="F109" s="28" t="s">
        <v>8043</v>
      </c>
      <c r="G109" s="28" t="s">
        <v>8044</v>
      </c>
    </row>
    <row r="110" spans="1:7" x14ac:dyDescent="0.25">
      <c r="A110" s="28" t="s">
        <v>8045</v>
      </c>
      <c r="F110" s="28" t="s">
        <v>8046</v>
      </c>
      <c r="G110" s="28" t="s">
        <v>8047</v>
      </c>
    </row>
    <row r="111" spans="1:7" x14ac:dyDescent="0.25">
      <c r="A111" s="28" t="s">
        <v>8048</v>
      </c>
      <c r="F111" s="28" t="s">
        <v>8049</v>
      </c>
      <c r="G111" s="28" t="s">
        <v>8050</v>
      </c>
    </row>
    <row r="112" spans="1:7" x14ac:dyDescent="0.25">
      <c r="A112" s="28" t="s">
        <v>8051</v>
      </c>
      <c r="F112" s="28" t="s">
        <v>5308</v>
      </c>
      <c r="G112" s="28" t="s">
        <v>7310</v>
      </c>
    </row>
    <row r="113" spans="6:7" x14ac:dyDescent="0.25">
      <c r="F113" s="28" t="s">
        <v>8035</v>
      </c>
      <c r="G113" s="28" t="s">
        <v>8052</v>
      </c>
    </row>
    <row r="114" spans="6:7" x14ac:dyDescent="0.25">
      <c r="F114" s="28" t="s">
        <v>8053</v>
      </c>
    </row>
    <row r="115" spans="6:7" x14ac:dyDescent="0.25">
      <c r="F115" s="28" t="s">
        <v>8054</v>
      </c>
    </row>
  </sheetData>
  <sheetProtection algorithmName="SHA-512" hashValue="ADW0cMSfiXrpwy+aFK/YDhpuZ6ZFdkJMOr3TCRu33JYM7PbGiCEISXt+mKDilAr8sYRNUHbuO8p2eQIyOalzAQ==" saltValue="IQ7eEBwKb/wv65VKsMJQRg==" spinCount="100000" sheet="1" objects="1" scenarios="1"/>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0"/>
  <sheetViews>
    <sheetView workbookViewId="0">
      <selection activeCell="B2" sqref="B2"/>
    </sheetView>
  </sheetViews>
  <sheetFormatPr defaultRowHeight="15" x14ac:dyDescent="0.25"/>
  <cols>
    <col min="1" max="6" width="29.5703125" customWidth="1"/>
    <col min="7" max="7" width="25.85546875" customWidth="1"/>
  </cols>
  <sheetData>
    <row r="1" spans="1:7" x14ac:dyDescent="0.25">
      <c r="A1" t="s">
        <v>4153</v>
      </c>
      <c r="B1" t="s">
        <v>4155</v>
      </c>
      <c r="C1" t="s">
        <v>4157</v>
      </c>
      <c r="D1" t="s">
        <v>4159</v>
      </c>
      <c r="E1" t="s">
        <v>4161</v>
      </c>
      <c r="F1" t="s">
        <v>4163</v>
      </c>
      <c r="G1" t="s">
        <v>4165</v>
      </c>
    </row>
    <row r="2" spans="1:7" x14ac:dyDescent="0.25">
      <c r="A2" s="7" t="s">
        <v>1516</v>
      </c>
      <c r="B2" s="20" t="s">
        <v>5642</v>
      </c>
      <c r="C2" s="7" t="s">
        <v>1516</v>
      </c>
      <c r="D2" s="7" t="s">
        <v>1516</v>
      </c>
      <c r="E2" s="7" t="s">
        <v>1516</v>
      </c>
      <c r="F2" s="7" t="s">
        <v>1516</v>
      </c>
      <c r="G2" s="7" t="s">
        <v>1516</v>
      </c>
    </row>
    <row r="3" spans="1:7" x14ac:dyDescent="0.25">
      <c r="A3" s="20" t="s">
        <v>4343</v>
      </c>
      <c r="C3" s="20" t="s">
        <v>5643</v>
      </c>
      <c r="D3" s="20" t="s">
        <v>4159</v>
      </c>
      <c r="E3" s="20" t="s">
        <v>5644</v>
      </c>
      <c r="F3" s="20" t="s">
        <v>5645</v>
      </c>
      <c r="G3" s="20" t="s">
        <v>4443</v>
      </c>
    </row>
    <row r="4" spans="1:7" x14ac:dyDescent="0.25">
      <c r="A4" s="20" t="s">
        <v>4153</v>
      </c>
      <c r="B4" s="20"/>
      <c r="C4" s="20" t="s">
        <v>5646</v>
      </c>
      <c r="D4" s="20" t="s">
        <v>5647</v>
      </c>
      <c r="E4" s="20" t="s">
        <v>4430</v>
      </c>
      <c r="F4" s="20" t="s">
        <v>5648</v>
      </c>
      <c r="G4" s="20" t="s">
        <v>5649</v>
      </c>
    </row>
    <row r="5" spans="1:7" x14ac:dyDescent="0.25">
      <c r="A5" s="20" t="s">
        <v>5650</v>
      </c>
      <c r="B5" s="20"/>
      <c r="C5" s="20" t="s">
        <v>5651</v>
      </c>
      <c r="D5" s="20" t="s">
        <v>5652</v>
      </c>
      <c r="E5" s="20" t="s">
        <v>5653</v>
      </c>
      <c r="F5" s="20" t="s">
        <v>5654</v>
      </c>
      <c r="G5" s="20" t="s">
        <v>5655</v>
      </c>
    </row>
    <row r="6" spans="1:7" x14ac:dyDescent="0.25">
      <c r="A6" s="20" t="s">
        <v>5656</v>
      </c>
      <c r="B6" s="20"/>
      <c r="C6" s="20" t="s">
        <v>5657</v>
      </c>
      <c r="D6" s="20" t="s">
        <v>5658</v>
      </c>
      <c r="E6" s="20" t="s">
        <v>5659</v>
      </c>
      <c r="F6" s="20" t="s">
        <v>5660</v>
      </c>
      <c r="G6" s="20" t="s">
        <v>5661</v>
      </c>
    </row>
    <row r="7" spans="1:7" x14ac:dyDescent="0.25">
      <c r="A7" s="20" t="s">
        <v>5662</v>
      </c>
      <c r="B7" s="20"/>
      <c r="C7" s="20" t="s">
        <v>5663</v>
      </c>
      <c r="D7" s="20" t="s">
        <v>5479</v>
      </c>
      <c r="E7" s="20" t="s">
        <v>4161</v>
      </c>
      <c r="F7" s="20" t="s">
        <v>5664</v>
      </c>
      <c r="G7" s="20" t="s">
        <v>4165</v>
      </c>
    </row>
    <row r="8" spans="1:7" x14ac:dyDescent="0.25">
      <c r="A8" s="20" t="s">
        <v>5665</v>
      </c>
      <c r="B8" s="20"/>
      <c r="C8" s="20" t="s">
        <v>5666</v>
      </c>
      <c r="D8" s="20" t="s">
        <v>5667</v>
      </c>
      <c r="E8" s="20" t="s">
        <v>5668</v>
      </c>
      <c r="F8" s="20" t="s">
        <v>4163</v>
      </c>
      <c r="G8" s="7" t="s">
        <v>1544</v>
      </c>
    </row>
    <row r="9" spans="1:7" x14ac:dyDescent="0.25">
      <c r="A9" s="20" t="s">
        <v>5669</v>
      </c>
      <c r="B9" s="20"/>
      <c r="C9" s="20" t="s">
        <v>5670</v>
      </c>
      <c r="D9" s="20" t="s">
        <v>5671</v>
      </c>
      <c r="E9" s="20" t="s">
        <v>5440</v>
      </c>
      <c r="F9" s="7" t="s">
        <v>1544</v>
      </c>
      <c r="G9" s="20" t="s">
        <v>5672</v>
      </c>
    </row>
    <row r="10" spans="1:7" x14ac:dyDescent="0.25">
      <c r="A10" s="20" t="s">
        <v>5673</v>
      </c>
      <c r="B10" s="20"/>
      <c r="C10" s="20" t="s">
        <v>5674</v>
      </c>
      <c r="D10" s="20" t="s">
        <v>5675</v>
      </c>
      <c r="E10" s="20" t="s">
        <v>5676</v>
      </c>
      <c r="F10" s="20" t="s">
        <v>5677</v>
      </c>
      <c r="G10" s="20" t="s">
        <v>5678</v>
      </c>
    </row>
    <row r="11" spans="1:7" x14ac:dyDescent="0.25">
      <c r="A11" s="7" t="s">
        <v>1544</v>
      </c>
      <c r="B11" s="20"/>
      <c r="C11" s="20" t="s">
        <v>5679</v>
      </c>
      <c r="D11" s="20" t="s">
        <v>5680</v>
      </c>
      <c r="E11" s="20" t="s">
        <v>5681</v>
      </c>
      <c r="F11" s="20" t="s">
        <v>5682</v>
      </c>
      <c r="G11" s="20" t="s">
        <v>5683</v>
      </c>
    </row>
    <row r="12" spans="1:7" x14ac:dyDescent="0.25">
      <c r="A12" s="20" t="s">
        <v>5684</v>
      </c>
      <c r="B12" s="20"/>
      <c r="C12" s="20" t="s">
        <v>5685</v>
      </c>
      <c r="D12" s="20" t="s">
        <v>5686</v>
      </c>
      <c r="E12" s="20" t="s">
        <v>5687</v>
      </c>
      <c r="F12" s="20" t="s">
        <v>5688</v>
      </c>
      <c r="G12" s="20" t="s">
        <v>5689</v>
      </c>
    </row>
    <row r="13" spans="1:7" x14ac:dyDescent="0.25">
      <c r="A13" s="20" t="s">
        <v>4234</v>
      </c>
      <c r="B13" s="20"/>
      <c r="C13" s="20" t="s">
        <v>5690</v>
      </c>
      <c r="D13" s="7" t="s">
        <v>1544</v>
      </c>
      <c r="E13" s="20" t="s">
        <v>5691</v>
      </c>
      <c r="F13" s="20" t="s">
        <v>5692</v>
      </c>
      <c r="G13" s="20" t="s">
        <v>5693</v>
      </c>
    </row>
    <row r="14" spans="1:7" x14ac:dyDescent="0.25">
      <c r="A14" s="20" t="s">
        <v>5694</v>
      </c>
      <c r="B14" s="20"/>
      <c r="C14" s="20" t="s">
        <v>5695</v>
      </c>
      <c r="D14" s="20" t="s">
        <v>5696</v>
      </c>
      <c r="E14" s="20" t="s">
        <v>5697</v>
      </c>
      <c r="F14" s="20" t="s">
        <v>1579</v>
      </c>
      <c r="G14" s="20" t="s">
        <v>5698</v>
      </c>
    </row>
    <row r="15" spans="1:7" x14ac:dyDescent="0.25">
      <c r="A15" s="20" t="s">
        <v>5699</v>
      </c>
      <c r="B15" s="20"/>
      <c r="C15" s="20" t="s">
        <v>5700</v>
      </c>
      <c r="D15" s="20" t="s">
        <v>5701</v>
      </c>
      <c r="E15" s="20" t="s">
        <v>5702</v>
      </c>
      <c r="F15" s="20" t="s">
        <v>5703</v>
      </c>
      <c r="G15" s="20" t="s">
        <v>5704</v>
      </c>
    </row>
    <row r="16" spans="1:7" x14ac:dyDescent="0.25">
      <c r="A16" s="20" t="s">
        <v>5705</v>
      </c>
      <c r="B16" s="20"/>
      <c r="C16" s="20" t="s">
        <v>5706</v>
      </c>
      <c r="D16" s="20" t="s">
        <v>5707</v>
      </c>
      <c r="E16" s="20" t="s">
        <v>5708</v>
      </c>
      <c r="F16" s="20" t="s">
        <v>5709</v>
      </c>
      <c r="G16" s="20" t="s">
        <v>4367</v>
      </c>
    </row>
    <row r="17" spans="1:7" x14ac:dyDescent="0.25">
      <c r="A17" s="20" t="s">
        <v>5710</v>
      </c>
      <c r="B17" s="20"/>
      <c r="C17" s="20" t="s">
        <v>5711</v>
      </c>
      <c r="D17" s="20" t="s">
        <v>5712</v>
      </c>
      <c r="E17" s="20" t="s">
        <v>5713</v>
      </c>
      <c r="F17" s="20" t="s">
        <v>5714</v>
      </c>
      <c r="G17" s="20" t="s">
        <v>4391</v>
      </c>
    </row>
    <row r="18" spans="1:7" x14ac:dyDescent="0.25">
      <c r="A18" s="20" t="s">
        <v>5715</v>
      </c>
      <c r="B18" s="20"/>
      <c r="C18" s="20" t="s">
        <v>5152</v>
      </c>
      <c r="D18" s="20" t="s">
        <v>5716</v>
      </c>
      <c r="E18" s="20" t="s">
        <v>5717</v>
      </c>
      <c r="F18" s="20" t="s">
        <v>5718</v>
      </c>
      <c r="G18" s="20" t="s">
        <v>5719</v>
      </c>
    </row>
    <row r="19" spans="1:7" x14ac:dyDescent="0.25">
      <c r="A19" s="20" t="s">
        <v>5720</v>
      </c>
      <c r="B19" s="20"/>
      <c r="C19" s="20" t="s">
        <v>5721</v>
      </c>
      <c r="D19" s="20" t="s">
        <v>5722</v>
      </c>
      <c r="E19" s="20" t="s">
        <v>5207</v>
      </c>
      <c r="F19" s="20" t="s">
        <v>5385</v>
      </c>
      <c r="G19" s="20" t="s">
        <v>5723</v>
      </c>
    </row>
    <row r="20" spans="1:7" x14ac:dyDescent="0.25">
      <c r="A20" s="20" t="s">
        <v>5724</v>
      </c>
      <c r="B20" s="20"/>
      <c r="C20" s="20" t="s">
        <v>5725</v>
      </c>
      <c r="D20" s="20" t="s">
        <v>4401</v>
      </c>
      <c r="E20" s="7" t="s">
        <v>1544</v>
      </c>
      <c r="F20" s="20" t="s">
        <v>5726</v>
      </c>
      <c r="G20" s="20" t="s">
        <v>4358</v>
      </c>
    </row>
    <row r="21" spans="1:7" x14ac:dyDescent="0.25">
      <c r="A21" s="20" t="s">
        <v>5727</v>
      </c>
      <c r="B21" s="20"/>
      <c r="C21" s="20" t="s">
        <v>5728</v>
      </c>
      <c r="D21" s="20" t="s">
        <v>5729</v>
      </c>
      <c r="E21" s="20" t="s">
        <v>5730</v>
      </c>
      <c r="F21" s="20" t="s">
        <v>5731</v>
      </c>
      <c r="G21" s="20" t="s">
        <v>5732</v>
      </c>
    </row>
    <row r="22" spans="1:7" x14ac:dyDescent="0.25">
      <c r="A22" s="20" t="s">
        <v>107</v>
      </c>
      <c r="B22" s="20"/>
      <c r="C22" s="20" t="s">
        <v>5316</v>
      </c>
      <c r="D22" s="20" t="s">
        <v>5733</v>
      </c>
      <c r="E22" s="20" t="s">
        <v>5734</v>
      </c>
      <c r="F22" s="20" t="s">
        <v>5735</v>
      </c>
      <c r="G22" s="20" t="s">
        <v>5736</v>
      </c>
    </row>
    <row r="23" spans="1:7" x14ac:dyDescent="0.25">
      <c r="A23" s="20" t="s">
        <v>5387</v>
      </c>
      <c r="B23" s="20"/>
      <c r="C23" s="20" t="s">
        <v>5737</v>
      </c>
      <c r="D23" s="20" t="s">
        <v>5738</v>
      </c>
      <c r="E23" s="20" t="s">
        <v>5739</v>
      </c>
      <c r="F23" s="20" t="s">
        <v>4523</v>
      </c>
      <c r="G23" s="20" t="s">
        <v>4430</v>
      </c>
    </row>
    <row r="24" spans="1:7" x14ac:dyDescent="0.25">
      <c r="A24" s="20" t="s">
        <v>5740</v>
      </c>
      <c r="B24" s="20"/>
      <c r="C24" s="20" t="s">
        <v>5192</v>
      </c>
      <c r="D24" s="20" t="s">
        <v>5741</v>
      </c>
      <c r="E24" s="20" t="s">
        <v>4381</v>
      </c>
      <c r="F24" s="20" t="s">
        <v>5742</v>
      </c>
      <c r="G24" s="20" t="s">
        <v>5743</v>
      </c>
    </row>
    <row r="25" spans="1:7" x14ac:dyDescent="0.25">
      <c r="A25" s="20" t="s">
        <v>4480</v>
      </c>
      <c r="B25" s="20"/>
      <c r="C25" s="20" t="s">
        <v>5744</v>
      </c>
      <c r="D25" s="20" t="s">
        <v>5745</v>
      </c>
      <c r="E25" s="20" t="s">
        <v>5746</v>
      </c>
      <c r="F25" s="20" t="s">
        <v>5747</v>
      </c>
      <c r="G25" s="20" t="s">
        <v>5748</v>
      </c>
    </row>
    <row r="26" spans="1:7" x14ac:dyDescent="0.25">
      <c r="A26" s="20" t="s">
        <v>5749</v>
      </c>
      <c r="B26" s="20"/>
      <c r="C26" s="7" t="s">
        <v>1544</v>
      </c>
      <c r="D26" s="20" t="s">
        <v>5750</v>
      </c>
      <c r="E26" s="20" t="s">
        <v>5751</v>
      </c>
      <c r="F26" s="20" t="s">
        <v>5752</v>
      </c>
      <c r="G26" s="20" t="s">
        <v>5753</v>
      </c>
    </row>
    <row r="27" spans="1:7" x14ac:dyDescent="0.25">
      <c r="A27" s="20" t="s">
        <v>5648</v>
      </c>
      <c r="B27" s="20"/>
      <c r="C27" s="20" t="s">
        <v>5754</v>
      </c>
      <c r="D27" s="20" t="s">
        <v>5755</v>
      </c>
      <c r="E27" s="20" t="s">
        <v>5756</v>
      </c>
      <c r="F27" s="20" t="s">
        <v>5757</v>
      </c>
      <c r="G27" s="20" t="s">
        <v>5758</v>
      </c>
    </row>
    <row r="28" spans="1:7" x14ac:dyDescent="0.25">
      <c r="A28" s="20" t="s">
        <v>5759</v>
      </c>
      <c r="B28" s="20"/>
      <c r="C28" s="20" t="s">
        <v>5760</v>
      </c>
      <c r="D28" s="20" t="s">
        <v>5761</v>
      </c>
      <c r="E28" s="20" t="s">
        <v>5762</v>
      </c>
      <c r="F28" s="20" t="s">
        <v>1664</v>
      </c>
      <c r="G28" s="20" t="s">
        <v>5763</v>
      </c>
    </row>
    <row r="29" spans="1:7" x14ac:dyDescent="0.25">
      <c r="A29" s="20" t="s">
        <v>4161</v>
      </c>
      <c r="B29" s="20"/>
      <c r="C29" s="20" t="s">
        <v>4341</v>
      </c>
      <c r="D29" s="20" t="s">
        <v>5764</v>
      </c>
      <c r="E29" s="20" t="s">
        <v>5765</v>
      </c>
      <c r="F29" s="20" t="s">
        <v>5766</v>
      </c>
      <c r="G29" s="20" t="s">
        <v>5767</v>
      </c>
    </row>
    <row r="30" spans="1:7" x14ac:dyDescent="0.25">
      <c r="A30" s="20" t="s">
        <v>5768</v>
      </c>
      <c r="B30" s="20"/>
      <c r="C30" s="20" t="s">
        <v>5769</v>
      </c>
      <c r="D30" s="20" t="s">
        <v>5752</v>
      </c>
      <c r="E30" s="20" t="s">
        <v>5770</v>
      </c>
      <c r="F30" s="20" t="s">
        <v>5771</v>
      </c>
      <c r="G30" s="20" t="s">
        <v>5772</v>
      </c>
    </row>
    <row r="31" spans="1:7" x14ac:dyDescent="0.25">
      <c r="A31" s="20" t="s">
        <v>5773</v>
      </c>
      <c r="B31" s="20"/>
      <c r="C31" s="20" t="s">
        <v>5774</v>
      </c>
      <c r="D31" s="20" t="s">
        <v>5775</v>
      </c>
      <c r="E31" s="20" t="s">
        <v>5776</v>
      </c>
      <c r="F31" s="20" t="s">
        <v>5777</v>
      </c>
      <c r="G31" s="20" t="s">
        <v>5778</v>
      </c>
    </row>
    <row r="32" spans="1:7" x14ac:dyDescent="0.25">
      <c r="A32" s="20" t="s">
        <v>5779</v>
      </c>
      <c r="B32" s="20"/>
      <c r="C32" s="20" t="s">
        <v>5780</v>
      </c>
      <c r="D32" s="20" t="s">
        <v>5781</v>
      </c>
      <c r="E32" s="20" t="s">
        <v>5782</v>
      </c>
      <c r="F32" s="20" t="s">
        <v>5783</v>
      </c>
      <c r="G32" s="20" t="s">
        <v>5784</v>
      </c>
    </row>
    <row r="33" spans="1:7" x14ac:dyDescent="0.25">
      <c r="A33" s="20" t="s">
        <v>5785</v>
      </c>
      <c r="B33" s="20"/>
      <c r="C33" s="20" t="s">
        <v>5786</v>
      </c>
      <c r="D33" s="20" t="s">
        <v>5787</v>
      </c>
      <c r="E33" s="20" t="s">
        <v>5788</v>
      </c>
      <c r="F33" s="20" t="s">
        <v>5789</v>
      </c>
      <c r="G33" s="20" t="s">
        <v>5790</v>
      </c>
    </row>
    <row r="34" spans="1:7" x14ac:dyDescent="0.25">
      <c r="A34" s="20" t="s">
        <v>5791</v>
      </c>
      <c r="B34" s="20"/>
      <c r="C34" s="20" t="s">
        <v>5792</v>
      </c>
      <c r="D34" s="20" t="s">
        <v>5793</v>
      </c>
      <c r="E34" s="20" t="s">
        <v>4678</v>
      </c>
      <c r="F34" s="20" t="s">
        <v>5794</v>
      </c>
      <c r="G34" s="20" t="s">
        <v>5795</v>
      </c>
    </row>
    <row r="35" spans="1:7" x14ac:dyDescent="0.25">
      <c r="A35" s="20" t="s">
        <v>4515</v>
      </c>
      <c r="B35" s="20"/>
      <c r="C35" s="20" t="s">
        <v>5796</v>
      </c>
      <c r="D35" s="20" t="s">
        <v>5797</v>
      </c>
      <c r="E35" s="20" t="s">
        <v>5798</v>
      </c>
      <c r="F35" s="20" t="s">
        <v>5799</v>
      </c>
      <c r="G35" s="20" t="s">
        <v>5800</v>
      </c>
    </row>
    <row r="36" spans="1:7" x14ac:dyDescent="0.25">
      <c r="A36" s="20" t="s">
        <v>5801</v>
      </c>
      <c r="B36" s="20"/>
      <c r="C36" s="20" t="s">
        <v>5802</v>
      </c>
      <c r="D36" s="20" t="s">
        <v>5803</v>
      </c>
      <c r="E36" s="20" t="s">
        <v>5804</v>
      </c>
      <c r="F36" s="20" t="s">
        <v>5805</v>
      </c>
      <c r="G36" s="20" t="s">
        <v>5806</v>
      </c>
    </row>
    <row r="37" spans="1:7" x14ac:dyDescent="0.25">
      <c r="A37" s="20" t="s">
        <v>5807</v>
      </c>
      <c r="B37" s="20"/>
      <c r="C37" s="20" t="s">
        <v>4409</v>
      </c>
      <c r="D37" s="20" t="s">
        <v>5808</v>
      </c>
      <c r="E37" s="20" t="s">
        <v>5809</v>
      </c>
      <c r="F37" s="20" t="s">
        <v>5810</v>
      </c>
      <c r="G37" s="20" t="s">
        <v>5811</v>
      </c>
    </row>
    <row r="38" spans="1:7" x14ac:dyDescent="0.25">
      <c r="A38" s="20" t="s">
        <v>5812</v>
      </c>
      <c r="B38" s="20"/>
      <c r="C38" s="20" t="s">
        <v>5813</v>
      </c>
      <c r="D38" s="20" t="s">
        <v>5814</v>
      </c>
      <c r="E38" s="20" t="s">
        <v>5815</v>
      </c>
      <c r="F38" s="20" t="s">
        <v>5816</v>
      </c>
      <c r="G38" s="20" t="s">
        <v>5817</v>
      </c>
    </row>
    <row r="39" spans="1:7" x14ac:dyDescent="0.25">
      <c r="A39" s="20" t="s">
        <v>5818</v>
      </c>
      <c r="B39" s="20"/>
      <c r="C39" s="20" t="s">
        <v>5819</v>
      </c>
      <c r="D39" s="20" t="s">
        <v>5820</v>
      </c>
      <c r="E39" s="20" t="s">
        <v>5821</v>
      </c>
      <c r="F39" s="20" t="s">
        <v>5822</v>
      </c>
      <c r="G39" s="20" t="s">
        <v>5823</v>
      </c>
    </row>
    <row r="40" spans="1:7" x14ac:dyDescent="0.25">
      <c r="A40" s="20" t="s">
        <v>5824</v>
      </c>
      <c r="B40" s="20"/>
      <c r="C40" s="20" t="s">
        <v>5825</v>
      </c>
      <c r="D40" s="20" t="s">
        <v>5826</v>
      </c>
      <c r="E40" s="20" t="s">
        <v>1713</v>
      </c>
      <c r="F40" s="20" t="s">
        <v>5827</v>
      </c>
      <c r="G40" s="20" t="s">
        <v>5828</v>
      </c>
    </row>
    <row r="41" spans="1:7" x14ac:dyDescent="0.25">
      <c r="A41" s="20" t="s">
        <v>5829</v>
      </c>
      <c r="B41" s="20"/>
      <c r="C41" s="20" t="s">
        <v>1594</v>
      </c>
      <c r="D41" s="20" t="s">
        <v>4314</v>
      </c>
      <c r="E41" s="20" t="s">
        <v>5830</v>
      </c>
      <c r="F41" s="20" t="s">
        <v>5831</v>
      </c>
      <c r="G41" s="20" t="s">
        <v>5832</v>
      </c>
    </row>
    <row r="42" spans="1:7" x14ac:dyDescent="0.25">
      <c r="A42" s="20" t="s">
        <v>5833</v>
      </c>
      <c r="B42" s="20"/>
      <c r="C42" s="20" t="s">
        <v>4438</v>
      </c>
      <c r="D42" s="20" t="s">
        <v>5834</v>
      </c>
      <c r="E42" s="20" t="s">
        <v>5835</v>
      </c>
      <c r="F42" s="20" t="s">
        <v>5836</v>
      </c>
      <c r="G42" s="20" t="s">
        <v>5837</v>
      </c>
    </row>
    <row r="43" spans="1:7" x14ac:dyDescent="0.25">
      <c r="A43" s="20" t="s">
        <v>5838</v>
      </c>
      <c r="B43" s="20"/>
      <c r="C43" s="20" t="s">
        <v>5839</v>
      </c>
      <c r="D43" s="20" t="s">
        <v>5840</v>
      </c>
      <c r="E43" s="20" t="s">
        <v>5841</v>
      </c>
      <c r="F43" s="20" t="s">
        <v>5842</v>
      </c>
      <c r="G43" s="20" t="s">
        <v>5843</v>
      </c>
    </row>
    <row r="44" spans="1:7" x14ac:dyDescent="0.25">
      <c r="A44" s="20" t="s">
        <v>5844</v>
      </c>
      <c r="B44" s="20"/>
      <c r="C44" s="20" t="s">
        <v>5845</v>
      </c>
      <c r="D44" s="20" t="s">
        <v>5846</v>
      </c>
      <c r="E44" s="20" t="s">
        <v>5847</v>
      </c>
      <c r="F44" s="20" t="s">
        <v>5848</v>
      </c>
      <c r="G44" s="20" t="s">
        <v>5849</v>
      </c>
    </row>
    <row r="45" spans="1:7" x14ac:dyDescent="0.25">
      <c r="A45" s="20" t="s">
        <v>5850</v>
      </c>
      <c r="B45" s="20"/>
      <c r="C45" s="20" t="s">
        <v>5851</v>
      </c>
      <c r="D45" s="20" t="s">
        <v>5852</v>
      </c>
      <c r="E45" s="20" t="s">
        <v>5853</v>
      </c>
      <c r="F45" s="20" t="s">
        <v>5854</v>
      </c>
      <c r="G45" s="20" t="s">
        <v>5855</v>
      </c>
    </row>
    <row r="46" spans="1:7" x14ac:dyDescent="0.25">
      <c r="A46" s="20" t="s">
        <v>5856</v>
      </c>
      <c r="B46" s="20"/>
      <c r="C46" s="20" t="s">
        <v>5857</v>
      </c>
      <c r="D46" s="20" t="s">
        <v>5858</v>
      </c>
      <c r="E46" s="20" t="s">
        <v>1757</v>
      </c>
      <c r="F46" s="20" t="s">
        <v>5859</v>
      </c>
      <c r="G46" s="20" t="s">
        <v>5860</v>
      </c>
    </row>
    <row r="47" spans="1:7" x14ac:dyDescent="0.25">
      <c r="A47" s="20" t="s">
        <v>4754</v>
      </c>
      <c r="B47" s="20"/>
      <c r="C47" s="20" t="s">
        <v>5861</v>
      </c>
      <c r="D47" s="20" t="s">
        <v>5862</v>
      </c>
      <c r="E47" s="20" t="s">
        <v>5863</v>
      </c>
      <c r="F47" s="20" t="s">
        <v>5864</v>
      </c>
      <c r="G47" s="20" t="s">
        <v>5865</v>
      </c>
    </row>
    <row r="48" spans="1:7" x14ac:dyDescent="0.25">
      <c r="A48" s="20" t="s">
        <v>5866</v>
      </c>
      <c r="B48" s="20"/>
      <c r="C48" s="20" t="s">
        <v>5867</v>
      </c>
      <c r="D48" s="20" t="s">
        <v>4971</v>
      </c>
      <c r="E48" s="20" t="s">
        <v>5868</v>
      </c>
      <c r="F48" s="20" t="s">
        <v>5869</v>
      </c>
      <c r="G48" s="20" t="s">
        <v>1637</v>
      </c>
    </row>
    <row r="49" spans="1:7" x14ac:dyDescent="0.25">
      <c r="A49" s="20" t="s">
        <v>5870</v>
      </c>
      <c r="B49" s="20"/>
      <c r="C49" s="20" t="s">
        <v>5871</v>
      </c>
      <c r="D49" s="20" t="s">
        <v>5872</v>
      </c>
      <c r="E49" s="20" t="s">
        <v>5873</v>
      </c>
      <c r="F49" s="20" t="s">
        <v>5874</v>
      </c>
      <c r="G49" s="20" t="s">
        <v>5875</v>
      </c>
    </row>
    <row r="50" spans="1:7" x14ac:dyDescent="0.25">
      <c r="A50" s="20" t="s">
        <v>5876</v>
      </c>
      <c r="B50" s="20"/>
      <c r="C50" s="20" t="s">
        <v>5877</v>
      </c>
      <c r="D50" s="20" t="s">
        <v>5878</v>
      </c>
      <c r="E50" s="20" t="s">
        <v>5674</v>
      </c>
      <c r="F50" s="20" t="s">
        <v>5879</v>
      </c>
      <c r="G50" s="20" t="s">
        <v>5880</v>
      </c>
    </row>
    <row r="51" spans="1:7" x14ac:dyDescent="0.25">
      <c r="A51" s="20" t="s">
        <v>5881</v>
      </c>
      <c r="B51" s="20"/>
      <c r="C51" s="20" t="s">
        <v>5882</v>
      </c>
      <c r="D51" s="20" t="s">
        <v>5883</v>
      </c>
      <c r="E51" s="20" t="s">
        <v>5884</v>
      </c>
      <c r="F51" s="20" t="s">
        <v>5885</v>
      </c>
      <c r="G51" s="20" t="s">
        <v>5886</v>
      </c>
    </row>
    <row r="52" spans="1:7" x14ac:dyDescent="0.25">
      <c r="A52" s="20" t="s">
        <v>5887</v>
      </c>
      <c r="B52" s="20"/>
      <c r="C52" s="20" t="s">
        <v>4524</v>
      </c>
      <c r="D52" s="20" t="s">
        <v>5888</v>
      </c>
      <c r="E52" s="20" t="s">
        <v>5889</v>
      </c>
      <c r="F52" s="20" t="s">
        <v>5890</v>
      </c>
      <c r="G52" s="20" t="s">
        <v>5891</v>
      </c>
    </row>
    <row r="53" spans="1:7" x14ac:dyDescent="0.25">
      <c r="A53" s="20" t="s">
        <v>5892</v>
      </c>
      <c r="B53" s="20"/>
      <c r="C53" s="20" t="s">
        <v>5893</v>
      </c>
      <c r="D53" s="20" t="s">
        <v>5894</v>
      </c>
      <c r="E53" s="20" t="s">
        <v>5895</v>
      </c>
      <c r="F53" s="20" t="s">
        <v>5896</v>
      </c>
      <c r="G53" s="20" t="s">
        <v>5897</v>
      </c>
    </row>
    <row r="54" spans="1:7" x14ac:dyDescent="0.25">
      <c r="A54" s="20" t="s">
        <v>5898</v>
      </c>
      <c r="B54" s="20"/>
      <c r="C54" s="20" t="s">
        <v>5899</v>
      </c>
      <c r="D54" s="20" t="s">
        <v>5119</v>
      </c>
      <c r="E54" s="20" t="s">
        <v>5900</v>
      </c>
      <c r="F54" s="20" t="s">
        <v>5901</v>
      </c>
      <c r="G54" s="20" t="s">
        <v>5902</v>
      </c>
    </row>
    <row r="55" spans="1:7" x14ac:dyDescent="0.25">
      <c r="A55" s="20" t="s">
        <v>5903</v>
      </c>
      <c r="B55" s="20"/>
      <c r="C55" s="20" t="s">
        <v>5904</v>
      </c>
      <c r="D55" s="20" t="s">
        <v>5905</v>
      </c>
      <c r="E55" s="20" t="s">
        <v>5906</v>
      </c>
      <c r="F55" s="20" t="s">
        <v>5907</v>
      </c>
      <c r="G55" s="20" t="s">
        <v>5908</v>
      </c>
    </row>
    <row r="56" spans="1:7" x14ac:dyDescent="0.25">
      <c r="A56" s="20" t="s">
        <v>5853</v>
      </c>
      <c r="B56" s="20"/>
      <c r="C56" s="20" t="s">
        <v>5909</v>
      </c>
      <c r="D56" s="20" t="s">
        <v>5910</v>
      </c>
      <c r="E56" s="20" t="s">
        <v>5911</v>
      </c>
      <c r="F56" s="20" t="s">
        <v>5912</v>
      </c>
      <c r="G56" s="20" t="s">
        <v>5913</v>
      </c>
    </row>
    <row r="57" spans="1:7" x14ac:dyDescent="0.25">
      <c r="A57" s="20" t="s">
        <v>5914</v>
      </c>
      <c r="B57" s="20"/>
      <c r="C57" s="20" t="s">
        <v>5915</v>
      </c>
      <c r="D57" s="20" t="s">
        <v>5916</v>
      </c>
      <c r="E57" s="20" t="s">
        <v>5917</v>
      </c>
      <c r="F57" s="20" t="s">
        <v>5918</v>
      </c>
      <c r="G57" s="20" t="s">
        <v>5919</v>
      </c>
    </row>
    <row r="58" spans="1:7" x14ac:dyDescent="0.25">
      <c r="A58" s="20" t="s">
        <v>5920</v>
      </c>
      <c r="B58" s="20"/>
      <c r="C58" s="20" t="s">
        <v>5921</v>
      </c>
      <c r="D58" s="20" t="s">
        <v>5922</v>
      </c>
      <c r="E58" s="20" t="s">
        <v>5923</v>
      </c>
      <c r="F58" s="20" t="s">
        <v>5924</v>
      </c>
      <c r="G58" s="20" t="s">
        <v>5925</v>
      </c>
    </row>
    <row r="59" spans="1:7" x14ac:dyDescent="0.25">
      <c r="A59" s="20" t="s">
        <v>5926</v>
      </c>
      <c r="B59" s="20"/>
      <c r="C59" s="20" t="s">
        <v>5927</v>
      </c>
      <c r="D59" s="20" t="s">
        <v>5928</v>
      </c>
      <c r="E59" s="20" t="s">
        <v>4833</v>
      </c>
      <c r="F59" s="20" t="s">
        <v>5929</v>
      </c>
      <c r="G59" s="20" t="s">
        <v>5930</v>
      </c>
    </row>
    <row r="60" spans="1:7" x14ac:dyDescent="0.25">
      <c r="A60" s="20" t="s">
        <v>5931</v>
      </c>
      <c r="B60" s="20"/>
      <c r="C60" s="20" t="s">
        <v>4499</v>
      </c>
      <c r="D60" s="20" t="s">
        <v>5932</v>
      </c>
      <c r="E60" s="20" t="s">
        <v>5933</v>
      </c>
      <c r="F60" s="20" t="s">
        <v>5934</v>
      </c>
      <c r="G60" s="20" t="s">
        <v>5935</v>
      </c>
    </row>
    <row r="61" spans="1:7" x14ac:dyDescent="0.25">
      <c r="A61" s="20" t="s">
        <v>5936</v>
      </c>
      <c r="B61" s="20"/>
      <c r="C61" s="20" t="s">
        <v>4494</v>
      </c>
      <c r="D61" s="20" t="s">
        <v>5937</v>
      </c>
      <c r="E61" s="20" t="s">
        <v>5938</v>
      </c>
      <c r="F61" s="20" t="s">
        <v>5939</v>
      </c>
      <c r="G61" s="20" t="s">
        <v>5808</v>
      </c>
    </row>
    <row r="62" spans="1:7" x14ac:dyDescent="0.25">
      <c r="A62" s="20" t="s">
        <v>5940</v>
      </c>
      <c r="B62" s="20"/>
      <c r="C62" s="20" t="s">
        <v>5941</v>
      </c>
      <c r="D62" s="20" t="s">
        <v>5942</v>
      </c>
      <c r="E62" s="20" t="s">
        <v>5943</v>
      </c>
      <c r="F62" s="20" t="s">
        <v>5944</v>
      </c>
      <c r="G62" s="20" t="s">
        <v>5945</v>
      </c>
    </row>
    <row r="63" spans="1:7" x14ac:dyDescent="0.25">
      <c r="A63" s="20" t="s">
        <v>5946</v>
      </c>
      <c r="B63" s="20"/>
      <c r="C63" s="20" t="s">
        <v>5947</v>
      </c>
      <c r="D63" s="20" t="s">
        <v>5948</v>
      </c>
      <c r="E63" s="20" t="s">
        <v>5949</v>
      </c>
      <c r="F63" s="20" t="s">
        <v>5950</v>
      </c>
      <c r="G63" s="20" t="s">
        <v>5951</v>
      </c>
    </row>
    <row r="64" spans="1:7" x14ac:dyDescent="0.25">
      <c r="A64" s="20" t="s">
        <v>5864</v>
      </c>
      <c r="B64" s="20"/>
      <c r="C64" s="20" t="s">
        <v>5952</v>
      </c>
      <c r="D64" s="20" t="s">
        <v>5953</v>
      </c>
      <c r="E64" s="20" t="s">
        <v>5954</v>
      </c>
      <c r="F64" s="20" t="s">
        <v>5955</v>
      </c>
      <c r="G64" s="20" t="s">
        <v>5956</v>
      </c>
    </row>
    <row r="65" spans="1:7" x14ac:dyDescent="0.25">
      <c r="A65" s="20" t="s">
        <v>4773</v>
      </c>
      <c r="B65" s="20"/>
      <c r="C65" s="20" t="s">
        <v>5957</v>
      </c>
      <c r="D65" s="20" t="s">
        <v>1888</v>
      </c>
      <c r="E65" s="20" t="s">
        <v>5958</v>
      </c>
      <c r="F65" s="20" t="s">
        <v>5959</v>
      </c>
      <c r="G65" s="20" t="s">
        <v>5960</v>
      </c>
    </row>
    <row r="66" spans="1:7" x14ac:dyDescent="0.25">
      <c r="A66" s="20" t="s">
        <v>5961</v>
      </c>
      <c r="B66" s="20"/>
      <c r="C66" s="20" t="s">
        <v>5962</v>
      </c>
      <c r="D66" s="20" t="s">
        <v>5963</v>
      </c>
      <c r="E66" s="20" t="s">
        <v>5964</v>
      </c>
      <c r="F66" s="20" t="s">
        <v>5965</v>
      </c>
      <c r="G66" s="20" t="s">
        <v>5966</v>
      </c>
    </row>
    <row r="67" spans="1:7" x14ac:dyDescent="0.25">
      <c r="A67" s="20" t="s">
        <v>5558</v>
      </c>
      <c r="B67" s="20"/>
      <c r="C67" s="20" t="s">
        <v>5967</v>
      </c>
      <c r="D67" s="8"/>
      <c r="E67" s="20" t="s">
        <v>5968</v>
      </c>
      <c r="F67" s="20" t="s">
        <v>5969</v>
      </c>
      <c r="G67" s="20" t="s">
        <v>5970</v>
      </c>
    </row>
    <row r="68" spans="1:7" x14ac:dyDescent="0.25">
      <c r="A68" s="20" t="s">
        <v>5971</v>
      </c>
      <c r="B68" s="20"/>
      <c r="C68" s="20" t="s">
        <v>5972</v>
      </c>
      <c r="D68" s="8"/>
      <c r="E68" s="20" t="s">
        <v>5973</v>
      </c>
      <c r="F68" s="20" t="s">
        <v>4848</v>
      </c>
      <c r="G68" s="20" t="s">
        <v>5974</v>
      </c>
    </row>
    <row r="69" spans="1:7" x14ac:dyDescent="0.25">
      <c r="A69" s="20" t="s">
        <v>1761</v>
      </c>
      <c r="B69" s="20"/>
      <c r="C69" s="20" t="s">
        <v>5975</v>
      </c>
      <c r="D69" s="8"/>
      <c r="E69" s="20" t="s">
        <v>5976</v>
      </c>
      <c r="F69" s="20" t="s">
        <v>5977</v>
      </c>
      <c r="G69" s="20" t="s">
        <v>5978</v>
      </c>
    </row>
    <row r="70" spans="1:7" x14ac:dyDescent="0.25">
      <c r="A70" s="20" t="s">
        <v>5979</v>
      </c>
      <c r="B70" s="20"/>
      <c r="C70" s="20" t="s">
        <v>5980</v>
      </c>
      <c r="D70" s="8"/>
      <c r="E70" s="20" t="s">
        <v>5981</v>
      </c>
      <c r="F70" s="20" t="s">
        <v>5982</v>
      </c>
      <c r="G70" s="20" t="s">
        <v>5983</v>
      </c>
    </row>
    <row r="71" spans="1:7" x14ac:dyDescent="0.25">
      <c r="A71" s="20" t="s">
        <v>5984</v>
      </c>
      <c r="B71" s="20"/>
      <c r="C71" s="20" t="s">
        <v>4639</v>
      </c>
      <c r="D71" s="8"/>
      <c r="E71" s="20" t="s">
        <v>5985</v>
      </c>
      <c r="F71" s="20" t="s">
        <v>5986</v>
      </c>
      <c r="G71" s="20" t="s">
        <v>5987</v>
      </c>
    </row>
    <row r="72" spans="1:7" x14ac:dyDescent="0.25">
      <c r="A72" s="20" t="s">
        <v>5988</v>
      </c>
      <c r="B72" s="20"/>
      <c r="C72" s="20" t="s">
        <v>5989</v>
      </c>
      <c r="D72" s="8"/>
      <c r="E72" s="20" t="s">
        <v>5990</v>
      </c>
      <c r="F72" s="20" t="s">
        <v>5991</v>
      </c>
      <c r="G72" s="20" t="s">
        <v>5466</v>
      </c>
    </row>
    <row r="73" spans="1:7" x14ac:dyDescent="0.25">
      <c r="A73" s="20" t="s">
        <v>4833</v>
      </c>
      <c r="B73" s="20"/>
      <c r="C73" s="20" t="s">
        <v>5992</v>
      </c>
      <c r="D73" s="8"/>
      <c r="E73" s="20" t="s">
        <v>5993</v>
      </c>
      <c r="F73" s="20" t="s">
        <v>1803</v>
      </c>
      <c r="G73" s="20" t="s">
        <v>5994</v>
      </c>
    </row>
    <row r="74" spans="1:7" x14ac:dyDescent="0.25">
      <c r="A74" s="20" t="s">
        <v>1840</v>
      </c>
      <c r="B74" s="20"/>
      <c r="C74" s="20" t="s">
        <v>5995</v>
      </c>
      <c r="D74" s="8"/>
      <c r="E74" s="20" t="s">
        <v>5388</v>
      </c>
      <c r="F74" s="20" t="s">
        <v>5996</v>
      </c>
      <c r="G74" s="20" t="s">
        <v>5997</v>
      </c>
    </row>
    <row r="75" spans="1:7" x14ac:dyDescent="0.25">
      <c r="A75" s="20" t="s">
        <v>5998</v>
      </c>
      <c r="B75" s="20"/>
      <c r="C75" s="20" t="s">
        <v>5999</v>
      </c>
      <c r="D75" s="8"/>
      <c r="E75" s="20" t="s">
        <v>6000</v>
      </c>
      <c r="F75" s="20" t="s">
        <v>6001</v>
      </c>
      <c r="G75" s="20" t="s">
        <v>6002</v>
      </c>
    </row>
    <row r="76" spans="1:7" x14ac:dyDescent="0.25">
      <c r="A76" s="20" t="s">
        <v>6003</v>
      </c>
      <c r="B76" s="20"/>
      <c r="C76" s="20" t="s">
        <v>6004</v>
      </c>
      <c r="D76" s="8"/>
      <c r="E76" s="20" t="s">
        <v>6005</v>
      </c>
      <c r="F76" s="20" t="s">
        <v>6006</v>
      </c>
      <c r="G76" s="20" t="s">
        <v>6007</v>
      </c>
    </row>
    <row r="77" spans="1:7" x14ac:dyDescent="0.25">
      <c r="A77" s="20" t="s">
        <v>6008</v>
      </c>
      <c r="B77" s="20"/>
      <c r="C77" s="20" t="s">
        <v>6009</v>
      </c>
      <c r="D77" s="8"/>
      <c r="E77" s="20" t="s">
        <v>6010</v>
      </c>
      <c r="F77" s="20" t="s">
        <v>6011</v>
      </c>
      <c r="G77" s="20" t="s">
        <v>6012</v>
      </c>
    </row>
    <row r="78" spans="1:7" x14ac:dyDescent="0.25">
      <c r="A78" s="20" t="s">
        <v>6013</v>
      </c>
      <c r="B78" s="20"/>
      <c r="C78" s="20" t="s">
        <v>6014</v>
      </c>
      <c r="D78" s="8"/>
      <c r="E78" s="20" t="s">
        <v>6015</v>
      </c>
      <c r="F78" s="20" t="s">
        <v>6005</v>
      </c>
      <c r="G78" s="20" t="s">
        <v>6016</v>
      </c>
    </row>
    <row r="79" spans="1:7" x14ac:dyDescent="0.25">
      <c r="A79" s="20" t="s">
        <v>6017</v>
      </c>
      <c r="B79" s="20"/>
      <c r="C79" s="20" t="s">
        <v>1707</v>
      </c>
      <c r="E79" s="20" t="s">
        <v>6018</v>
      </c>
      <c r="F79" s="20" t="s">
        <v>6019</v>
      </c>
      <c r="G79" s="20" t="s">
        <v>6020</v>
      </c>
    </row>
    <row r="80" spans="1:7" x14ac:dyDescent="0.25">
      <c r="A80" s="20" t="s">
        <v>6021</v>
      </c>
      <c r="B80" s="20"/>
      <c r="C80" s="20" t="s">
        <v>6022</v>
      </c>
      <c r="E80" s="20" t="s">
        <v>6023</v>
      </c>
      <c r="F80" s="20" t="s">
        <v>6024</v>
      </c>
      <c r="G80" s="20" t="s">
        <v>6025</v>
      </c>
    </row>
    <row r="81" spans="1:7" x14ac:dyDescent="0.25">
      <c r="A81" s="20" t="s">
        <v>6026</v>
      </c>
      <c r="B81" s="20"/>
      <c r="C81" s="20" t="s">
        <v>6027</v>
      </c>
      <c r="E81" s="20" t="s">
        <v>6028</v>
      </c>
      <c r="F81" s="20" t="s">
        <v>6029</v>
      </c>
      <c r="G81" s="20" t="s">
        <v>5846</v>
      </c>
    </row>
    <row r="82" spans="1:7" x14ac:dyDescent="0.25">
      <c r="A82" s="20" t="s">
        <v>6030</v>
      </c>
      <c r="B82" s="20"/>
      <c r="C82" s="20" t="s">
        <v>6031</v>
      </c>
      <c r="E82" s="20" t="s">
        <v>6032</v>
      </c>
      <c r="F82" s="20" t="s">
        <v>5192</v>
      </c>
      <c r="G82" s="20" t="s">
        <v>6033</v>
      </c>
    </row>
    <row r="83" spans="1:7" x14ac:dyDescent="0.25">
      <c r="A83" s="20" t="s">
        <v>6034</v>
      </c>
      <c r="B83" s="20"/>
      <c r="C83" s="20" t="s">
        <v>4679</v>
      </c>
      <c r="E83" s="20" t="s">
        <v>6035</v>
      </c>
      <c r="F83" s="20" t="s">
        <v>6036</v>
      </c>
      <c r="G83" s="20" t="s">
        <v>6037</v>
      </c>
    </row>
    <row r="84" spans="1:7" x14ac:dyDescent="0.25">
      <c r="A84" s="20" t="s">
        <v>6038</v>
      </c>
      <c r="B84" s="20"/>
      <c r="C84" s="20" t="s">
        <v>6039</v>
      </c>
      <c r="E84" s="20" t="s">
        <v>6040</v>
      </c>
      <c r="G84" s="20" t="s">
        <v>5005</v>
      </c>
    </row>
    <row r="85" spans="1:7" x14ac:dyDescent="0.25">
      <c r="A85" s="20" t="s">
        <v>6041</v>
      </c>
      <c r="B85" s="20"/>
      <c r="C85" s="20" t="s">
        <v>6042</v>
      </c>
      <c r="E85" s="20" t="s">
        <v>6043</v>
      </c>
      <c r="G85" s="20" t="s">
        <v>6044</v>
      </c>
    </row>
    <row r="86" spans="1:7" x14ac:dyDescent="0.25">
      <c r="A86" s="20" t="s">
        <v>6045</v>
      </c>
      <c r="B86" s="20"/>
      <c r="C86" s="20" t="s">
        <v>6046</v>
      </c>
      <c r="G86" s="20" t="s">
        <v>6047</v>
      </c>
    </row>
    <row r="87" spans="1:7" x14ac:dyDescent="0.25">
      <c r="A87" s="20" t="s">
        <v>6048</v>
      </c>
      <c r="B87" s="20"/>
      <c r="C87" s="20" t="s">
        <v>6049</v>
      </c>
      <c r="G87" s="20" t="s">
        <v>6050</v>
      </c>
    </row>
    <row r="88" spans="1:7" x14ac:dyDescent="0.25">
      <c r="A88" s="20" t="s">
        <v>6051</v>
      </c>
      <c r="B88" s="20"/>
      <c r="C88" s="20" t="s">
        <v>6052</v>
      </c>
      <c r="G88" s="20" t="s">
        <v>6053</v>
      </c>
    </row>
    <row r="89" spans="1:7" x14ac:dyDescent="0.25">
      <c r="A89" s="20" t="s">
        <v>6054</v>
      </c>
      <c r="B89" s="20"/>
      <c r="C89" s="20" t="s">
        <v>6055</v>
      </c>
      <c r="G89" s="20" t="s">
        <v>1840</v>
      </c>
    </row>
    <row r="90" spans="1:7" x14ac:dyDescent="0.25">
      <c r="A90" s="20" t="s">
        <v>6056</v>
      </c>
      <c r="B90" s="20"/>
      <c r="C90" s="20" t="s">
        <v>6057</v>
      </c>
      <c r="G90" s="20" t="s">
        <v>6058</v>
      </c>
    </row>
    <row r="91" spans="1:7" x14ac:dyDescent="0.25">
      <c r="A91" s="20" t="s">
        <v>6059</v>
      </c>
      <c r="B91" s="20"/>
      <c r="C91" s="20" t="s">
        <v>6060</v>
      </c>
      <c r="G91" s="20" t="s">
        <v>6061</v>
      </c>
    </row>
    <row r="92" spans="1:7" x14ac:dyDescent="0.25">
      <c r="A92" s="20" t="s">
        <v>6062</v>
      </c>
      <c r="B92" s="20"/>
      <c r="C92" s="20" t="s">
        <v>6063</v>
      </c>
      <c r="G92" s="20" t="s">
        <v>6064</v>
      </c>
    </row>
    <row r="93" spans="1:7" x14ac:dyDescent="0.25">
      <c r="A93" s="20" t="s">
        <v>6065</v>
      </c>
      <c r="B93" s="20"/>
      <c r="C93" s="20" t="s">
        <v>6066</v>
      </c>
      <c r="G93" s="20" t="s">
        <v>6067</v>
      </c>
    </row>
    <row r="94" spans="1:7" x14ac:dyDescent="0.25">
      <c r="A94" s="20" t="s">
        <v>6068</v>
      </c>
      <c r="B94" s="20"/>
      <c r="C94" s="20" t="s">
        <v>6069</v>
      </c>
      <c r="G94" s="20" t="s">
        <v>6070</v>
      </c>
    </row>
    <row r="95" spans="1:7" x14ac:dyDescent="0.25">
      <c r="A95" s="20" t="s">
        <v>6071</v>
      </c>
      <c r="B95" s="20"/>
      <c r="C95" s="20" t="s">
        <v>6072</v>
      </c>
      <c r="G95" s="20" t="s">
        <v>6073</v>
      </c>
    </row>
    <row r="96" spans="1:7" x14ac:dyDescent="0.25">
      <c r="A96" s="20" t="s">
        <v>6074</v>
      </c>
      <c r="B96" s="20"/>
      <c r="C96" s="20" t="s">
        <v>6075</v>
      </c>
      <c r="G96" s="20" t="s">
        <v>6076</v>
      </c>
    </row>
    <row r="97" spans="1:7" x14ac:dyDescent="0.25">
      <c r="A97" s="20" t="s">
        <v>6077</v>
      </c>
      <c r="B97" s="20"/>
      <c r="C97" s="20" t="s">
        <v>4761</v>
      </c>
      <c r="G97" s="20" t="s">
        <v>6078</v>
      </c>
    </row>
    <row r="98" spans="1:7" x14ac:dyDescent="0.25">
      <c r="A98" s="20" t="s">
        <v>6079</v>
      </c>
      <c r="B98" s="20"/>
      <c r="C98" s="20" t="s">
        <v>6080</v>
      </c>
      <c r="G98" s="20" t="s">
        <v>6081</v>
      </c>
    </row>
    <row r="99" spans="1:7" x14ac:dyDescent="0.25">
      <c r="A99" s="20" t="s">
        <v>6005</v>
      </c>
      <c r="B99" s="20"/>
      <c r="C99" s="20" t="s">
        <v>6082</v>
      </c>
      <c r="G99" s="20" t="s">
        <v>6083</v>
      </c>
    </row>
    <row r="100" spans="1:7" x14ac:dyDescent="0.25">
      <c r="A100" s="20" t="s">
        <v>6084</v>
      </c>
      <c r="B100" s="20"/>
      <c r="C100" s="20" t="s">
        <v>5846</v>
      </c>
      <c r="G100" s="20" t="s">
        <v>6085</v>
      </c>
    </row>
    <row r="101" spans="1:7" x14ac:dyDescent="0.25">
      <c r="A101" s="20" t="s">
        <v>6086</v>
      </c>
      <c r="B101" s="20"/>
      <c r="C101" s="20" t="s">
        <v>6087</v>
      </c>
      <c r="G101" s="20" t="s">
        <v>6088</v>
      </c>
    </row>
    <row r="102" spans="1:7" x14ac:dyDescent="0.25">
      <c r="A102" s="20" t="s">
        <v>6089</v>
      </c>
      <c r="B102" s="20"/>
      <c r="C102" s="20" t="s">
        <v>6090</v>
      </c>
      <c r="G102" s="20" t="s">
        <v>6091</v>
      </c>
    </row>
    <row r="103" spans="1:7" x14ac:dyDescent="0.25">
      <c r="A103" s="20" t="s">
        <v>6092</v>
      </c>
      <c r="B103" s="20"/>
      <c r="C103" s="20" t="s">
        <v>6093</v>
      </c>
      <c r="G103" s="20" t="s">
        <v>5228</v>
      </c>
    </row>
    <row r="104" spans="1:7" x14ac:dyDescent="0.25">
      <c r="A104" s="20" t="s">
        <v>6094</v>
      </c>
      <c r="B104" s="20"/>
      <c r="C104" s="20" t="s">
        <v>6095</v>
      </c>
      <c r="G104" s="20" t="s">
        <v>1900</v>
      </c>
    </row>
    <row r="105" spans="1:7" x14ac:dyDescent="0.25">
      <c r="A105" s="20" t="s">
        <v>6096</v>
      </c>
      <c r="B105" s="20"/>
      <c r="C105" s="20" t="s">
        <v>1746</v>
      </c>
      <c r="G105" s="20" t="s">
        <v>5082</v>
      </c>
    </row>
    <row r="106" spans="1:7" x14ac:dyDescent="0.25">
      <c r="A106" s="20" t="s">
        <v>5105</v>
      </c>
      <c r="B106" s="20"/>
      <c r="C106" s="20" t="s">
        <v>6097</v>
      </c>
      <c r="G106" s="20" t="s">
        <v>6098</v>
      </c>
    </row>
    <row r="107" spans="1:7" x14ac:dyDescent="0.25">
      <c r="A107" s="20" t="s">
        <v>6019</v>
      </c>
      <c r="B107" s="20"/>
      <c r="C107" s="20" t="s">
        <v>6099</v>
      </c>
      <c r="G107" s="20" t="s">
        <v>6100</v>
      </c>
    </row>
    <row r="108" spans="1:7" x14ac:dyDescent="0.25">
      <c r="A108" s="20" t="s">
        <v>6101</v>
      </c>
      <c r="B108" s="20"/>
      <c r="C108" s="20" t="s">
        <v>6102</v>
      </c>
      <c r="G108" s="20" t="s">
        <v>6103</v>
      </c>
    </row>
    <row r="109" spans="1:7" x14ac:dyDescent="0.25">
      <c r="A109" s="20" t="s">
        <v>6104</v>
      </c>
      <c r="B109" s="20"/>
      <c r="C109" s="20" t="s">
        <v>6105</v>
      </c>
      <c r="G109" s="20" t="s">
        <v>6106</v>
      </c>
    </row>
    <row r="110" spans="1:7" x14ac:dyDescent="0.25">
      <c r="A110" s="20" t="s">
        <v>6107</v>
      </c>
      <c r="B110" s="20"/>
      <c r="C110" s="20" t="s">
        <v>6108</v>
      </c>
      <c r="G110" s="20" t="s">
        <v>6109</v>
      </c>
    </row>
    <row r="111" spans="1:7" x14ac:dyDescent="0.25">
      <c r="A111" s="20" t="s">
        <v>1884</v>
      </c>
      <c r="B111" s="20"/>
      <c r="C111" s="20" t="s">
        <v>6110</v>
      </c>
      <c r="G111" s="20" t="s">
        <v>5711</v>
      </c>
    </row>
    <row r="112" spans="1:7" x14ac:dyDescent="0.25">
      <c r="A112" s="20" t="s">
        <v>6111</v>
      </c>
      <c r="B112" s="20"/>
      <c r="C112" s="20" t="s">
        <v>6112</v>
      </c>
      <c r="G112" s="20" t="s">
        <v>6113</v>
      </c>
    </row>
    <row r="113" spans="1:7" x14ac:dyDescent="0.25">
      <c r="A113" s="20" t="s">
        <v>6114</v>
      </c>
      <c r="B113" s="20"/>
      <c r="C113" s="20" t="s">
        <v>6115</v>
      </c>
      <c r="G113" s="20" t="s">
        <v>6116</v>
      </c>
    </row>
    <row r="114" spans="1:7" x14ac:dyDescent="0.25">
      <c r="A114" s="20" t="s">
        <v>6117</v>
      </c>
      <c r="B114" s="20"/>
      <c r="C114" s="20" t="s">
        <v>6118</v>
      </c>
      <c r="G114" s="20" t="s">
        <v>6119</v>
      </c>
    </row>
    <row r="115" spans="1:7" x14ac:dyDescent="0.25">
      <c r="A115" s="20" t="s">
        <v>6120</v>
      </c>
      <c r="B115" s="20"/>
      <c r="C115" s="20" t="s">
        <v>6121</v>
      </c>
      <c r="G115" s="20" t="s">
        <v>5059</v>
      </c>
    </row>
    <row r="116" spans="1:7" x14ac:dyDescent="0.25">
      <c r="A116" s="20" t="s">
        <v>5178</v>
      </c>
      <c r="B116" s="20"/>
      <c r="C116" s="20" t="s">
        <v>6122</v>
      </c>
      <c r="G116" s="20" t="s">
        <v>6123</v>
      </c>
    </row>
    <row r="117" spans="1:7" x14ac:dyDescent="0.25">
      <c r="A117" s="20" t="s">
        <v>6124</v>
      </c>
      <c r="B117" s="20"/>
      <c r="C117" s="20" t="s">
        <v>6125</v>
      </c>
      <c r="G117" s="20" t="s">
        <v>6126</v>
      </c>
    </row>
    <row r="118" spans="1:7" x14ac:dyDescent="0.25">
      <c r="A118" s="20" t="s">
        <v>6127</v>
      </c>
      <c r="B118" s="20"/>
      <c r="C118" s="20" t="s">
        <v>6128</v>
      </c>
      <c r="G118" s="20" t="s">
        <v>6129</v>
      </c>
    </row>
    <row r="119" spans="1:7" x14ac:dyDescent="0.25">
      <c r="A119" s="20" t="s">
        <v>6130</v>
      </c>
      <c r="B119" s="20"/>
      <c r="C119" s="20" t="s">
        <v>6131</v>
      </c>
      <c r="G119" s="20" t="s">
        <v>6079</v>
      </c>
    </row>
    <row r="120" spans="1:7" x14ac:dyDescent="0.25">
      <c r="B120" s="20"/>
      <c r="C120" s="20" t="s">
        <v>6132</v>
      </c>
      <c r="G120" s="20" t="s">
        <v>6133</v>
      </c>
    </row>
    <row r="121" spans="1:7" x14ac:dyDescent="0.25">
      <c r="B121" s="20"/>
      <c r="C121" s="20" t="s">
        <v>5060</v>
      </c>
      <c r="G121" s="20" t="s">
        <v>6134</v>
      </c>
    </row>
    <row r="122" spans="1:7" x14ac:dyDescent="0.25">
      <c r="B122" s="20"/>
      <c r="C122" s="20" t="s">
        <v>6135</v>
      </c>
      <c r="G122" s="20" t="s">
        <v>6136</v>
      </c>
    </row>
    <row r="123" spans="1:7" x14ac:dyDescent="0.25">
      <c r="B123" s="20"/>
      <c r="C123" s="20" t="s">
        <v>6137</v>
      </c>
      <c r="G123" s="20" t="s">
        <v>6138</v>
      </c>
    </row>
    <row r="124" spans="1:7" x14ac:dyDescent="0.25">
      <c r="B124" s="20"/>
      <c r="C124" s="20" t="s">
        <v>6139</v>
      </c>
      <c r="G124" s="20" t="s">
        <v>6140</v>
      </c>
    </row>
    <row r="125" spans="1:7" x14ac:dyDescent="0.25">
      <c r="B125" s="20"/>
      <c r="C125" s="20" t="s">
        <v>6141</v>
      </c>
      <c r="G125" s="20" t="s">
        <v>6142</v>
      </c>
    </row>
    <row r="126" spans="1:7" x14ac:dyDescent="0.25">
      <c r="B126" s="20"/>
      <c r="C126" s="20" t="s">
        <v>6143</v>
      </c>
      <c r="G126" s="20" t="s">
        <v>5942</v>
      </c>
    </row>
    <row r="127" spans="1:7" x14ac:dyDescent="0.25">
      <c r="B127" s="20"/>
      <c r="C127" s="20" t="s">
        <v>6144</v>
      </c>
      <c r="G127" s="20" t="s">
        <v>5092</v>
      </c>
    </row>
    <row r="128" spans="1:7" x14ac:dyDescent="0.25">
      <c r="B128" s="20"/>
      <c r="C128" s="20" t="s">
        <v>6145</v>
      </c>
      <c r="G128" s="20" t="s">
        <v>6146</v>
      </c>
    </row>
    <row r="129" spans="2:7" x14ac:dyDescent="0.25">
      <c r="B129" s="20"/>
      <c r="C129" s="20" t="s">
        <v>6147</v>
      </c>
      <c r="G129" s="20" t="s">
        <v>6148</v>
      </c>
    </row>
    <row r="130" spans="2:7" x14ac:dyDescent="0.25">
      <c r="B130" s="20"/>
      <c r="C130" s="20" t="s">
        <v>6149</v>
      </c>
      <c r="G130" s="20" t="s">
        <v>6150</v>
      </c>
    </row>
    <row r="131" spans="2:7" x14ac:dyDescent="0.25">
      <c r="B131" s="20"/>
      <c r="C131" s="20" t="s">
        <v>6151</v>
      </c>
      <c r="G131" s="20" t="s">
        <v>6152</v>
      </c>
    </row>
    <row r="132" spans="2:7" x14ac:dyDescent="0.25">
      <c r="B132" s="20"/>
      <c r="C132" s="20" t="s">
        <v>6153</v>
      </c>
      <c r="G132" s="20" t="s">
        <v>6154</v>
      </c>
    </row>
    <row r="133" spans="2:7" x14ac:dyDescent="0.25">
      <c r="B133" s="20"/>
      <c r="C133" s="20" t="s">
        <v>6155</v>
      </c>
      <c r="G133" s="20" t="s">
        <v>6156</v>
      </c>
    </row>
    <row r="134" spans="2:7" x14ac:dyDescent="0.25">
      <c r="B134" s="20"/>
      <c r="C134" s="20" t="s">
        <v>6157</v>
      </c>
      <c r="G134" s="20" t="s">
        <v>6158</v>
      </c>
    </row>
    <row r="135" spans="2:7" x14ac:dyDescent="0.25">
      <c r="B135" s="20"/>
      <c r="C135" s="20" t="s">
        <v>6159</v>
      </c>
      <c r="G135" s="20" t="s">
        <v>6160</v>
      </c>
    </row>
    <row r="136" spans="2:7" x14ac:dyDescent="0.25">
      <c r="B136" s="20"/>
      <c r="C136" s="20" t="s">
        <v>4872</v>
      </c>
      <c r="G136" s="20" t="s">
        <v>5295</v>
      </c>
    </row>
    <row r="137" spans="2:7" x14ac:dyDescent="0.25">
      <c r="B137" s="20"/>
      <c r="C137" s="20" t="s">
        <v>6161</v>
      </c>
      <c r="G137" s="20" t="s">
        <v>6162</v>
      </c>
    </row>
    <row r="138" spans="2:7" x14ac:dyDescent="0.25">
      <c r="B138" s="20"/>
      <c r="C138" s="20" t="s">
        <v>6163</v>
      </c>
      <c r="G138" s="20" t="s">
        <v>6164</v>
      </c>
    </row>
    <row r="139" spans="2:7" x14ac:dyDescent="0.25">
      <c r="B139" s="20"/>
      <c r="C139" s="20" t="s">
        <v>6165</v>
      </c>
      <c r="G139" s="20" t="s">
        <v>6166</v>
      </c>
    </row>
    <row r="140" spans="2:7" x14ac:dyDescent="0.25">
      <c r="B140" s="20"/>
      <c r="C140" s="20" t="s">
        <v>6167</v>
      </c>
      <c r="G140" s="20" t="s">
        <v>6168</v>
      </c>
    </row>
    <row r="141" spans="2:7" x14ac:dyDescent="0.25">
      <c r="B141" s="20"/>
      <c r="C141" s="20" t="s">
        <v>4322</v>
      </c>
      <c r="G141" s="20" t="s">
        <v>6169</v>
      </c>
    </row>
    <row r="142" spans="2:7" x14ac:dyDescent="0.25">
      <c r="B142" s="20"/>
      <c r="C142" s="20" t="s">
        <v>6170</v>
      </c>
      <c r="G142" s="20" t="s">
        <v>6114</v>
      </c>
    </row>
    <row r="143" spans="2:7" x14ac:dyDescent="0.25">
      <c r="B143" s="20"/>
      <c r="C143" s="20" t="s">
        <v>6171</v>
      </c>
      <c r="G143" s="20" t="s">
        <v>6172</v>
      </c>
    </row>
    <row r="144" spans="2:7" x14ac:dyDescent="0.25">
      <c r="B144" s="20"/>
      <c r="C144" s="20" t="s">
        <v>6173</v>
      </c>
      <c r="G144" s="20" t="s">
        <v>6174</v>
      </c>
    </row>
    <row r="145" spans="2:7" x14ac:dyDescent="0.25">
      <c r="B145" s="20"/>
      <c r="C145" s="20" t="s">
        <v>6175</v>
      </c>
      <c r="G145" s="20" t="s">
        <v>6035</v>
      </c>
    </row>
    <row r="146" spans="2:7" x14ac:dyDescent="0.25">
      <c r="B146" s="20"/>
      <c r="C146" s="20" t="s">
        <v>6176</v>
      </c>
      <c r="G146" s="20" t="s">
        <v>6177</v>
      </c>
    </row>
    <row r="147" spans="2:7" x14ac:dyDescent="0.25">
      <c r="B147" s="20"/>
      <c r="C147" s="20" t="s">
        <v>6178</v>
      </c>
      <c r="G147" s="20" t="s">
        <v>6130</v>
      </c>
    </row>
    <row r="148" spans="2:7" x14ac:dyDescent="0.25">
      <c r="B148" s="20"/>
      <c r="C148" s="20" t="s">
        <v>6179</v>
      </c>
    </row>
    <row r="149" spans="2:7" x14ac:dyDescent="0.25">
      <c r="B149" s="20"/>
      <c r="C149" s="20" t="s">
        <v>4992</v>
      </c>
    </row>
    <row r="150" spans="2:7" x14ac:dyDescent="0.25">
      <c r="B150" s="20"/>
      <c r="C150" s="20" t="s">
        <v>6180</v>
      </c>
    </row>
    <row r="151" spans="2:7" x14ac:dyDescent="0.25">
      <c r="B151" s="20"/>
      <c r="C151" s="20" t="s">
        <v>6181</v>
      </c>
    </row>
    <row r="152" spans="2:7" x14ac:dyDescent="0.25">
      <c r="B152" s="20"/>
      <c r="C152" s="20" t="s">
        <v>6182</v>
      </c>
    </row>
    <row r="153" spans="2:7" x14ac:dyDescent="0.25">
      <c r="B153" s="20"/>
      <c r="C153" s="20" t="s">
        <v>6183</v>
      </c>
    </row>
    <row r="154" spans="2:7" x14ac:dyDescent="0.25">
      <c r="B154" s="20"/>
      <c r="C154" s="20" t="s">
        <v>6184</v>
      </c>
    </row>
    <row r="155" spans="2:7" x14ac:dyDescent="0.25">
      <c r="B155" s="20"/>
      <c r="C155" s="20" t="s">
        <v>6185</v>
      </c>
    </row>
    <row r="156" spans="2:7" x14ac:dyDescent="0.25">
      <c r="B156" s="20"/>
      <c r="C156" s="20" t="s">
        <v>6186</v>
      </c>
    </row>
    <row r="157" spans="2:7" x14ac:dyDescent="0.25">
      <c r="B157" s="20"/>
      <c r="C157" s="20" t="s">
        <v>6187</v>
      </c>
    </row>
    <row r="158" spans="2:7" x14ac:dyDescent="0.25">
      <c r="B158" s="20"/>
      <c r="C158" s="20" t="s">
        <v>6188</v>
      </c>
    </row>
    <row r="159" spans="2:7" x14ac:dyDescent="0.25">
      <c r="B159" s="20"/>
      <c r="C159" s="20" t="s">
        <v>5454</v>
      </c>
    </row>
    <row r="160" spans="2:7" x14ac:dyDescent="0.25">
      <c r="B160" s="20"/>
      <c r="C160" s="20" t="s">
        <v>6189</v>
      </c>
    </row>
    <row r="161" spans="2:3" x14ac:dyDescent="0.25">
      <c r="B161" s="20"/>
      <c r="C161" s="20" t="s">
        <v>6190</v>
      </c>
    </row>
    <row r="162" spans="2:3" x14ac:dyDescent="0.25">
      <c r="B162" s="20"/>
      <c r="C162" s="20" t="s">
        <v>6191</v>
      </c>
    </row>
    <row r="163" spans="2:3" x14ac:dyDescent="0.25">
      <c r="B163" s="20"/>
      <c r="C163" s="20" t="s">
        <v>6192</v>
      </c>
    </row>
    <row r="164" spans="2:3" x14ac:dyDescent="0.25">
      <c r="B164" s="20"/>
      <c r="C164" s="20" t="s">
        <v>6193</v>
      </c>
    </row>
    <row r="165" spans="2:3" x14ac:dyDescent="0.25">
      <c r="B165" s="20"/>
      <c r="C165" s="20" t="s">
        <v>6194</v>
      </c>
    </row>
    <row r="166" spans="2:3" x14ac:dyDescent="0.25">
      <c r="B166" s="20"/>
      <c r="C166" s="20" t="s">
        <v>6195</v>
      </c>
    </row>
    <row r="167" spans="2:3" x14ac:dyDescent="0.25">
      <c r="B167" s="20"/>
      <c r="C167" s="20" t="s">
        <v>6196</v>
      </c>
    </row>
    <row r="168" spans="2:3" x14ac:dyDescent="0.25">
      <c r="B168" s="20"/>
      <c r="C168" s="20" t="s">
        <v>6197</v>
      </c>
    </row>
    <row r="169" spans="2:3" x14ac:dyDescent="0.25">
      <c r="B169" s="20"/>
      <c r="C169" s="20" t="s">
        <v>6198</v>
      </c>
    </row>
    <row r="170" spans="2:3" x14ac:dyDescent="0.25">
      <c r="B170" s="20"/>
      <c r="C170" s="20" t="s">
        <v>6199</v>
      </c>
    </row>
    <row r="171" spans="2:3" x14ac:dyDescent="0.25">
      <c r="B171" s="20"/>
      <c r="C171" s="20" t="s">
        <v>6200</v>
      </c>
    </row>
    <row r="172" spans="2:3" x14ac:dyDescent="0.25">
      <c r="B172" s="20"/>
      <c r="C172" s="20" t="s">
        <v>6201</v>
      </c>
    </row>
    <row r="173" spans="2:3" x14ac:dyDescent="0.25">
      <c r="B173" s="20"/>
      <c r="C173" s="20" t="s">
        <v>6202</v>
      </c>
    </row>
    <row r="174" spans="2:3" x14ac:dyDescent="0.25">
      <c r="B174" s="20"/>
      <c r="C174" s="20" t="s">
        <v>6203</v>
      </c>
    </row>
    <row r="175" spans="2:3" x14ac:dyDescent="0.25">
      <c r="B175" s="20"/>
      <c r="C175" s="20" t="s">
        <v>6204</v>
      </c>
    </row>
    <row r="176" spans="2:3" x14ac:dyDescent="0.25">
      <c r="B176" s="20"/>
      <c r="C176" s="20" t="s">
        <v>6205</v>
      </c>
    </row>
    <row r="177" spans="2:3" x14ac:dyDescent="0.25">
      <c r="B177" s="20"/>
      <c r="C177" s="20" t="s">
        <v>4951</v>
      </c>
    </row>
    <row r="178" spans="2:3" x14ac:dyDescent="0.25">
      <c r="B178" s="20"/>
      <c r="C178" s="20" t="s">
        <v>5298</v>
      </c>
    </row>
    <row r="179" spans="2:3" x14ac:dyDescent="0.25">
      <c r="B179" s="20"/>
      <c r="C179" s="20" t="s">
        <v>6206</v>
      </c>
    </row>
    <row r="180" spans="2:3" x14ac:dyDescent="0.25">
      <c r="B180" s="20"/>
      <c r="C180" s="20" t="s">
        <v>6207</v>
      </c>
    </row>
    <row r="181" spans="2:3" x14ac:dyDescent="0.25">
      <c r="B181" s="20"/>
      <c r="C181" s="20" t="s">
        <v>6208</v>
      </c>
    </row>
    <row r="182" spans="2:3" x14ac:dyDescent="0.25">
      <c r="B182" s="20"/>
      <c r="C182" s="20" t="s">
        <v>6209</v>
      </c>
    </row>
    <row r="183" spans="2:3" x14ac:dyDescent="0.25">
      <c r="B183" s="20"/>
      <c r="C183" s="20" t="s">
        <v>6210</v>
      </c>
    </row>
    <row r="184" spans="2:3" x14ac:dyDescent="0.25">
      <c r="B184" s="20"/>
      <c r="C184" s="20" t="s">
        <v>6211</v>
      </c>
    </row>
    <row r="185" spans="2:3" x14ac:dyDescent="0.25">
      <c r="B185" s="20"/>
      <c r="C185" s="20" t="s">
        <v>6212</v>
      </c>
    </row>
    <row r="186" spans="2:3" x14ac:dyDescent="0.25">
      <c r="B186" s="20"/>
      <c r="C186" s="20" t="s">
        <v>6213</v>
      </c>
    </row>
    <row r="187" spans="2:3" x14ac:dyDescent="0.25">
      <c r="B187" s="20"/>
      <c r="C187" s="20" t="s">
        <v>6214</v>
      </c>
    </row>
    <row r="188" spans="2:3" x14ac:dyDescent="0.25">
      <c r="B188" s="20"/>
      <c r="C188" s="20" t="s">
        <v>6215</v>
      </c>
    </row>
    <row r="189" spans="2:3" x14ac:dyDescent="0.25">
      <c r="B189" s="20"/>
      <c r="C189" s="20" t="s">
        <v>6216</v>
      </c>
    </row>
    <row r="190" spans="2:3" x14ac:dyDescent="0.25">
      <c r="B190" s="20"/>
      <c r="C190" s="20" t="s">
        <v>6217</v>
      </c>
    </row>
  </sheetData>
  <sheetProtection algorithmName="SHA-512" hashValue="E5u+FACrPl6VoqbgzCicavLH7so9K6YgGxadZ8T8wqYUbf3bgzNaEjtQ3ZIO9wNt6jDi9IFgfPMuwl6E0BE/sw==" saltValue="qbBLhAgro6HN2CqlxEVfGA==" spinCount="100000" sheet="1" objects="1" scenarios="1"/>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workbookViewId="0">
      <selection activeCell="D30" sqref="D30"/>
    </sheetView>
  </sheetViews>
  <sheetFormatPr defaultRowHeight="15" x14ac:dyDescent="0.25"/>
  <cols>
    <col min="1" max="6" width="29.5703125" customWidth="1"/>
  </cols>
  <sheetData>
    <row r="1" spans="1:5" x14ac:dyDescent="0.25">
      <c r="A1" t="s">
        <v>4167</v>
      </c>
      <c r="B1" t="s">
        <v>4169</v>
      </c>
      <c r="C1" t="s">
        <v>4171</v>
      </c>
    </row>
    <row r="2" spans="1:5" x14ac:dyDescent="0.25">
      <c r="A2" s="7" t="s">
        <v>1516</v>
      </c>
      <c r="B2" s="7" t="s">
        <v>1516</v>
      </c>
      <c r="C2" s="7" t="s">
        <v>1516</v>
      </c>
      <c r="D2" s="7"/>
      <c r="E2" s="7"/>
    </row>
    <row r="3" spans="1:5" x14ac:dyDescent="0.25">
      <c r="A3" s="8" t="s">
        <v>9031</v>
      </c>
      <c r="B3" s="8" t="s">
        <v>9032</v>
      </c>
      <c r="C3" s="8" t="s">
        <v>4370</v>
      </c>
      <c r="D3" s="8"/>
      <c r="E3" s="8"/>
    </row>
    <row r="4" spans="1:5" x14ac:dyDescent="0.25">
      <c r="A4" s="8" t="s">
        <v>9033</v>
      </c>
      <c r="B4" s="8" t="s">
        <v>9034</v>
      </c>
      <c r="C4" s="8" t="s">
        <v>9035</v>
      </c>
      <c r="D4" s="8"/>
      <c r="E4" s="8"/>
    </row>
    <row r="5" spans="1:5" x14ac:dyDescent="0.25">
      <c r="A5" s="8" t="s">
        <v>6985</v>
      </c>
      <c r="B5" s="8" t="s">
        <v>9036</v>
      </c>
      <c r="C5" s="8" t="s">
        <v>9037</v>
      </c>
      <c r="D5" s="8"/>
      <c r="E5" s="8"/>
    </row>
    <row r="6" spans="1:5" x14ac:dyDescent="0.25">
      <c r="A6" s="8" t="s">
        <v>4167</v>
      </c>
      <c r="B6" s="8" t="s">
        <v>4169</v>
      </c>
      <c r="C6" s="8" t="s">
        <v>8517</v>
      </c>
      <c r="D6" s="8"/>
      <c r="E6" s="8"/>
    </row>
    <row r="7" spans="1:5" x14ac:dyDescent="0.25">
      <c r="A7" s="8" t="s">
        <v>9038</v>
      </c>
      <c r="B7" s="8" t="s">
        <v>9039</v>
      </c>
      <c r="C7" s="8" t="s">
        <v>9040</v>
      </c>
      <c r="D7" s="8"/>
      <c r="E7" s="8"/>
    </row>
    <row r="8" spans="1:5" x14ac:dyDescent="0.25">
      <c r="A8" s="8" t="s">
        <v>9041</v>
      </c>
      <c r="B8" s="8" t="s">
        <v>9042</v>
      </c>
      <c r="C8" s="8" t="s">
        <v>9043</v>
      </c>
      <c r="D8" s="8"/>
      <c r="E8" s="8"/>
    </row>
    <row r="9" spans="1:5" x14ac:dyDescent="0.25">
      <c r="A9" s="8" t="s">
        <v>9044</v>
      </c>
      <c r="B9" s="8" t="s">
        <v>5017</v>
      </c>
      <c r="C9" s="8" t="s">
        <v>4845</v>
      </c>
      <c r="D9" s="8"/>
      <c r="E9" s="8"/>
    </row>
    <row r="10" spans="1:5" x14ac:dyDescent="0.25">
      <c r="A10" s="8" t="s">
        <v>9045</v>
      </c>
      <c r="B10" s="8" t="s">
        <v>9046</v>
      </c>
      <c r="C10" s="8" t="s">
        <v>5554</v>
      </c>
      <c r="D10" s="8"/>
      <c r="E10" s="8"/>
    </row>
    <row r="11" spans="1:5" x14ac:dyDescent="0.25">
      <c r="A11" s="7" t="s">
        <v>1544</v>
      </c>
      <c r="B11" s="8" t="s">
        <v>9047</v>
      </c>
      <c r="C11" s="8" t="s">
        <v>9048</v>
      </c>
      <c r="D11" s="8"/>
      <c r="E11" s="8"/>
    </row>
    <row r="12" spans="1:5" x14ac:dyDescent="0.25">
      <c r="A12" s="8" t="s">
        <v>9049</v>
      </c>
      <c r="B12" s="7" t="s">
        <v>1544</v>
      </c>
      <c r="C12" s="8" t="s">
        <v>4171</v>
      </c>
      <c r="D12" s="8"/>
      <c r="E12" s="8"/>
    </row>
    <row r="13" spans="1:5" x14ac:dyDescent="0.25">
      <c r="A13" s="8" t="s">
        <v>9050</v>
      </c>
      <c r="B13" s="8" t="s">
        <v>9051</v>
      </c>
      <c r="C13" s="7" t="s">
        <v>1544</v>
      </c>
      <c r="D13" s="7"/>
      <c r="E13" s="7"/>
    </row>
    <row r="14" spans="1:5" x14ac:dyDescent="0.25">
      <c r="A14" s="8" t="s">
        <v>9052</v>
      </c>
      <c r="B14" s="8" t="s">
        <v>8787</v>
      </c>
      <c r="C14" s="8" t="s">
        <v>9053</v>
      </c>
      <c r="D14" s="8"/>
      <c r="E14" s="8"/>
    </row>
    <row r="15" spans="1:5" x14ac:dyDescent="0.25">
      <c r="A15" s="8" t="s">
        <v>8913</v>
      </c>
      <c r="B15" s="8" t="s">
        <v>9054</v>
      </c>
      <c r="C15" s="8" t="s">
        <v>4381</v>
      </c>
      <c r="D15" s="8"/>
      <c r="E15" s="8"/>
    </row>
    <row r="16" spans="1:5" x14ac:dyDescent="0.25">
      <c r="A16" s="8" t="s">
        <v>9055</v>
      </c>
      <c r="B16" s="8" t="s">
        <v>9056</v>
      </c>
      <c r="C16" s="8" t="s">
        <v>9057</v>
      </c>
      <c r="D16" s="8"/>
      <c r="E16" s="8"/>
    </row>
    <row r="17" spans="1:5" x14ac:dyDescent="0.25">
      <c r="A17" s="8" t="s">
        <v>9058</v>
      </c>
      <c r="B17" s="8" t="s">
        <v>9059</v>
      </c>
      <c r="C17" s="8" t="s">
        <v>9060</v>
      </c>
      <c r="D17" s="8"/>
      <c r="E17" s="8"/>
    </row>
    <row r="18" spans="1:5" x14ac:dyDescent="0.25">
      <c r="A18" s="8" t="s">
        <v>9061</v>
      </c>
      <c r="B18" s="8" t="s">
        <v>9062</v>
      </c>
      <c r="C18" s="8" t="s">
        <v>9063</v>
      </c>
      <c r="D18" s="8"/>
      <c r="E18" s="8"/>
    </row>
    <row r="19" spans="1:5" x14ac:dyDescent="0.25">
      <c r="A19" s="8" t="s">
        <v>5528</v>
      </c>
      <c r="B19" s="8" t="s">
        <v>4370</v>
      </c>
      <c r="C19" s="8" t="s">
        <v>9064</v>
      </c>
      <c r="D19" s="8"/>
      <c r="E19" s="8"/>
    </row>
    <row r="20" spans="1:5" x14ac:dyDescent="0.25">
      <c r="A20" s="8" t="s">
        <v>9065</v>
      </c>
      <c r="B20" s="8" t="s">
        <v>9066</v>
      </c>
      <c r="C20" s="8" t="s">
        <v>9067</v>
      </c>
      <c r="D20" s="8"/>
      <c r="E20" s="8"/>
    </row>
    <row r="21" spans="1:5" x14ac:dyDescent="0.25">
      <c r="A21" s="8" t="s">
        <v>8935</v>
      </c>
      <c r="B21" s="8" t="s">
        <v>9068</v>
      </c>
      <c r="C21" s="8" t="s">
        <v>6606</v>
      </c>
      <c r="D21" s="8"/>
      <c r="E21" s="8"/>
    </row>
    <row r="22" spans="1:5" x14ac:dyDescent="0.25">
      <c r="A22" s="8" t="s">
        <v>7900</v>
      </c>
      <c r="B22" s="8" t="s">
        <v>9069</v>
      </c>
      <c r="C22" s="8" t="s">
        <v>5804</v>
      </c>
      <c r="D22" s="8"/>
      <c r="E22" s="8"/>
    </row>
    <row r="23" spans="1:5" x14ac:dyDescent="0.25">
      <c r="A23" s="8" t="s">
        <v>9070</v>
      </c>
      <c r="B23" s="8" t="s">
        <v>9071</v>
      </c>
      <c r="C23" s="8" t="s">
        <v>8587</v>
      </c>
      <c r="D23" s="8"/>
      <c r="E23" s="8"/>
    </row>
    <row r="24" spans="1:5" x14ac:dyDescent="0.25">
      <c r="A24" s="8" t="s">
        <v>9072</v>
      </c>
      <c r="B24" s="8" t="s">
        <v>7706</v>
      </c>
      <c r="C24" s="8" t="s">
        <v>9073</v>
      </c>
      <c r="D24" s="8"/>
      <c r="E24" s="8"/>
    </row>
    <row r="25" spans="1:5" x14ac:dyDescent="0.25">
      <c r="A25" s="8" t="s">
        <v>9074</v>
      </c>
      <c r="B25" s="8" t="s">
        <v>9075</v>
      </c>
      <c r="C25" s="8" t="s">
        <v>9076</v>
      </c>
      <c r="D25" s="8"/>
      <c r="E25" s="8"/>
    </row>
    <row r="26" spans="1:5" x14ac:dyDescent="0.25">
      <c r="A26" s="8" t="s">
        <v>5971</v>
      </c>
      <c r="B26" s="8" t="s">
        <v>9077</v>
      </c>
      <c r="C26" s="8" t="s">
        <v>9078</v>
      </c>
      <c r="D26" s="8"/>
      <c r="E26" s="8"/>
    </row>
    <row r="27" spans="1:5" x14ac:dyDescent="0.25">
      <c r="A27" s="8" t="s">
        <v>9079</v>
      </c>
      <c r="B27" s="8" t="s">
        <v>4538</v>
      </c>
      <c r="C27" s="8" t="s">
        <v>9080</v>
      </c>
      <c r="D27" s="8"/>
      <c r="E27" s="8"/>
    </row>
    <row r="28" spans="1:5" x14ac:dyDescent="0.25">
      <c r="A28" s="8" t="s">
        <v>9081</v>
      </c>
      <c r="B28" s="8" t="s">
        <v>8517</v>
      </c>
      <c r="C28" s="8" t="s">
        <v>6039</v>
      </c>
      <c r="D28" s="8"/>
      <c r="E28" s="8"/>
    </row>
    <row r="29" spans="1:5" x14ac:dyDescent="0.25">
      <c r="A29" s="8" t="s">
        <v>1836</v>
      </c>
      <c r="B29" s="8" t="s">
        <v>9082</v>
      </c>
      <c r="C29" s="8" t="s">
        <v>1746</v>
      </c>
      <c r="D29" s="8"/>
      <c r="E29" s="8"/>
    </row>
    <row r="30" spans="1:5" x14ac:dyDescent="0.25">
      <c r="A30" s="8" t="s">
        <v>9083</v>
      </c>
      <c r="B30" s="8" t="s">
        <v>9084</v>
      </c>
      <c r="C30" s="8" t="s">
        <v>9085</v>
      </c>
      <c r="D30" s="8"/>
      <c r="E30" s="8"/>
    </row>
    <row r="31" spans="1:5" x14ac:dyDescent="0.25">
      <c r="A31" s="8" t="s">
        <v>9086</v>
      </c>
      <c r="B31" s="8" t="s">
        <v>9087</v>
      </c>
      <c r="C31" s="8" t="s">
        <v>9088</v>
      </c>
      <c r="D31" s="8"/>
      <c r="E31" s="8"/>
    </row>
    <row r="32" spans="1:5" x14ac:dyDescent="0.25">
      <c r="A32" s="8" t="s">
        <v>9089</v>
      </c>
      <c r="B32" s="8" t="s">
        <v>9090</v>
      </c>
      <c r="C32" s="8" t="s">
        <v>6761</v>
      </c>
      <c r="D32" s="8"/>
      <c r="E32" s="8"/>
    </row>
    <row r="33" spans="1:5" x14ac:dyDescent="0.25">
      <c r="A33" s="8" t="s">
        <v>9091</v>
      </c>
      <c r="B33" s="8" t="s">
        <v>9092</v>
      </c>
      <c r="C33" s="8" t="s">
        <v>8579</v>
      </c>
      <c r="D33" s="8"/>
      <c r="E33" s="8"/>
    </row>
    <row r="34" spans="1:5" x14ac:dyDescent="0.25">
      <c r="A34" s="8" t="s">
        <v>1913</v>
      </c>
      <c r="B34" s="8" t="s">
        <v>9093</v>
      </c>
      <c r="C34" s="8" t="s">
        <v>9094</v>
      </c>
      <c r="D34" s="8"/>
      <c r="E34" s="8"/>
    </row>
    <row r="35" spans="1:5" x14ac:dyDescent="0.25">
      <c r="A35" s="8" t="s">
        <v>6138</v>
      </c>
      <c r="B35" s="8" t="s">
        <v>8598</v>
      </c>
      <c r="C35" s="8" t="s">
        <v>9095</v>
      </c>
      <c r="D35" s="8"/>
      <c r="E35" s="8"/>
    </row>
    <row r="36" spans="1:5" x14ac:dyDescent="0.25">
      <c r="A36" s="8" t="s">
        <v>9096</v>
      </c>
      <c r="B36" s="8" t="s">
        <v>9097</v>
      </c>
      <c r="C36" s="8" t="s">
        <v>9098</v>
      </c>
      <c r="D36" s="8"/>
      <c r="E36" s="8"/>
    </row>
    <row r="37" spans="1:5" x14ac:dyDescent="0.25">
      <c r="A37" s="8" t="s">
        <v>9099</v>
      </c>
      <c r="B37" s="8" t="s">
        <v>9100</v>
      </c>
      <c r="C37" s="8" t="s">
        <v>9101</v>
      </c>
      <c r="D37" s="8"/>
      <c r="E37" s="8"/>
    </row>
    <row r="38" spans="1:5" x14ac:dyDescent="0.25">
      <c r="A38" s="8" t="s">
        <v>5198</v>
      </c>
      <c r="B38" s="8" t="s">
        <v>1744</v>
      </c>
      <c r="C38" s="8" t="s">
        <v>9102</v>
      </c>
      <c r="D38" s="8"/>
      <c r="E38" s="8"/>
    </row>
    <row r="39" spans="1:5" x14ac:dyDescent="0.25">
      <c r="A39" s="8" t="s">
        <v>8358</v>
      </c>
      <c r="B39" s="8" t="s">
        <v>9103</v>
      </c>
      <c r="C39" s="8" t="s">
        <v>7851</v>
      </c>
      <c r="D39" s="8"/>
      <c r="E39" s="8"/>
    </row>
    <row r="40" spans="1:5" x14ac:dyDescent="0.25">
      <c r="A40" s="8" t="s">
        <v>9104</v>
      </c>
      <c r="B40" s="8" t="s">
        <v>9105</v>
      </c>
      <c r="C40" s="8" t="s">
        <v>9106</v>
      </c>
      <c r="D40" s="8"/>
      <c r="E40" s="8"/>
    </row>
    <row r="41" spans="1:5" x14ac:dyDescent="0.25">
      <c r="A41" s="8" t="s">
        <v>9107</v>
      </c>
      <c r="B41" s="8" t="s">
        <v>9108</v>
      </c>
      <c r="C41" s="8" t="s">
        <v>9109</v>
      </c>
      <c r="D41" s="8"/>
      <c r="E41" s="8"/>
    </row>
    <row r="42" spans="1:5" x14ac:dyDescent="0.25">
      <c r="A42" s="8" t="s">
        <v>9110</v>
      </c>
      <c r="B42" s="8" t="s">
        <v>9111</v>
      </c>
      <c r="C42" s="8"/>
      <c r="D42" s="8"/>
      <c r="E42" s="8"/>
    </row>
    <row r="43" spans="1:5" x14ac:dyDescent="0.25">
      <c r="A43" s="8" t="s">
        <v>9112</v>
      </c>
      <c r="B43" s="8" t="s">
        <v>9113</v>
      </c>
      <c r="C43" s="8"/>
      <c r="D43" s="8"/>
      <c r="E43" s="8"/>
    </row>
    <row r="44" spans="1:5" x14ac:dyDescent="0.25">
      <c r="A44" s="8"/>
      <c r="B44" s="8" t="s">
        <v>9114</v>
      </c>
      <c r="C44" s="8"/>
      <c r="D44" s="8"/>
      <c r="E44" s="8"/>
    </row>
    <row r="45" spans="1:5" x14ac:dyDescent="0.25">
      <c r="A45" s="8"/>
      <c r="B45" s="8" t="s">
        <v>9115</v>
      </c>
      <c r="C45" s="8"/>
      <c r="D45" s="8"/>
      <c r="E45" s="8"/>
    </row>
    <row r="46" spans="1:5" x14ac:dyDescent="0.25">
      <c r="A46" s="8"/>
      <c r="B46" s="8" t="s">
        <v>1804</v>
      </c>
      <c r="C46" s="8"/>
      <c r="D46" s="8"/>
      <c r="E46" s="8"/>
    </row>
    <row r="47" spans="1:5" x14ac:dyDescent="0.25">
      <c r="A47" s="8"/>
      <c r="B47" s="8" t="s">
        <v>9116</v>
      </c>
      <c r="C47" s="8"/>
      <c r="D47" s="8"/>
      <c r="E47" s="8"/>
    </row>
    <row r="48" spans="1:5" x14ac:dyDescent="0.25">
      <c r="A48" s="8"/>
      <c r="B48" s="8" t="s">
        <v>9117</v>
      </c>
      <c r="C48" s="8"/>
      <c r="D48" s="8"/>
      <c r="E48" s="8"/>
    </row>
    <row r="49" spans="1:5" x14ac:dyDescent="0.25">
      <c r="A49" s="8"/>
      <c r="B49" s="8" t="s">
        <v>9118</v>
      </c>
      <c r="C49" s="8"/>
      <c r="D49" s="8"/>
      <c r="E49" s="8"/>
    </row>
    <row r="50" spans="1:5" x14ac:dyDescent="0.25">
      <c r="A50" s="8"/>
      <c r="B50" s="8" t="s">
        <v>9119</v>
      </c>
      <c r="C50" s="8"/>
      <c r="D50" s="8"/>
      <c r="E50" s="8"/>
    </row>
    <row r="51" spans="1:5" x14ac:dyDescent="0.25">
      <c r="A51" s="8"/>
      <c r="B51" s="8" t="s">
        <v>9120</v>
      </c>
      <c r="C51" s="8"/>
      <c r="D51" s="8"/>
      <c r="E51" s="8"/>
    </row>
    <row r="52" spans="1:5" x14ac:dyDescent="0.25">
      <c r="A52" s="8"/>
      <c r="B52" s="8" t="s">
        <v>9121</v>
      </c>
      <c r="C52" s="8"/>
      <c r="D52" s="8"/>
      <c r="E52" s="8"/>
    </row>
    <row r="53" spans="1:5" x14ac:dyDescent="0.25">
      <c r="A53" s="8"/>
      <c r="B53" s="8" t="s">
        <v>6960</v>
      </c>
      <c r="C53" s="8"/>
      <c r="D53" s="8"/>
      <c r="E53" s="8"/>
    </row>
    <row r="54" spans="1:5" x14ac:dyDescent="0.25">
      <c r="A54" s="8"/>
      <c r="B54" s="8" t="s">
        <v>9122</v>
      </c>
      <c r="C54" s="8"/>
      <c r="D54" s="8"/>
      <c r="E54" s="8"/>
    </row>
    <row r="55" spans="1:5" x14ac:dyDescent="0.25">
      <c r="A55" s="8"/>
      <c r="B55" s="8" t="s">
        <v>9123</v>
      </c>
      <c r="C55" s="8"/>
      <c r="D55" s="8"/>
      <c r="E55" s="8"/>
    </row>
    <row r="56" spans="1:5" x14ac:dyDescent="0.25">
      <c r="A56" s="8"/>
      <c r="B56" s="8" t="s">
        <v>4951</v>
      </c>
      <c r="C56" s="8"/>
      <c r="D56" s="8"/>
      <c r="E56" s="8"/>
    </row>
    <row r="57" spans="1:5" x14ac:dyDescent="0.25">
      <c r="A57" s="8"/>
      <c r="B57" s="8" t="s">
        <v>1888</v>
      </c>
      <c r="C57" s="8"/>
      <c r="D57" s="8"/>
      <c r="E57" s="8"/>
    </row>
    <row r="58" spans="1:5" x14ac:dyDescent="0.25">
      <c r="A58" s="8"/>
      <c r="B58" s="8" t="s">
        <v>5560</v>
      </c>
      <c r="C58" s="8"/>
      <c r="D58" s="8"/>
      <c r="E58" s="8"/>
    </row>
    <row r="59" spans="1:5" x14ac:dyDescent="0.25">
      <c r="A59" s="8"/>
      <c r="B59" s="8"/>
      <c r="C59" s="8"/>
      <c r="D59" s="8"/>
      <c r="E59" s="8"/>
    </row>
    <row r="60" spans="1:5" x14ac:dyDescent="0.25">
      <c r="A60" s="8"/>
      <c r="B60" s="8"/>
      <c r="C60" s="8"/>
      <c r="D60" s="8"/>
      <c r="E60" s="8"/>
    </row>
    <row r="61" spans="1:5" x14ac:dyDescent="0.25">
      <c r="A61" s="8"/>
      <c r="B61" s="8"/>
      <c r="C61" s="8"/>
      <c r="D61" s="8"/>
      <c r="E61" s="8"/>
    </row>
    <row r="62" spans="1:5" x14ac:dyDescent="0.25">
      <c r="A62" s="8"/>
      <c r="B62" s="8"/>
      <c r="C62" s="8"/>
      <c r="D62" s="8"/>
      <c r="E62" s="8"/>
    </row>
    <row r="63" spans="1:5" x14ac:dyDescent="0.25">
      <c r="A63" s="8"/>
      <c r="B63" s="8"/>
      <c r="C63" s="8"/>
      <c r="D63" s="8"/>
      <c r="E63" s="8"/>
    </row>
    <row r="64" spans="1:5" x14ac:dyDescent="0.25">
      <c r="A64" s="8"/>
      <c r="B64" s="8"/>
      <c r="C64" s="8"/>
      <c r="D64" s="8"/>
      <c r="E64" s="8"/>
    </row>
    <row r="65" spans="1:5" x14ac:dyDescent="0.25">
      <c r="A65" s="8"/>
      <c r="B65" s="8"/>
      <c r="C65" s="8"/>
      <c r="D65" s="8"/>
      <c r="E65" s="8"/>
    </row>
    <row r="66" spans="1:5" x14ac:dyDescent="0.25">
      <c r="A66" s="8"/>
      <c r="B66" s="8"/>
      <c r="C66" s="8"/>
      <c r="D66" s="8"/>
      <c r="E66" s="8"/>
    </row>
    <row r="67" spans="1:5" x14ac:dyDescent="0.25">
      <c r="A67" s="8"/>
      <c r="B67" s="8"/>
      <c r="C67" s="8"/>
      <c r="D67" s="8"/>
      <c r="E67" s="8"/>
    </row>
    <row r="68" spans="1:5" x14ac:dyDescent="0.25">
      <c r="A68" s="8"/>
      <c r="B68" s="8"/>
      <c r="C68" s="8"/>
      <c r="D68" s="8"/>
      <c r="E68" s="8"/>
    </row>
    <row r="69" spans="1:5" x14ac:dyDescent="0.25">
      <c r="A69" s="8"/>
      <c r="B69" s="8"/>
      <c r="C69" s="8"/>
      <c r="D69" s="8"/>
      <c r="E69" s="8"/>
    </row>
    <row r="70" spans="1:5" x14ac:dyDescent="0.25">
      <c r="A70" s="8"/>
      <c r="B70" s="8"/>
      <c r="C70" s="8"/>
      <c r="D70" s="8"/>
      <c r="E70" s="8"/>
    </row>
    <row r="71" spans="1:5" x14ac:dyDescent="0.25">
      <c r="A71" s="8"/>
      <c r="B71" s="8"/>
      <c r="C71" s="8"/>
      <c r="D71" s="8"/>
      <c r="E71" s="8"/>
    </row>
    <row r="72" spans="1:5" x14ac:dyDescent="0.25">
      <c r="A72" s="8"/>
      <c r="B72" s="8"/>
      <c r="C72" s="8"/>
      <c r="D72" s="8"/>
      <c r="E72" s="8"/>
    </row>
    <row r="73" spans="1:5" x14ac:dyDescent="0.25">
      <c r="A73" s="8"/>
      <c r="B73" s="8"/>
      <c r="C73" s="8"/>
      <c r="D73" s="8"/>
      <c r="E73" s="8"/>
    </row>
    <row r="74" spans="1:5" x14ac:dyDescent="0.25">
      <c r="A74" s="8"/>
      <c r="B74" s="8"/>
      <c r="C74" s="8"/>
      <c r="D74" s="8"/>
      <c r="E74" s="8"/>
    </row>
    <row r="75" spans="1:5" x14ac:dyDescent="0.25">
      <c r="A75" s="8"/>
      <c r="B75" s="8"/>
      <c r="C75" s="8"/>
      <c r="D75" s="8"/>
      <c r="E75" s="8"/>
    </row>
    <row r="76" spans="1:5" x14ac:dyDescent="0.25">
      <c r="A76" s="8"/>
      <c r="B76" s="8"/>
      <c r="C76" s="8"/>
      <c r="D76" s="8"/>
      <c r="E76" s="8"/>
    </row>
    <row r="77" spans="1:5" x14ac:dyDescent="0.25">
      <c r="A77" s="8"/>
      <c r="B77" s="8"/>
      <c r="C77" s="8"/>
      <c r="D77" s="8"/>
      <c r="E77" s="8"/>
    </row>
    <row r="78" spans="1:5" x14ac:dyDescent="0.25">
      <c r="A78" s="8"/>
      <c r="B78" s="8"/>
      <c r="C78" s="8"/>
      <c r="D78" s="8"/>
      <c r="E78" s="8"/>
    </row>
    <row r="79" spans="1:5" x14ac:dyDescent="0.25">
      <c r="A79" s="8"/>
      <c r="B79" s="8"/>
      <c r="C79" s="8"/>
      <c r="D79" s="8"/>
      <c r="E79" s="8"/>
    </row>
    <row r="80" spans="1:5" x14ac:dyDescent="0.25">
      <c r="A80" s="8"/>
      <c r="B80" s="8"/>
      <c r="C80" s="8"/>
      <c r="D80" s="8"/>
      <c r="E80" s="8"/>
    </row>
    <row r="81" spans="1:5" x14ac:dyDescent="0.25">
      <c r="A81" s="8"/>
      <c r="B81" s="8"/>
      <c r="C81" s="8"/>
      <c r="E81" s="8"/>
    </row>
    <row r="82" spans="1:5" x14ac:dyDescent="0.25">
      <c r="A82" s="8"/>
      <c r="B82" s="8"/>
      <c r="C82" s="8"/>
      <c r="E82" s="8"/>
    </row>
    <row r="83" spans="1:5" x14ac:dyDescent="0.25">
      <c r="A83" s="8"/>
      <c r="B83" s="8"/>
      <c r="C83" s="8"/>
      <c r="E83" s="8"/>
    </row>
    <row r="84" spans="1:5" x14ac:dyDescent="0.25">
      <c r="A84" s="8"/>
      <c r="B84" s="8"/>
      <c r="E84" s="8"/>
    </row>
    <row r="85" spans="1:5" x14ac:dyDescent="0.25">
      <c r="A85" s="8"/>
      <c r="B85" s="8"/>
      <c r="E85" s="8"/>
    </row>
    <row r="86" spans="1:5" x14ac:dyDescent="0.25">
      <c r="A86" s="8"/>
      <c r="B86" s="8"/>
    </row>
    <row r="87" spans="1:5" x14ac:dyDescent="0.25">
      <c r="A87" s="8"/>
      <c r="B87" s="8"/>
    </row>
    <row r="88" spans="1:5" x14ac:dyDescent="0.25">
      <c r="A88" s="8"/>
      <c r="B88" s="8"/>
    </row>
    <row r="89" spans="1:5" x14ac:dyDescent="0.25">
      <c r="A89" s="8"/>
      <c r="B89" s="8"/>
    </row>
    <row r="90" spans="1:5" x14ac:dyDescent="0.25">
      <c r="A90" s="8"/>
      <c r="B90" s="8"/>
    </row>
    <row r="91" spans="1:5" x14ac:dyDescent="0.25">
      <c r="A91" s="8"/>
      <c r="B91" s="8"/>
    </row>
    <row r="92" spans="1:5" x14ac:dyDescent="0.25">
      <c r="A92" s="8"/>
      <c r="B92" s="8"/>
    </row>
    <row r="93" spans="1:5" x14ac:dyDescent="0.25">
      <c r="A93" s="8"/>
      <c r="B93" s="8"/>
    </row>
    <row r="94" spans="1:5" x14ac:dyDescent="0.25">
      <c r="A94" s="8"/>
      <c r="B94" s="8"/>
    </row>
    <row r="95" spans="1:5" x14ac:dyDescent="0.25">
      <c r="A95" s="8"/>
      <c r="B95" s="8"/>
    </row>
    <row r="96" spans="1:5"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B110" s="8"/>
    </row>
    <row r="111" spans="1:2" x14ac:dyDescent="0.25">
      <c r="B111" s="8"/>
    </row>
    <row r="112" spans="1:2" x14ac:dyDescent="0.25">
      <c r="B112" s="8"/>
    </row>
    <row r="113" spans="2:2" x14ac:dyDescent="0.25">
      <c r="B113" s="8"/>
    </row>
    <row r="114" spans="2:2" x14ac:dyDescent="0.25">
      <c r="B114" s="8"/>
    </row>
    <row r="115" spans="2:2" x14ac:dyDescent="0.25">
      <c r="B115" s="8"/>
    </row>
    <row r="116" spans="2:2" x14ac:dyDescent="0.25">
      <c r="B116" s="8"/>
    </row>
  </sheetData>
  <sheetProtection algorithmName="SHA-512" hashValue="a2FqP0EDtcZd5+rTmwltPKXgTrOasRJk8THQVc6iPCUATFztkIrOgseFE460jgZesLN/lnf9N8s55sKbyHXjrg==" saltValue="JXNU6wqyL8arwvtNyUwX7g==" spinCount="100000" sheet="1" objects="1" scenarios="1"/>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7"/>
  <sheetViews>
    <sheetView workbookViewId="0">
      <selection activeCell="G11" sqref="G11"/>
    </sheetView>
  </sheetViews>
  <sheetFormatPr defaultRowHeight="15" x14ac:dyDescent="0.25"/>
  <cols>
    <col min="1" max="1" width="27.85546875" customWidth="1"/>
    <col min="2" max="2" width="25.5703125" customWidth="1"/>
    <col min="3" max="3" width="23" customWidth="1"/>
    <col min="4" max="4" width="28.85546875" customWidth="1"/>
    <col min="5" max="5" width="24.85546875" customWidth="1"/>
  </cols>
  <sheetData>
    <row r="1" spans="1:5" x14ac:dyDescent="0.25">
      <c r="A1" s="8" t="s">
        <v>4173</v>
      </c>
      <c r="B1" s="8" t="s">
        <v>4175</v>
      </c>
      <c r="C1" s="8" t="s">
        <v>4177</v>
      </c>
      <c r="D1" s="8" t="s">
        <v>6410</v>
      </c>
      <c r="E1" s="8" t="s">
        <v>4181</v>
      </c>
    </row>
    <row r="2" spans="1:5" x14ac:dyDescent="0.25">
      <c r="A2" s="7" t="s">
        <v>1516</v>
      </c>
      <c r="B2" s="7" t="s">
        <v>1516</v>
      </c>
      <c r="C2" s="7" t="s">
        <v>1516</v>
      </c>
      <c r="D2" s="7" t="s">
        <v>1516</v>
      </c>
      <c r="E2" s="7" t="s">
        <v>1516</v>
      </c>
    </row>
    <row r="3" spans="1:5" x14ac:dyDescent="0.25">
      <c r="A3" s="8" t="s">
        <v>6411</v>
      </c>
      <c r="B3" s="20" t="s">
        <v>6412</v>
      </c>
      <c r="C3" s="20" t="s">
        <v>5387</v>
      </c>
      <c r="D3" s="8" t="s">
        <v>6413</v>
      </c>
      <c r="E3" s="8" t="s">
        <v>6414</v>
      </c>
    </row>
    <row r="4" spans="1:5" x14ac:dyDescent="0.25">
      <c r="A4" s="8" t="s">
        <v>4173</v>
      </c>
      <c r="B4" s="20" t="s">
        <v>6415</v>
      </c>
      <c r="C4" s="20" t="s">
        <v>6416</v>
      </c>
      <c r="D4" s="8" t="s">
        <v>6417</v>
      </c>
      <c r="E4" s="8" t="s">
        <v>6418</v>
      </c>
    </row>
    <row r="5" spans="1:5" x14ac:dyDescent="0.25">
      <c r="A5" s="8" t="s">
        <v>6419</v>
      </c>
      <c r="B5" s="20" t="s">
        <v>6420</v>
      </c>
      <c r="C5" s="20" t="s">
        <v>6421</v>
      </c>
      <c r="D5" s="8" t="s">
        <v>6422</v>
      </c>
      <c r="E5" s="8" t="s">
        <v>6423</v>
      </c>
    </row>
    <row r="6" spans="1:5" x14ac:dyDescent="0.25">
      <c r="A6" s="8" t="s">
        <v>6424</v>
      </c>
      <c r="B6" s="20" t="s">
        <v>4175</v>
      </c>
      <c r="C6" s="20" t="s">
        <v>6425</v>
      </c>
      <c r="D6" s="8" t="s">
        <v>6426</v>
      </c>
      <c r="E6" s="8" t="s">
        <v>6427</v>
      </c>
    </row>
    <row r="7" spans="1:5" x14ac:dyDescent="0.25">
      <c r="A7" s="8" t="s">
        <v>1754</v>
      </c>
      <c r="B7" s="20" t="s">
        <v>4596</v>
      </c>
      <c r="C7" s="20" t="s">
        <v>6428</v>
      </c>
      <c r="D7" s="8" t="s">
        <v>6429</v>
      </c>
      <c r="E7" s="8" t="s">
        <v>6430</v>
      </c>
    </row>
    <row r="8" spans="1:5" x14ac:dyDescent="0.25">
      <c r="A8" s="8" t="s">
        <v>6431</v>
      </c>
      <c r="B8" s="20" t="s">
        <v>6432</v>
      </c>
      <c r="C8" s="20" t="s">
        <v>4177</v>
      </c>
      <c r="D8" s="8" t="s">
        <v>6433</v>
      </c>
      <c r="E8" s="8" t="s">
        <v>6434</v>
      </c>
    </row>
    <row r="9" spans="1:5" x14ac:dyDescent="0.25">
      <c r="A9" s="8" t="s">
        <v>6435</v>
      </c>
      <c r="B9" s="20" t="s">
        <v>6436</v>
      </c>
      <c r="C9" s="20" t="s">
        <v>6437</v>
      </c>
      <c r="D9" s="8" t="s">
        <v>6438</v>
      </c>
      <c r="E9" s="8" t="s">
        <v>6439</v>
      </c>
    </row>
    <row r="10" spans="1:5" x14ac:dyDescent="0.25">
      <c r="A10" s="8" t="s">
        <v>6440</v>
      </c>
      <c r="B10" s="20" t="s">
        <v>6441</v>
      </c>
      <c r="C10" s="20" t="s">
        <v>6442</v>
      </c>
      <c r="D10" s="8" t="s">
        <v>4179</v>
      </c>
      <c r="E10" s="8" t="s">
        <v>4181</v>
      </c>
    </row>
    <row r="11" spans="1:5" x14ac:dyDescent="0.25">
      <c r="A11" s="7" t="s">
        <v>1544</v>
      </c>
      <c r="B11" s="20" t="s">
        <v>6443</v>
      </c>
      <c r="C11" s="7" t="s">
        <v>1544</v>
      </c>
      <c r="D11" t="s">
        <v>6444</v>
      </c>
      <c r="E11" s="7" t="s">
        <v>1544</v>
      </c>
    </row>
    <row r="12" spans="1:5" x14ac:dyDescent="0.25">
      <c r="A12" t="s">
        <v>6445</v>
      </c>
      <c r="B12" s="7" t="s">
        <v>1544</v>
      </c>
      <c r="C12" s="8" t="s">
        <v>6446</v>
      </c>
      <c r="D12" s="7" t="s">
        <v>1544</v>
      </c>
      <c r="E12" t="s">
        <v>6447</v>
      </c>
    </row>
    <row r="13" spans="1:5" x14ac:dyDescent="0.25">
      <c r="A13" t="s">
        <v>6448</v>
      </c>
      <c r="B13" t="s">
        <v>6449</v>
      </c>
      <c r="C13" t="s">
        <v>6450</v>
      </c>
      <c r="D13" s="20" t="s">
        <v>1554</v>
      </c>
      <c r="E13" t="s">
        <v>6451</v>
      </c>
    </row>
    <row r="14" spans="1:5" x14ac:dyDescent="0.25">
      <c r="A14" t="s">
        <v>6242</v>
      </c>
      <c r="B14" t="s">
        <v>6452</v>
      </c>
      <c r="C14" t="s">
        <v>6453</v>
      </c>
      <c r="D14" s="20" t="s">
        <v>6454</v>
      </c>
      <c r="E14" t="s">
        <v>6455</v>
      </c>
    </row>
    <row r="15" spans="1:5" x14ac:dyDescent="0.25">
      <c r="A15" t="s">
        <v>6456</v>
      </c>
      <c r="B15" t="s">
        <v>6457</v>
      </c>
      <c r="C15" t="s">
        <v>6242</v>
      </c>
      <c r="D15" s="20" t="s">
        <v>6458</v>
      </c>
      <c r="E15" t="s">
        <v>6459</v>
      </c>
    </row>
    <row r="16" spans="1:5" x14ac:dyDescent="0.25">
      <c r="A16" t="s">
        <v>6460</v>
      </c>
      <c r="B16" t="s">
        <v>1575</v>
      </c>
      <c r="C16" t="s">
        <v>6461</v>
      </c>
      <c r="D16" s="20" t="s">
        <v>6462</v>
      </c>
      <c r="E16" t="s">
        <v>6463</v>
      </c>
    </row>
    <row r="17" spans="1:5" x14ac:dyDescent="0.25">
      <c r="A17" t="s">
        <v>6464</v>
      </c>
      <c r="B17" t="s">
        <v>6465</v>
      </c>
      <c r="C17" t="s">
        <v>5712</v>
      </c>
      <c r="D17" s="20" t="s">
        <v>6466</v>
      </c>
      <c r="E17" t="s">
        <v>6467</v>
      </c>
    </row>
    <row r="18" spans="1:5" x14ac:dyDescent="0.25">
      <c r="A18" t="s">
        <v>1569</v>
      </c>
      <c r="B18" t="s">
        <v>6468</v>
      </c>
      <c r="C18" t="s">
        <v>6469</v>
      </c>
      <c r="D18" s="20" t="s">
        <v>6470</v>
      </c>
      <c r="E18" t="s">
        <v>6471</v>
      </c>
    </row>
    <row r="19" spans="1:5" x14ac:dyDescent="0.25">
      <c r="A19" t="s">
        <v>6472</v>
      </c>
      <c r="B19" t="s">
        <v>6473</v>
      </c>
      <c r="C19" t="s">
        <v>6474</v>
      </c>
      <c r="D19" s="20" t="s">
        <v>6475</v>
      </c>
      <c r="E19" t="s">
        <v>6476</v>
      </c>
    </row>
    <row r="20" spans="1:5" x14ac:dyDescent="0.25">
      <c r="A20" t="s">
        <v>6477</v>
      </c>
      <c r="B20" t="s">
        <v>6478</v>
      </c>
      <c r="C20" t="s">
        <v>6479</v>
      </c>
      <c r="D20" s="20" t="s">
        <v>6480</v>
      </c>
      <c r="E20" t="s">
        <v>1576</v>
      </c>
    </row>
    <row r="21" spans="1:5" x14ac:dyDescent="0.25">
      <c r="A21" t="s">
        <v>6481</v>
      </c>
      <c r="B21" t="s">
        <v>6482</v>
      </c>
      <c r="C21" t="s">
        <v>6483</v>
      </c>
      <c r="D21" s="20" t="s">
        <v>6484</v>
      </c>
      <c r="E21" t="s">
        <v>6485</v>
      </c>
    </row>
    <row r="22" spans="1:5" x14ac:dyDescent="0.25">
      <c r="A22" t="s">
        <v>6486</v>
      </c>
      <c r="B22" t="s">
        <v>6487</v>
      </c>
      <c r="C22" t="s">
        <v>6488</v>
      </c>
      <c r="D22" s="20" t="s">
        <v>6489</v>
      </c>
      <c r="E22" t="s">
        <v>6490</v>
      </c>
    </row>
    <row r="23" spans="1:5" x14ac:dyDescent="0.25">
      <c r="A23" t="s">
        <v>6491</v>
      </c>
      <c r="B23" t="s">
        <v>6492</v>
      </c>
      <c r="C23" t="s">
        <v>6493</v>
      </c>
      <c r="D23" s="20" t="s">
        <v>6494</v>
      </c>
      <c r="E23" t="s">
        <v>4401</v>
      </c>
    </row>
    <row r="24" spans="1:5" x14ac:dyDescent="0.25">
      <c r="A24" t="s">
        <v>6495</v>
      </c>
      <c r="B24" t="s">
        <v>6496</v>
      </c>
      <c r="C24" t="s">
        <v>6497</v>
      </c>
      <c r="D24" s="20" t="s">
        <v>6498</v>
      </c>
      <c r="E24" t="s">
        <v>6499</v>
      </c>
    </row>
    <row r="25" spans="1:5" x14ac:dyDescent="0.25">
      <c r="A25" t="s">
        <v>4562</v>
      </c>
      <c r="B25" t="s">
        <v>6500</v>
      </c>
      <c r="C25" t="s">
        <v>6501</v>
      </c>
      <c r="D25" s="20" t="s">
        <v>6502</v>
      </c>
      <c r="E25" t="s">
        <v>6503</v>
      </c>
    </row>
    <row r="26" spans="1:5" x14ac:dyDescent="0.25">
      <c r="A26" t="s">
        <v>6504</v>
      </c>
      <c r="B26" t="s">
        <v>6505</v>
      </c>
      <c r="C26" t="s">
        <v>6506</v>
      </c>
      <c r="D26" s="20" t="s">
        <v>6507</v>
      </c>
      <c r="E26" t="s">
        <v>6508</v>
      </c>
    </row>
    <row r="27" spans="1:5" x14ac:dyDescent="0.25">
      <c r="A27" t="s">
        <v>6509</v>
      </c>
      <c r="B27" t="s">
        <v>6510</v>
      </c>
      <c r="C27" t="s">
        <v>6511</v>
      </c>
      <c r="D27" s="20" t="s">
        <v>6512</v>
      </c>
      <c r="E27" t="s">
        <v>6513</v>
      </c>
    </row>
    <row r="28" spans="1:5" x14ac:dyDescent="0.25">
      <c r="A28" t="s">
        <v>6514</v>
      </c>
      <c r="B28" t="s">
        <v>6515</v>
      </c>
      <c r="C28" t="s">
        <v>6516</v>
      </c>
      <c r="D28" s="20" t="s">
        <v>6517</v>
      </c>
      <c r="E28" t="s">
        <v>6518</v>
      </c>
    </row>
    <row r="29" spans="1:5" x14ac:dyDescent="0.25">
      <c r="A29" t="s">
        <v>6519</v>
      </c>
      <c r="B29" t="s">
        <v>6520</v>
      </c>
      <c r="C29" t="s">
        <v>6521</v>
      </c>
      <c r="D29" s="20" t="s">
        <v>6522</v>
      </c>
      <c r="E29" t="s">
        <v>6523</v>
      </c>
    </row>
    <row r="30" spans="1:5" x14ac:dyDescent="0.25">
      <c r="A30" t="s">
        <v>6524</v>
      </c>
      <c r="B30" t="s">
        <v>6525</v>
      </c>
      <c r="C30" t="s">
        <v>6526</v>
      </c>
      <c r="D30" s="20" t="s">
        <v>6527</v>
      </c>
      <c r="E30" t="s">
        <v>6528</v>
      </c>
    </row>
    <row r="31" spans="1:5" x14ac:dyDescent="0.25">
      <c r="A31" t="s">
        <v>6529</v>
      </c>
      <c r="B31" t="s">
        <v>6530</v>
      </c>
      <c r="C31" t="s">
        <v>6531</v>
      </c>
      <c r="D31" s="20" t="s">
        <v>6532</v>
      </c>
      <c r="E31" t="s">
        <v>6533</v>
      </c>
    </row>
    <row r="32" spans="1:5" x14ac:dyDescent="0.25">
      <c r="A32" t="s">
        <v>1634</v>
      </c>
      <c r="B32" t="s">
        <v>6534</v>
      </c>
      <c r="C32" t="s">
        <v>6535</v>
      </c>
      <c r="D32" s="20" t="s">
        <v>6536</v>
      </c>
      <c r="E32" t="s">
        <v>6537</v>
      </c>
    </row>
    <row r="33" spans="1:5" x14ac:dyDescent="0.25">
      <c r="A33" t="s">
        <v>6538</v>
      </c>
      <c r="B33" t="s">
        <v>6539</v>
      </c>
      <c r="C33" t="s">
        <v>6540</v>
      </c>
      <c r="D33" s="20" t="s">
        <v>6541</v>
      </c>
      <c r="E33" t="s">
        <v>6542</v>
      </c>
    </row>
    <row r="34" spans="1:5" x14ac:dyDescent="0.25">
      <c r="A34" t="s">
        <v>6543</v>
      </c>
      <c r="B34" t="s">
        <v>6544</v>
      </c>
      <c r="C34" t="s">
        <v>6545</v>
      </c>
      <c r="D34" s="20" t="s">
        <v>6546</v>
      </c>
      <c r="E34" t="s">
        <v>6540</v>
      </c>
    </row>
    <row r="35" spans="1:5" x14ac:dyDescent="0.25">
      <c r="A35" t="s">
        <v>6547</v>
      </c>
      <c r="B35" t="s">
        <v>6548</v>
      </c>
      <c r="C35" t="s">
        <v>6549</v>
      </c>
      <c r="D35" s="20" t="s">
        <v>6252</v>
      </c>
      <c r="E35" t="s">
        <v>6550</v>
      </c>
    </row>
    <row r="36" spans="1:5" x14ac:dyDescent="0.25">
      <c r="A36" t="s">
        <v>6551</v>
      </c>
      <c r="B36" t="s">
        <v>6552</v>
      </c>
      <c r="C36" t="s">
        <v>6553</v>
      </c>
      <c r="D36" s="20" t="s">
        <v>6554</v>
      </c>
      <c r="E36" t="s">
        <v>6555</v>
      </c>
    </row>
    <row r="37" spans="1:5" x14ac:dyDescent="0.25">
      <c r="A37" t="s">
        <v>6556</v>
      </c>
      <c r="B37" t="s">
        <v>6557</v>
      </c>
      <c r="C37" t="s">
        <v>6558</v>
      </c>
      <c r="D37" s="20" t="s">
        <v>6559</v>
      </c>
      <c r="E37" t="s">
        <v>6560</v>
      </c>
    </row>
    <row r="38" spans="1:5" x14ac:dyDescent="0.25">
      <c r="A38" t="s">
        <v>6561</v>
      </c>
      <c r="B38" t="s">
        <v>6562</v>
      </c>
      <c r="C38" t="s">
        <v>6563</v>
      </c>
      <c r="D38" s="20" t="s">
        <v>6564</v>
      </c>
      <c r="E38" t="s">
        <v>6565</v>
      </c>
    </row>
    <row r="39" spans="1:5" x14ac:dyDescent="0.25">
      <c r="A39" t="s">
        <v>6566</v>
      </c>
      <c r="B39" t="s">
        <v>6567</v>
      </c>
      <c r="C39" t="s">
        <v>6568</v>
      </c>
      <c r="D39" s="20" t="s">
        <v>6569</v>
      </c>
      <c r="E39" t="s">
        <v>6529</v>
      </c>
    </row>
    <row r="40" spans="1:5" x14ac:dyDescent="0.25">
      <c r="A40" t="s">
        <v>6570</v>
      </c>
      <c r="B40" t="s">
        <v>6571</v>
      </c>
      <c r="C40" t="s">
        <v>6572</v>
      </c>
      <c r="D40" s="20" t="s">
        <v>6573</v>
      </c>
      <c r="E40" t="s">
        <v>5455</v>
      </c>
    </row>
    <row r="41" spans="1:5" x14ac:dyDescent="0.25">
      <c r="A41" t="s">
        <v>6574</v>
      </c>
      <c r="B41" t="s">
        <v>6575</v>
      </c>
      <c r="C41" t="s">
        <v>6576</v>
      </c>
      <c r="D41" s="20" t="s">
        <v>6577</v>
      </c>
      <c r="E41" t="s">
        <v>6578</v>
      </c>
    </row>
    <row r="42" spans="1:5" x14ac:dyDescent="0.25">
      <c r="A42" t="s">
        <v>6579</v>
      </c>
      <c r="B42" t="s">
        <v>6580</v>
      </c>
      <c r="C42" t="s">
        <v>6581</v>
      </c>
      <c r="D42" s="20" t="s">
        <v>6582</v>
      </c>
      <c r="E42" t="s">
        <v>6583</v>
      </c>
    </row>
    <row r="43" spans="1:5" x14ac:dyDescent="0.25">
      <c r="A43" t="s">
        <v>6584</v>
      </c>
      <c r="B43" t="s">
        <v>6585</v>
      </c>
      <c r="C43" t="s">
        <v>1518</v>
      </c>
      <c r="D43" s="20" t="s">
        <v>6586</v>
      </c>
      <c r="E43" t="s">
        <v>6587</v>
      </c>
    </row>
    <row r="44" spans="1:5" x14ac:dyDescent="0.25">
      <c r="A44" t="s">
        <v>5510</v>
      </c>
      <c r="B44" t="s">
        <v>6588</v>
      </c>
      <c r="C44" t="s">
        <v>6589</v>
      </c>
      <c r="D44" s="20" t="s">
        <v>6590</v>
      </c>
      <c r="E44" t="s">
        <v>6591</v>
      </c>
    </row>
    <row r="45" spans="1:5" x14ac:dyDescent="0.25">
      <c r="A45" t="s">
        <v>6592</v>
      </c>
      <c r="B45" t="s">
        <v>6593</v>
      </c>
      <c r="C45" t="s">
        <v>6594</v>
      </c>
      <c r="D45" s="20" t="s">
        <v>6595</v>
      </c>
      <c r="E45" t="s">
        <v>6596</v>
      </c>
    </row>
    <row r="46" spans="1:5" x14ac:dyDescent="0.25">
      <c r="A46" t="s">
        <v>6597</v>
      </c>
      <c r="B46" t="s">
        <v>6598</v>
      </c>
      <c r="C46" t="s">
        <v>4668</v>
      </c>
      <c r="D46" s="20" t="s">
        <v>6599</v>
      </c>
      <c r="E46" t="s">
        <v>6600</v>
      </c>
    </row>
    <row r="47" spans="1:5" x14ac:dyDescent="0.25">
      <c r="A47" t="s">
        <v>6601</v>
      </c>
      <c r="B47" t="s">
        <v>6602</v>
      </c>
      <c r="C47" t="s">
        <v>5798</v>
      </c>
      <c r="D47" s="20" t="s">
        <v>6603</v>
      </c>
      <c r="E47" t="s">
        <v>6604</v>
      </c>
    </row>
    <row r="48" spans="1:5" x14ac:dyDescent="0.25">
      <c r="A48" t="s">
        <v>6605</v>
      </c>
      <c r="B48" t="s">
        <v>6606</v>
      </c>
      <c r="C48" t="s">
        <v>4595</v>
      </c>
      <c r="D48" s="20" t="s">
        <v>6607</v>
      </c>
      <c r="E48" t="s">
        <v>6608</v>
      </c>
    </row>
    <row r="49" spans="1:5" x14ac:dyDescent="0.25">
      <c r="A49" t="s">
        <v>6609</v>
      </c>
      <c r="B49" t="s">
        <v>6610</v>
      </c>
      <c r="C49" t="s">
        <v>4585</v>
      </c>
      <c r="D49" s="20" t="s">
        <v>6611</v>
      </c>
      <c r="E49" t="s">
        <v>6612</v>
      </c>
    </row>
    <row r="50" spans="1:5" x14ac:dyDescent="0.25">
      <c r="A50" t="s">
        <v>4709</v>
      </c>
      <c r="B50" t="s">
        <v>4585</v>
      </c>
      <c r="C50" t="s">
        <v>5510</v>
      </c>
      <c r="D50" s="20" t="s">
        <v>6613</v>
      </c>
      <c r="E50" t="s">
        <v>6614</v>
      </c>
    </row>
    <row r="51" spans="1:5" x14ac:dyDescent="0.25">
      <c r="A51" t="s">
        <v>6615</v>
      </c>
      <c r="B51" t="s">
        <v>6616</v>
      </c>
      <c r="C51" t="s">
        <v>6617</v>
      </c>
      <c r="D51" s="20" t="s">
        <v>6618</v>
      </c>
      <c r="E51" t="s">
        <v>6619</v>
      </c>
    </row>
    <row r="52" spans="1:5" x14ac:dyDescent="0.25">
      <c r="A52" t="s">
        <v>6620</v>
      </c>
      <c r="B52" t="s">
        <v>6621</v>
      </c>
      <c r="C52" t="s">
        <v>6622</v>
      </c>
      <c r="D52" s="20" t="s">
        <v>6623</v>
      </c>
      <c r="E52" t="s">
        <v>6624</v>
      </c>
    </row>
    <row r="53" spans="1:5" x14ac:dyDescent="0.25">
      <c r="A53" t="s">
        <v>6625</v>
      </c>
      <c r="B53" t="s">
        <v>4631</v>
      </c>
      <c r="C53" t="s">
        <v>6626</v>
      </c>
      <c r="D53" s="20" t="s">
        <v>1661</v>
      </c>
      <c r="E53" t="s">
        <v>6627</v>
      </c>
    </row>
    <row r="54" spans="1:5" x14ac:dyDescent="0.25">
      <c r="A54" t="s">
        <v>6628</v>
      </c>
      <c r="B54" t="s">
        <v>5801</v>
      </c>
      <c r="C54" t="s">
        <v>6629</v>
      </c>
      <c r="D54" s="20" t="s">
        <v>4600</v>
      </c>
      <c r="E54" t="s">
        <v>5919</v>
      </c>
    </row>
    <row r="55" spans="1:5" x14ac:dyDescent="0.25">
      <c r="A55" t="s">
        <v>6630</v>
      </c>
      <c r="B55" t="s">
        <v>1713</v>
      </c>
      <c r="C55" t="s">
        <v>6631</v>
      </c>
      <c r="D55" s="20" t="s">
        <v>6632</v>
      </c>
      <c r="E55" t="s">
        <v>6633</v>
      </c>
    </row>
    <row r="56" spans="1:5" x14ac:dyDescent="0.25">
      <c r="A56" s="8" t="s">
        <v>6634</v>
      </c>
      <c r="B56" t="s">
        <v>6635</v>
      </c>
      <c r="C56" t="s">
        <v>6636</v>
      </c>
      <c r="D56" s="20" t="s">
        <v>6637</v>
      </c>
      <c r="E56" t="s">
        <v>4515</v>
      </c>
    </row>
    <row r="57" spans="1:5" x14ac:dyDescent="0.25">
      <c r="A57" t="s">
        <v>6638</v>
      </c>
      <c r="B57" t="s">
        <v>6615</v>
      </c>
      <c r="C57" t="s">
        <v>6639</v>
      </c>
      <c r="D57" s="20" t="s">
        <v>6640</v>
      </c>
      <c r="E57" t="s">
        <v>6641</v>
      </c>
    </row>
    <row r="58" spans="1:5" x14ac:dyDescent="0.25">
      <c r="A58" t="s">
        <v>6642</v>
      </c>
      <c r="B58" t="s">
        <v>6643</v>
      </c>
      <c r="C58" t="s">
        <v>6644</v>
      </c>
      <c r="D58" s="20" t="s">
        <v>6645</v>
      </c>
      <c r="E58" t="s">
        <v>6646</v>
      </c>
    </row>
    <row r="59" spans="1:5" x14ac:dyDescent="0.25">
      <c r="A59" t="s">
        <v>5668</v>
      </c>
      <c r="B59" t="s">
        <v>6647</v>
      </c>
      <c r="C59" t="s">
        <v>4834</v>
      </c>
      <c r="D59" s="20" t="s">
        <v>6648</v>
      </c>
      <c r="E59" t="s">
        <v>6615</v>
      </c>
    </row>
    <row r="60" spans="1:5" x14ac:dyDescent="0.25">
      <c r="A60" t="s">
        <v>6649</v>
      </c>
      <c r="B60" t="s">
        <v>4617</v>
      </c>
      <c r="C60" t="s">
        <v>6650</v>
      </c>
      <c r="D60" s="20" t="s">
        <v>6616</v>
      </c>
      <c r="E60" t="s">
        <v>6651</v>
      </c>
    </row>
    <row r="61" spans="1:5" x14ac:dyDescent="0.25">
      <c r="A61" t="s">
        <v>4795</v>
      </c>
      <c r="B61" t="s">
        <v>6652</v>
      </c>
      <c r="C61" t="s">
        <v>5974</v>
      </c>
      <c r="D61" s="20" t="s">
        <v>6653</v>
      </c>
      <c r="E61" t="s">
        <v>6654</v>
      </c>
    </row>
    <row r="62" spans="1:5" x14ac:dyDescent="0.25">
      <c r="A62" t="s">
        <v>6655</v>
      </c>
      <c r="B62" t="s">
        <v>1762</v>
      </c>
      <c r="C62" t="s">
        <v>6656</v>
      </c>
      <c r="D62" s="20" t="s">
        <v>6657</v>
      </c>
      <c r="E62" t="s">
        <v>6658</v>
      </c>
    </row>
    <row r="63" spans="1:5" x14ac:dyDescent="0.25">
      <c r="A63" t="s">
        <v>6659</v>
      </c>
      <c r="B63" t="s">
        <v>6660</v>
      </c>
      <c r="C63" t="s">
        <v>6661</v>
      </c>
      <c r="D63" s="20" t="s">
        <v>4580</v>
      </c>
      <c r="E63" t="s">
        <v>6662</v>
      </c>
    </row>
    <row r="64" spans="1:5" x14ac:dyDescent="0.25">
      <c r="A64" t="s">
        <v>6663</v>
      </c>
      <c r="B64" t="s">
        <v>6664</v>
      </c>
      <c r="C64" t="s">
        <v>6665</v>
      </c>
      <c r="D64" s="20" t="s">
        <v>6666</v>
      </c>
      <c r="E64" t="s">
        <v>6667</v>
      </c>
    </row>
    <row r="65" spans="1:5" x14ac:dyDescent="0.25">
      <c r="A65" t="s">
        <v>6668</v>
      </c>
      <c r="B65" t="s">
        <v>6669</v>
      </c>
      <c r="C65" t="s">
        <v>6670</v>
      </c>
      <c r="D65" s="20" t="s">
        <v>6671</v>
      </c>
      <c r="E65" t="s">
        <v>6672</v>
      </c>
    </row>
    <row r="66" spans="1:5" x14ac:dyDescent="0.25">
      <c r="A66" t="s">
        <v>6673</v>
      </c>
      <c r="B66" t="s">
        <v>6674</v>
      </c>
      <c r="C66" t="s">
        <v>5597</v>
      </c>
      <c r="D66" s="20" t="s">
        <v>4572</v>
      </c>
      <c r="E66" t="s">
        <v>6675</v>
      </c>
    </row>
    <row r="67" spans="1:5" x14ac:dyDescent="0.25">
      <c r="A67" t="s">
        <v>6676</v>
      </c>
      <c r="B67" t="s">
        <v>6677</v>
      </c>
      <c r="C67" t="s">
        <v>6678</v>
      </c>
      <c r="D67" s="20" t="s">
        <v>6679</v>
      </c>
      <c r="E67" t="s">
        <v>5668</v>
      </c>
    </row>
    <row r="68" spans="1:5" x14ac:dyDescent="0.25">
      <c r="A68" t="s">
        <v>6680</v>
      </c>
      <c r="B68" t="s">
        <v>6681</v>
      </c>
      <c r="C68" t="s">
        <v>1724</v>
      </c>
      <c r="D68" s="20" t="s">
        <v>6682</v>
      </c>
      <c r="E68" t="s">
        <v>6683</v>
      </c>
    </row>
    <row r="69" spans="1:5" x14ac:dyDescent="0.25">
      <c r="A69" t="s">
        <v>6684</v>
      </c>
      <c r="B69" t="s">
        <v>6685</v>
      </c>
      <c r="C69" t="s">
        <v>6686</v>
      </c>
      <c r="D69" s="20" t="s">
        <v>6687</v>
      </c>
      <c r="E69" t="s">
        <v>4617</v>
      </c>
    </row>
    <row r="70" spans="1:5" x14ac:dyDescent="0.25">
      <c r="A70" t="s">
        <v>5604</v>
      </c>
      <c r="B70" t="s">
        <v>6688</v>
      </c>
      <c r="C70" t="s">
        <v>6689</v>
      </c>
      <c r="D70" s="20" t="s">
        <v>4709</v>
      </c>
      <c r="E70" t="s">
        <v>6690</v>
      </c>
    </row>
    <row r="71" spans="1:5" x14ac:dyDescent="0.25">
      <c r="A71" t="s">
        <v>6691</v>
      </c>
      <c r="B71" t="s">
        <v>6692</v>
      </c>
      <c r="C71" t="s">
        <v>6693</v>
      </c>
      <c r="D71" s="20" t="s">
        <v>5789</v>
      </c>
      <c r="E71" t="s">
        <v>6694</v>
      </c>
    </row>
    <row r="72" spans="1:5" x14ac:dyDescent="0.25">
      <c r="A72" t="s">
        <v>6695</v>
      </c>
      <c r="B72" t="s">
        <v>5924</v>
      </c>
      <c r="C72" t="s">
        <v>6696</v>
      </c>
      <c r="D72" s="20" t="s">
        <v>6697</v>
      </c>
      <c r="E72" t="s">
        <v>6698</v>
      </c>
    </row>
    <row r="73" spans="1:5" x14ac:dyDescent="0.25">
      <c r="A73" t="s">
        <v>6699</v>
      </c>
      <c r="B73" t="s">
        <v>6108</v>
      </c>
      <c r="C73" t="s">
        <v>6700</v>
      </c>
      <c r="D73" s="20" t="s">
        <v>6701</v>
      </c>
      <c r="E73" t="s">
        <v>6702</v>
      </c>
    </row>
    <row r="74" spans="1:5" x14ac:dyDescent="0.25">
      <c r="A74" t="s">
        <v>6703</v>
      </c>
      <c r="B74" t="s">
        <v>6704</v>
      </c>
      <c r="C74" t="s">
        <v>6705</v>
      </c>
      <c r="D74" s="20" t="s">
        <v>6706</v>
      </c>
      <c r="E74" t="s">
        <v>6707</v>
      </c>
    </row>
    <row r="75" spans="1:5" x14ac:dyDescent="0.25">
      <c r="A75" t="s">
        <v>6708</v>
      </c>
      <c r="B75" t="s">
        <v>5679</v>
      </c>
      <c r="C75" t="s">
        <v>6709</v>
      </c>
      <c r="D75" s="20" t="s">
        <v>6710</v>
      </c>
      <c r="E75" t="s">
        <v>6711</v>
      </c>
    </row>
    <row r="76" spans="1:5" x14ac:dyDescent="0.25">
      <c r="A76" s="8" t="s">
        <v>6712</v>
      </c>
      <c r="B76" t="s">
        <v>6713</v>
      </c>
      <c r="C76" t="s">
        <v>6714</v>
      </c>
      <c r="D76" s="20" t="s">
        <v>5829</v>
      </c>
      <c r="E76" t="s">
        <v>6715</v>
      </c>
    </row>
    <row r="77" spans="1:5" x14ac:dyDescent="0.25">
      <c r="A77" t="s">
        <v>6716</v>
      </c>
      <c r="B77" t="s">
        <v>6717</v>
      </c>
      <c r="C77" t="s">
        <v>6718</v>
      </c>
      <c r="D77" s="20" t="s">
        <v>6719</v>
      </c>
      <c r="E77" t="s">
        <v>6720</v>
      </c>
    </row>
    <row r="78" spans="1:5" x14ac:dyDescent="0.25">
      <c r="A78" t="s">
        <v>6721</v>
      </c>
      <c r="B78" t="s">
        <v>6722</v>
      </c>
      <c r="C78" t="s">
        <v>4792</v>
      </c>
      <c r="D78" s="20" t="s">
        <v>6723</v>
      </c>
      <c r="E78" t="s">
        <v>6669</v>
      </c>
    </row>
    <row r="79" spans="1:5" x14ac:dyDescent="0.25">
      <c r="A79" t="s">
        <v>4792</v>
      </c>
      <c r="B79" t="s">
        <v>4971</v>
      </c>
      <c r="C79" t="s">
        <v>4977</v>
      </c>
      <c r="D79" s="20" t="s">
        <v>4843</v>
      </c>
      <c r="E79" t="s">
        <v>6724</v>
      </c>
    </row>
    <row r="80" spans="1:5" x14ac:dyDescent="0.25">
      <c r="A80" t="s">
        <v>5017</v>
      </c>
      <c r="B80" t="s">
        <v>6725</v>
      </c>
      <c r="C80" t="s">
        <v>6047</v>
      </c>
      <c r="D80" s="20" t="s">
        <v>5974</v>
      </c>
      <c r="E80" t="s">
        <v>6726</v>
      </c>
    </row>
    <row r="81" spans="1:5" x14ac:dyDescent="0.25">
      <c r="A81" t="s">
        <v>6727</v>
      </c>
      <c r="B81" t="s">
        <v>6728</v>
      </c>
      <c r="C81" t="s">
        <v>4971</v>
      </c>
      <c r="D81" s="20" t="s">
        <v>6729</v>
      </c>
      <c r="E81" t="s">
        <v>6730</v>
      </c>
    </row>
    <row r="82" spans="1:5" x14ac:dyDescent="0.25">
      <c r="A82" t="s">
        <v>6731</v>
      </c>
      <c r="B82" t="s">
        <v>6732</v>
      </c>
      <c r="C82" t="s">
        <v>6733</v>
      </c>
      <c r="D82" s="20" t="s">
        <v>5978</v>
      </c>
      <c r="E82" t="s">
        <v>6734</v>
      </c>
    </row>
    <row r="83" spans="1:5" x14ac:dyDescent="0.25">
      <c r="A83" t="s">
        <v>4971</v>
      </c>
      <c r="B83" t="s">
        <v>6735</v>
      </c>
      <c r="C83" t="s">
        <v>6736</v>
      </c>
      <c r="D83" s="20" t="s">
        <v>6737</v>
      </c>
      <c r="E83" t="s">
        <v>1746</v>
      </c>
    </row>
    <row r="84" spans="1:5" x14ac:dyDescent="0.25">
      <c r="A84" t="s">
        <v>6738</v>
      </c>
      <c r="B84" t="s">
        <v>6739</v>
      </c>
      <c r="C84" t="s">
        <v>6740</v>
      </c>
      <c r="D84" s="20" t="s">
        <v>6741</v>
      </c>
      <c r="E84" t="s">
        <v>6742</v>
      </c>
    </row>
    <row r="85" spans="1:5" x14ac:dyDescent="0.25">
      <c r="A85" t="s">
        <v>4942</v>
      </c>
      <c r="B85" t="s">
        <v>6743</v>
      </c>
      <c r="C85" t="s">
        <v>6744</v>
      </c>
      <c r="D85" s="20" t="s">
        <v>6745</v>
      </c>
      <c r="E85" t="s">
        <v>5037</v>
      </c>
    </row>
    <row r="86" spans="1:5" x14ac:dyDescent="0.25">
      <c r="A86" t="s">
        <v>6746</v>
      </c>
      <c r="B86" t="s">
        <v>6747</v>
      </c>
      <c r="C86" t="s">
        <v>6748</v>
      </c>
      <c r="D86" s="20" t="s">
        <v>4963</v>
      </c>
      <c r="E86" t="s">
        <v>5918</v>
      </c>
    </row>
    <row r="87" spans="1:5" x14ac:dyDescent="0.25">
      <c r="A87" t="s">
        <v>6749</v>
      </c>
      <c r="B87" t="s">
        <v>6750</v>
      </c>
      <c r="C87" t="s">
        <v>6751</v>
      </c>
      <c r="D87" s="20" t="s">
        <v>6752</v>
      </c>
      <c r="E87" s="8" t="s">
        <v>6753</v>
      </c>
    </row>
    <row r="88" spans="1:5" x14ac:dyDescent="0.25">
      <c r="A88" t="s">
        <v>6754</v>
      </c>
      <c r="B88" t="s">
        <v>6755</v>
      </c>
      <c r="C88" t="s">
        <v>6756</v>
      </c>
      <c r="D88" s="20" t="s">
        <v>6757</v>
      </c>
      <c r="E88" t="s">
        <v>6758</v>
      </c>
    </row>
    <row r="89" spans="1:5" x14ac:dyDescent="0.25">
      <c r="A89" t="s">
        <v>6759</v>
      </c>
      <c r="B89" t="s">
        <v>6760</v>
      </c>
      <c r="C89" t="s">
        <v>6761</v>
      </c>
      <c r="D89" s="20" t="s">
        <v>6762</v>
      </c>
      <c r="E89" t="s">
        <v>6763</v>
      </c>
    </row>
    <row r="90" spans="1:5" x14ac:dyDescent="0.25">
      <c r="A90" t="s">
        <v>6764</v>
      </c>
      <c r="B90" t="s">
        <v>6765</v>
      </c>
      <c r="C90" t="s">
        <v>6766</v>
      </c>
      <c r="D90" s="20" t="s">
        <v>6767</v>
      </c>
      <c r="E90" t="s">
        <v>6768</v>
      </c>
    </row>
    <row r="91" spans="1:5" x14ac:dyDescent="0.25">
      <c r="A91" t="s">
        <v>6769</v>
      </c>
      <c r="B91" t="s">
        <v>6770</v>
      </c>
      <c r="C91" t="s">
        <v>6771</v>
      </c>
      <c r="D91" s="20" t="s">
        <v>6772</v>
      </c>
      <c r="E91" t="s">
        <v>5679</v>
      </c>
    </row>
    <row r="92" spans="1:5" x14ac:dyDescent="0.25">
      <c r="A92" t="s">
        <v>6773</v>
      </c>
      <c r="B92" t="s">
        <v>6774</v>
      </c>
      <c r="C92" t="s">
        <v>6775</v>
      </c>
      <c r="D92" s="20" t="s">
        <v>5466</v>
      </c>
      <c r="E92" t="s">
        <v>6776</v>
      </c>
    </row>
    <row r="93" spans="1:5" x14ac:dyDescent="0.25">
      <c r="A93" t="s">
        <v>5986</v>
      </c>
      <c r="B93" t="s">
        <v>6777</v>
      </c>
      <c r="C93" t="s">
        <v>6778</v>
      </c>
      <c r="D93" s="20" t="s">
        <v>1762</v>
      </c>
      <c r="E93" t="s">
        <v>6779</v>
      </c>
    </row>
    <row r="94" spans="1:5" x14ac:dyDescent="0.25">
      <c r="A94" t="s">
        <v>6780</v>
      </c>
      <c r="B94" t="s">
        <v>6781</v>
      </c>
      <c r="C94" t="s">
        <v>5237</v>
      </c>
      <c r="D94" s="20" t="s">
        <v>6782</v>
      </c>
      <c r="E94" t="s">
        <v>6783</v>
      </c>
    </row>
    <row r="95" spans="1:5" x14ac:dyDescent="0.25">
      <c r="A95" t="s">
        <v>6784</v>
      </c>
      <c r="B95" t="s">
        <v>6785</v>
      </c>
      <c r="C95" t="s">
        <v>6786</v>
      </c>
      <c r="D95" s="20" t="s">
        <v>6787</v>
      </c>
      <c r="E95" t="s">
        <v>6788</v>
      </c>
    </row>
    <row r="96" spans="1:5" x14ac:dyDescent="0.25">
      <c r="A96" t="s">
        <v>5268</v>
      </c>
      <c r="B96" t="s">
        <v>6789</v>
      </c>
      <c r="C96" t="s">
        <v>6790</v>
      </c>
      <c r="D96" s="20" t="s">
        <v>6791</v>
      </c>
      <c r="E96" t="s">
        <v>6792</v>
      </c>
    </row>
    <row r="97" spans="1:5" x14ac:dyDescent="0.25">
      <c r="A97" t="s">
        <v>4992</v>
      </c>
      <c r="B97" t="s">
        <v>6793</v>
      </c>
      <c r="C97" t="s">
        <v>6794</v>
      </c>
      <c r="D97" s="20" t="s">
        <v>6711</v>
      </c>
      <c r="E97" t="s">
        <v>6713</v>
      </c>
    </row>
    <row r="98" spans="1:5" x14ac:dyDescent="0.25">
      <c r="A98" t="s">
        <v>4947</v>
      </c>
      <c r="B98" t="s">
        <v>6795</v>
      </c>
      <c r="C98" t="s">
        <v>6795</v>
      </c>
      <c r="D98" s="20" t="s">
        <v>6007</v>
      </c>
      <c r="E98" t="s">
        <v>6796</v>
      </c>
    </row>
    <row r="99" spans="1:5" x14ac:dyDescent="0.25">
      <c r="A99" t="s">
        <v>5585</v>
      </c>
      <c r="B99" t="s">
        <v>6797</v>
      </c>
      <c r="C99" t="s">
        <v>6798</v>
      </c>
      <c r="D99" s="20" t="s">
        <v>6799</v>
      </c>
      <c r="E99" t="s">
        <v>4971</v>
      </c>
    </row>
    <row r="100" spans="1:5" x14ac:dyDescent="0.25">
      <c r="A100" t="s">
        <v>6800</v>
      </c>
      <c r="B100" t="s">
        <v>6801</v>
      </c>
      <c r="C100" t="s">
        <v>6802</v>
      </c>
      <c r="D100" s="20" t="s">
        <v>6803</v>
      </c>
      <c r="E100" t="s">
        <v>6804</v>
      </c>
    </row>
    <row r="101" spans="1:5" x14ac:dyDescent="0.25">
      <c r="A101" t="s">
        <v>6805</v>
      </c>
      <c r="B101" t="s">
        <v>6806</v>
      </c>
      <c r="C101" t="s">
        <v>6807</v>
      </c>
      <c r="D101" s="20" t="s">
        <v>6808</v>
      </c>
      <c r="E101" t="s">
        <v>6809</v>
      </c>
    </row>
    <row r="102" spans="1:5" x14ac:dyDescent="0.25">
      <c r="A102" t="s">
        <v>1905</v>
      </c>
      <c r="B102" t="s">
        <v>6810</v>
      </c>
      <c r="C102" t="s">
        <v>6811</v>
      </c>
      <c r="D102" s="20" t="s">
        <v>6812</v>
      </c>
      <c r="E102" t="s">
        <v>6813</v>
      </c>
    </row>
    <row r="103" spans="1:5" x14ac:dyDescent="0.25">
      <c r="A103" t="s">
        <v>6814</v>
      </c>
      <c r="B103" t="s">
        <v>6815</v>
      </c>
      <c r="C103" t="s">
        <v>5993</v>
      </c>
      <c r="D103" s="20" t="s">
        <v>6816</v>
      </c>
      <c r="E103" t="s">
        <v>6817</v>
      </c>
    </row>
    <row r="104" spans="1:5" x14ac:dyDescent="0.25">
      <c r="A104" t="s">
        <v>6818</v>
      </c>
      <c r="B104" t="s">
        <v>6819</v>
      </c>
      <c r="C104" t="s">
        <v>6820</v>
      </c>
      <c r="D104" s="20" t="s">
        <v>6821</v>
      </c>
      <c r="E104" t="s">
        <v>6822</v>
      </c>
    </row>
    <row r="105" spans="1:5" x14ac:dyDescent="0.25">
      <c r="A105" t="s">
        <v>6823</v>
      </c>
      <c r="B105" t="s">
        <v>6824</v>
      </c>
      <c r="C105" t="s">
        <v>6825</v>
      </c>
      <c r="D105" s="20" t="s">
        <v>1746</v>
      </c>
      <c r="E105" t="s">
        <v>6131</v>
      </c>
    </row>
    <row r="106" spans="1:5" x14ac:dyDescent="0.25">
      <c r="A106" t="s">
        <v>6826</v>
      </c>
      <c r="B106" t="s">
        <v>6827</v>
      </c>
      <c r="C106" t="s">
        <v>6828</v>
      </c>
      <c r="D106" s="20" t="s">
        <v>6829</v>
      </c>
      <c r="E106" t="s">
        <v>6830</v>
      </c>
    </row>
    <row r="107" spans="1:5" x14ac:dyDescent="0.25">
      <c r="A107" t="s">
        <v>6831</v>
      </c>
      <c r="B107" t="s">
        <v>6832</v>
      </c>
      <c r="C107" t="s">
        <v>6833</v>
      </c>
      <c r="D107" s="20" t="s">
        <v>6834</v>
      </c>
      <c r="E107" t="s">
        <v>6835</v>
      </c>
    </row>
    <row r="108" spans="1:5" x14ac:dyDescent="0.25">
      <c r="A108" t="s">
        <v>6836</v>
      </c>
      <c r="B108" t="s">
        <v>6837</v>
      </c>
      <c r="C108" t="s">
        <v>6838</v>
      </c>
      <c r="D108" s="20" t="s">
        <v>6839</v>
      </c>
      <c r="E108" t="s">
        <v>6840</v>
      </c>
    </row>
    <row r="109" spans="1:5" x14ac:dyDescent="0.25">
      <c r="A109" t="s">
        <v>6841</v>
      </c>
      <c r="B109" t="s">
        <v>6842</v>
      </c>
      <c r="C109" t="s">
        <v>6843</v>
      </c>
      <c r="D109" s="20" t="s">
        <v>6844</v>
      </c>
      <c r="E109" t="s">
        <v>4915</v>
      </c>
    </row>
    <row r="110" spans="1:5" x14ac:dyDescent="0.25">
      <c r="A110" t="s">
        <v>6845</v>
      </c>
      <c r="B110" t="s">
        <v>6846</v>
      </c>
      <c r="C110" t="s">
        <v>6847</v>
      </c>
      <c r="D110" s="20" t="s">
        <v>6848</v>
      </c>
      <c r="E110" t="s">
        <v>6849</v>
      </c>
    </row>
    <row r="111" spans="1:5" x14ac:dyDescent="0.25">
      <c r="A111" t="s">
        <v>6850</v>
      </c>
      <c r="B111" t="s">
        <v>6851</v>
      </c>
      <c r="C111" t="s">
        <v>6402</v>
      </c>
      <c r="D111" s="20" t="s">
        <v>6852</v>
      </c>
      <c r="E111" t="s">
        <v>6853</v>
      </c>
    </row>
    <row r="112" spans="1:5" x14ac:dyDescent="0.25">
      <c r="A112" t="s">
        <v>6854</v>
      </c>
      <c r="B112" t="s">
        <v>6855</v>
      </c>
      <c r="C112" t="s">
        <v>6856</v>
      </c>
      <c r="D112" s="20" t="s">
        <v>6704</v>
      </c>
      <c r="E112" t="s">
        <v>6857</v>
      </c>
    </row>
    <row r="113" spans="1:5" x14ac:dyDescent="0.25">
      <c r="A113" t="s">
        <v>6858</v>
      </c>
      <c r="B113" t="s">
        <v>6859</v>
      </c>
      <c r="C113" t="s">
        <v>6860</v>
      </c>
      <c r="D113" s="20" t="s">
        <v>6861</v>
      </c>
      <c r="E113" t="s">
        <v>6862</v>
      </c>
    </row>
    <row r="114" spans="1:5" x14ac:dyDescent="0.25">
      <c r="A114" t="s">
        <v>6863</v>
      </c>
      <c r="B114" t="s">
        <v>5484</v>
      </c>
      <c r="C114" t="s">
        <v>6864</v>
      </c>
      <c r="D114" s="20" t="s">
        <v>6865</v>
      </c>
      <c r="E114" t="s">
        <v>6732</v>
      </c>
    </row>
    <row r="115" spans="1:5" x14ac:dyDescent="0.25">
      <c r="A115" t="s">
        <v>6851</v>
      </c>
      <c r="B115" t="s">
        <v>6866</v>
      </c>
      <c r="C115" t="s">
        <v>6867</v>
      </c>
      <c r="D115" s="20" t="s">
        <v>6868</v>
      </c>
      <c r="E115" t="s">
        <v>6869</v>
      </c>
    </row>
    <row r="116" spans="1:5" x14ac:dyDescent="0.25">
      <c r="A116" t="s">
        <v>5543</v>
      </c>
      <c r="B116" t="s">
        <v>6870</v>
      </c>
      <c r="C116" t="s">
        <v>6871</v>
      </c>
      <c r="D116" s="20" t="s">
        <v>1840</v>
      </c>
      <c r="E116" t="s">
        <v>6872</v>
      </c>
    </row>
    <row r="117" spans="1:5" x14ac:dyDescent="0.25">
      <c r="A117" t="s">
        <v>6104</v>
      </c>
      <c r="B117" t="s">
        <v>6873</v>
      </c>
      <c r="C117" t="s">
        <v>6874</v>
      </c>
      <c r="D117" s="20" t="s">
        <v>6875</v>
      </c>
      <c r="E117" t="s">
        <v>6764</v>
      </c>
    </row>
    <row r="118" spans="1:5" x14ac:dyDescent="0.25">
      <c r="A118" t="s">
        <v>6876</v>
      </c>
      <c r="B118" t="s">
        <v>6877</v>
      </c>
      <c r="C118" t="s">
        <v>6878</v>
      </c>
      <c r="D118" s="20" t="s">
        <v>6879</v>
      </c>
      <c r="E118" t="s">
        <v>6880</v>
      </c>
    </row>
    <row r="119" spans="1:5" x14ac:dyDescent="0.25">
      <c r="A119" t="s">
        <v>6881</v>
      </c>
      <c r="B119" t="s">
        <v>6882</v>
      </c>
      <c r="C119" t="s">
        <v>6883</v>
      </c>
      <c r="D119" s="20" t="s">
        <v>6884</v>
      </c>
      <c r="E119" t="s">
        <v>6885</v>
      </c>
    </row>
    <row r="120" spans="1:5" x14ac:dyDescent="0.25">
      <c r="A120" t="s">
        <v>4986</v>
      </c>
      <c r="B120" t="s">
        <v>6886</v>
      </c>
      <c r="C120" t="s">
        <v>6887</v>
      </c>
      <c r="D120" s="20" t="s">
        <v>6135</v>
      </c>
      <c r="E120" t="s">
        <v>6888</v>
      </c>
    </row>
    <row r="121" spans="1:5" x14ac:dyDescent="0.25">
      <c r="A121" t="s">
        <v>6889</v>
      </c>
      <c r="B121" t="s">
        <v>6890</v>
      </c>
      <c r="C121" t="s">
        <v>6891</v>
      </c>
      <c r="D121" s="20" t="s">
        <v>6892</v>
      </c>
      <c r="E121" t="s">
        <v>6893</v>
      </c>
    </row>
    <row r="122" spans="1:5" x14ac:dyDescent="0.25">
      <c r="A122" t="s">
        <v>6398</v>
      </c>
      <c r="B122" t="s">
        <v>6894</v>
      </c>
      <c r="C122" t="s">
        <v>6895</v>
      </c>
      <c r="D122" s="20" t="s">
        <v>6896</v>
      </c>
      <c r="E122" t="s">
        <v>6897</v>
      </c>
    </row>
    <row r="123" spans="1:5" x14ac:dyDescent="0.25">
      <c r="A123" t="s">
        <v>6898</v>
      </c>
      <c r="B123" t="s">
        <v>6212</v>
      </c>
      <c r="C123" t="s">
        <v>6899</v>
      </c>
      <c r="D123" s="20" t="s">
        <v>6900</v>
      </c>
      <c r="E123" t="s">
        <v>6747</v>
      </c>
    </row>
    <row r="124" spans="1:5" x14ac:dyDescent="0.25">
      <c r="B124" t="s">
        <v>6901</v>
      </c>
      <c r="D124" s="20" t="s">
        <v>6902</v>
      </c>
      <c r="E124" t="s">
        <v>6903</v>
      </c>
    </row>
    <row r="125" spans="1:5" x14ac:dyDescent="0.25">
      <c r="B125" t="s">
        <v>5363</v>
      </c>
      <c r="D125" s="20" t="s">
        <v>6149</v>
      </c>
      <c r="E125" t="s">
        <v>6904</v>
      </c>
    </row>
    <row r="126" spans="1:5" x14ac:dyDescent="0.25">
      <c r="B126" t="s">
        <v>6398</v>
      </c>
      <c r="D126" s="20" t="s">
        <v>6905</v>
      </c>
      <c r="E126" t="s">
        <v>4935</v>
      </c>
    </row>
    <row r="127" spans="1:5" x14ac:dyDescent="0.25">
      <c r="D127" s="20" t="s">
        <v>6906</v>
      </c>
      <c r="E127" t="s">
        <v>6907</v>
      </c>
    </row>
    <row r="128" spans="1:5" x14ac:dyDescent="0.25">
      <c r="D128" s="20" t="s">
        <v>6908</v>
      </c>
      <c r="E128" t="s">
        <v>6771</v>
      </c>
    </row>
    <row r="129" spans="4:5" x14ac:dyDescent="0.25">
      <c r="D129" s="20" t="s">
        <v>6909</v>
      </c>
      <c r="E129" t="s">
        <v>4297</v>
      </c>
    </row>
    <row r="130" spans="4:5" x14ac:dyDescent="0.25">
      <c r="D130" s="20" t="s">
        <v>4915</v>
      </c>
      <c r="E130" t="s">
        <v>6910</v>
      </c>
    </row>
    <row r="131" spans="4:5" x14ac:dyDescent="0.25">
      <c r="D131" s="20" t="s">
        <v>6911</v>
      </c>
      <c r="E131" t="s">
        <v>6912</v>
      </c>
    </row>
    <row r="132" spans="4:5" x14ac:dyDescent="0.25">
      <c r="D132" s="20" t="s">
        <v>6913</v>
      </c>
      <c r="E132" t="s">
        <v>6914</v>
      </c>
    </row>
    <row r="133" spans="4:5" x14ac:dyDescent="0.25">
      <c r="D133" s="20" t="s">
        <v>6915</v>
      </c>
      <c r="E133" t="s">
        <v>6916</v>
      </c>
    </row>
    <row r="134" spans="4:5" x14ac:dyDescent="0.25">
      <c r="D134" s="20" t="s">
        <v>6917</v>
      </c>
      <c r="E134" t="s">
        <v>6918</v>
      </c>
    </row>
    <row r="135" spans="4:5" x14ac:dyDescent="0.25">
      <c r="D135" s="20" t="s">
        <v>6919</v>
      </c>
      <c r="E135" t="s">
        <v>6920</v>
      </c>
    </row>
    <row r="136" spans="4:5" x14ac:dyDescent="0.25">
      <c r="D136" s="20" t="s">
        <v>6921</v>
      </c>
      <c r="E136" t="s">
        <v>6922</v>
      </c>
    </row>
    <row r="137" spans="4:5" x14ac:dyDescent="0.25">
      <c r="D137" s="20" t="s">
        <v>6923</v>
      </c>
      <c r="E137" t="s">
        <v>1849</v>
      </c>
    </row>
    <row r="138" spans="4:5" x14ac:dyDescent="0.25">
      <c r="D138" s="20" t="s">
        <v>6924</v>
      </c>
      <c r="E138" t="s">
        <v>6925</v>
      </c>
    </row>
    <row r="139" spans="4:5" x14ac:dyDescent="0.25">
      <c r="D139" s="20" t="s">
        <v>6926</v>
      </c>
      <c r="E139" t="s">
        <v>6927</v>
      </c>
    </row>
    <row r="140" spans="4:5" x14ac:dyDescent="0.25">
      <c r="D140" s="20" t="s">
        <v>6928</v>
      </c>
      <c r="E140" t="s">
        <v>6929</v>
      </c>
    </row>
    <row r="141" spans="4:5" x14ac:dyDescent="0.25">
      <c r="D141" s="20" t="s">
        <v>6930</v>
      </c>
      <c r="E141" t="s">
        <v>6931</v>
      </c>
    </row>
    <row r="142" spans="4:5" x14ac:dyDescent="0.25">
      <c r="D142" s="20" t="s">
        <v>5119</v>
      </c>
      <c r="E142" t="s">
        <v>6795</v>
      </c>
    </row>
    <row r="143" spans="4:5" x14ac:dyDescent="0.25">
      <c r="D143" s="20" t="s">
        <v>6932</v>
      </c>
      <c r="E143" t="s">
        <v>6933</v>
      </c>
    </row>
    <row r="144" spans="4:5" x14ac:dyDescent="0.25">
      <c r="D144" s="20" t="s">
        <v>6934</v>
      </c>
      <c r="E144" t="s">
        <v>6935</v>
      </c>
    </row>
    <row r="145" spans="4:5" x14ac:dyDescent="0.25">
      <c r="D145" s="20" t="s">
        <v>6936</v>
      </c>
      <c r="E145" t="s">
        <v>6937</v>
      </c>
    </row>
    <row r="146" spans="4:5" x14ac:dyDescent="0.25">
      <c r="D146" s="20" t="s">
        <v>6938</v>
      </c>
      <c r="E146" s="8" t="s">
        <v>6939</v>
      </c>
    </row>
    <row r="147" spans="4:5" x14ac:dyDescent="0.25">
      <c r="D147" s="20" t="s">
        <v>6940</v>
      </c>
      <c r="E147" t="s">
        <v>6941</v>
      </c>
    </row>
    <row r="148" spans="4:5" x14ac:dyDescent="0.25">
      <c r="D148" s="20" t="s">
        <v>6795</v>
      </c>
      <c r="E148" t="s">
        <v>6942</v>
      </c>
    </row>
    <row r="149" spans="4:5" x14ac:dyDescent="0.25">
      <c r="D149" s="20" t="s">
        <v>6389</v>
      </c>
      <c r="E149" t="s">
        <v>5990</v>
      </c>
    </row>
    <row r="150" spans="4:5" x14ac:dyDescent="0.25">
      <c r="D150" s="20" t="s">
        <v>1803</v>
      </c>
      <c r="E150" t="s">
        <v>6943</v>
      </c>
    </row>
    <row r="151" spans="4:5" x14ac:dyDescent="0.25">
      <c r="D151" s="20" t="s">
        <v>6051</v>
      </c>
      <c r="E151" t="s">
        <v>6944</v>
      </c>
    </row>
    <row r="152" spans="4:5" x14ac:dyDescent="0.25">
      <c r="D152" s="20" t="s">
        <v>6183</v>
      </c>
      <c r="E152" t="s">
        <v>6945</v>
      </c>
    </row>
    <row r="153" spans="4:5" x14ac:dyDescent="0.25">
      <c r="D153" s="20" t="s">
        <v>6946</v>
      </c>
      <c r="E153" t="s">
        <v>6947</v>
      </c>
    </row>
    <row r="154" spans="4:5" x14ac:dyDescent="0.25">
      <c r="D154" s="20" t="s">
        <v>6948</v>
      </c>
      <c r="E154" t="s">
        <v>5092</v>
      </c>
    </row>
    <row r="155" spans="4:5" x14ac:dyDescent="0.25">
      <c r="D155" s="20" t="s">
        <v>6949</v>
      </c>
      <c r="E155" t="s">
        <v>6950</v>
      </c>
    </row>
    <row r="156" spans="4:5" x14ac:dyDescent="0.25">
      <c r="D156" s="20" t="s">
        <v>6951</v>
      </c>
      <c r="E156" t="s">
        <v>6952</v>
      </c>
    </row>
    <row r="157" spans="4:5" x14ac:dyDescent="0.25">
      <c r="D157" s="20" t="s">
        <v>6953</v>
      </c>
      <c r="E157" t="s">
        <v>6954</v>
      </c>
    </row>
    <row r="158" spans="4:5" x14ac:dyDescent="0.25">
      <c r="D158" s="20" t="s">
        <v>5394</v>
      </c>
      <c r="E158" t="s">
        <v>6955</v>
      </c>
    </row>
    <row r="159" spans="4:5" x14ac:dyDescent="0.25">
      <c r="D159" s="20" t="s">
        <v>6956</v>
      </c>
      <c r="E159" t="s">
        <v>6957</v>
      </c>
    </row>
    <row r="160" spans="4:5" x14ac:dyDescent="0.25">
      <c r="D160" s="20" t="s">
        <v>6958</v>
      </c>
      <c r="E160" t="s">
        <v>6959</v>
      </c>
    </row>
    <row r="161" spans="4:5" x14ac:dyDescent="0.25">
      <c r="D161" s="20" t="s">
        <v>6960</v>
      </c>
      <c r="E161" t="s">
        <v>6961</v>
      </c>
    </row>
    <row r="162" spans="4:5" x14ac:dyDescent="0.25">
      <c r="D162" s="20" t="s">
        <v>6962</v>
      </c>
      <c r="E162" t="s">
        <v>6963</v>
      </c>
    </row>
    <row r="163" spans="4:5" x14ac:dyDescent="0.25">
      <c r="D163" s="20" t="s">
        <v>6964</v>
      </c>
      <c r="E163" t="s">
        <v>6965</v>
      </c>
    </row>
    <row r="164" spans="4:5" x14ac:dyDescent="0.25">
      <c r="D164" s="20" t="s">
        <v>6966</v>
      </c>
      <c r="E164" t="s">
        <v>6856</v>
      </c>
    </row>
    <row r="165" spans="4:5" x14ac:dyDescent="0.25">
      <c r="D165" s="20" t="s">
        <v>6967</v>
      </c>
      <c r="E165" t="s">
        <v>6968</v>
      </c>
    </row>
    <row r="166" spans="4:5" x14ac:dyDescent="0.25">
      <c r="D166" s="20" t="s">
        <v>6969</v>
      </c>
      <c r="E166" t="s">
        <v>6970</v>
      </c>
    </row>
    <row r="167" spans="4:5" x14ac:dyDescent="0.25">
      <c r="D167" s="20" t="s">
        <v>6971</v>
      </c>
      <c r="E167" t="s">
        <v>6972</v>
      </c>
    </row>
    <row r="168" spans="4:5" x14ac:dyDescent="0.25">
      <c r="D168" s="20" t="s">
        <v>6973</v>
      </c>
      <c r="E168" t="s">
        <v>6974</v>
      </c>
    </row>
    <row r="169" spans="4:5" x14ac:dyDescent="0.25">
      <c r="D169" s="20" t="s">
        <v>6975</v>
      </c>
      <c r="E169" t="s">
        <v>1857</v>
      </c>
    </row>
    <row r="170" spans="4:5" x14ac:dyDescent="0.25">
      <c r="D170" s="20" t="s">
        <v>6976</v>
      </c>
      <c r="E170" t="s">
        <v>6977</v>
      </c>
    </row>
    <row r="171" spans="4:5" x14ac:dyDescent="0.25">
      <c r="E171" t="s">
        <v>6978</v>
      </c>
    </row>
    <row r="172" spans="4:5" x14ac:dyDescent="0.25">
      <c r="E172" t="s">
        <v>6979</v>
      </c>
    </row>
    <row r="173" spans="4:5" x14ac:dyDescent="0.25">
      <c r="E173" t="s">
        <v>6980</v>
      </c>
    </row>
    <row r="174" spans="4:5" x14ac:dyDescent="0.25">
      <c r="E174" t="s">
        <v>6981</v>
      </c>
    </row>
    <row r="175" spans="4:5" x14ac:dyDescent="0.25">
      <c r="E175" t="s">
        <v>6982</v>
      </c>
    </row>
    <row r="176" spans="4:5" x14ac:dyDescent="0.25">
      <c r="E176" t="s">
        <v>5150</v>
      </c>
    </row>
    <row r="177" spans="5:5" x14ac:dyDescent="0.25">
      <c r="E177" t="s">
        <v>5207</v>
      </c>
    </row>
  </sheetData>
  <sheetProtection algorithmName="SHA-512" hashValue="IP0sMpUo+ymmKji2Yyq5Ui2TtExlllyLSEttQlrMbHYzjJx0pkcmmXPT38MoZ7noZJBkTTulgRfyHAlY+kc8Ag==" saltValue="F34XfOyzt0nCMcICrxdmBA==" spinCount="100000"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8</vt:i4>
      </vt:variant>
    </vt:vector>
  </HeadingPairs>
  <TitlesOfParts>
    <vt:vector size="25" baseType="lpstr">
      <vt:lpstr>dotazník</vt:lpstr>
      <vt:lpstr>Vyhledávač CZ ISCO</vt:lpstr>
      <vt:lpstr>zdroj dat</vt:lpstr>
      <vt:lpstr>Královéhradecký kraj</vt:lpstr>
      <vt:lpstr>Hlavní město Praha</vt:lpstr>
      <vt:lpstr>Jihočeský kraj</vt:lpstr>
      <vt:lpstr>Jihomoravský kraj</vt:lpstr>
      <vt:lpstr>Karlovarský kraj</vt:lpstr>
      <vt:lpstr>Kraj Vysočina</vt:lpstr>
      <vt:lpstr>Liberecký kraj</vt:lpstr>
      <vt:lpstr>Moravskoslezský kraj</vt:lpstr>
      <vt:lpstr>Olomoucký kraj</vt:lpstr>
      <vt:lpstr>Pardubický kraj</vt:lpstr>
      <vt:lpstr>Plzeňský kraj</vt:lpstr>
      <vt:lpstr>Středočeský kraj</vt:lpstr>
      <vt:lpstr>Ústecký kraj</vt:lpstr>
      <vt:lpstr>Zlínský kraj</vt:lpstr>
      <vt:lpstr>ANO_NE</vt:lpstr>
      <vt:lpstr>CZ_ISCO</vt:lpstr>
      <vt:lpstr>CZ_NACE</vt:lpstr>
      <vt:lpstr>DRUH_VLASTNICTVI</vt:lpstr>
      <vt:lpstr>DUVOD_ZMENY</vt:lpstr>
      <vt:lpstr>STATY_CIZINCI</vt:lpstr>
      <vt:lpstr>STATY_KAPITAL</vt:lpstr>
      <vt:lpstr>VZDELANI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Martin Hodek</dc:creator>
  <cp:lastModifiedBy>Tuček Michal Bc. (UPU-KRP)</cp:lastModifiedBy>
  <cp:lastPrinted>2018-11-23T12:17:02Z</cp:lastPrinted>
  <dcterms:created xsi:type="dcterms:W3CDTF">2011-08-31T06:09:45Z</dcterms:created>
  <dcterms:modified xsi:type="dcterms:W3CDTF">2019-12-17T10:45:43Z</dcterms:modified>
</cp:coreProperties>
</file>