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5576" windowHeight="8196" tabRatio="788" activeTab="3"/>
  </bookViews>
  <sheets>
    <sheet name="Z ÚŘ PRÁCE" sheetId="1" r:id="rId1"/>
    <sheet name="ÚŘ PRÁCE_01" sheetId="2" r:id="rId2"/>
    <sheet name="ÚŘ PRÁCE_01_HSV" sheetId="3" r:id="rId3"/>
    <sheet name="ÚŘ PRÁCE_01_PSV" sheetId="4" r:id="rId4"/>
  </sheets>
  <definedNames>
    <definedName name="Excel_BuiltIn_Print_Area">'ÚŘ PRÁCE_01'!$A:$L</definedName>
    <definedName name="Excel_BuiltIn_Print_Area_1">'ÚŘ PRÁCE_01_HSV'!$A$1:$G$65527</definedName>
    <definedName name="Excel_BuiltIn_Print_Area_2">'ÚŘ PRÁCE_01_PSV'!$A:$G</definedName>
    <definedName name="Excel_BuiltIn_Print_Area_3">'Z ÚŘ PRÁCE'!$A:$N</definedName>
  </definedNames>
  <calcPr calcId="144525"/>
</workbook>
</file>

<file path=xl/calcChain.xml><?xml version="1.0" encoding="utf-8"?>
<calcChain xmlns="http://schemas.openxmlformats.org/spreadsheetml/2006/main">
  <c r="C6" i="2" l="1"/>
  <c r="C3" i="2"/>
  <c r="C2" i="2"/>
  <c r="I16" i="2" l="1"/>
  <c r="I21" i="2" s="1"/>
  <c r="I17" i="2"/>
  <c r="I18" i="2"/>
  <c r="I19" i="2"/>
  <c r="I20" i="2"/>
  <c r="Q1" i="3"/>
  <c r="Q2" i="3" s="1"/>
  <c r="R1" i="3"/>
  <c r="D17" i="2"/>
  <c r="K17" i="2" s="1"/>
  <c r="S1" i="3"/>
  <c r="D18" i="2" s="1"/>
  <c r="K18" i="2" s="1"/>
  <c r="T1" i="3"/>
  <c r="D19" i="2"/>
  <c r="K19" i="2" s="1"/>
  <c r="U1" i="3"/>
  <c r="D20" i="2" s="1"/>
  <c r="K20" i="2" s="1"/>
  <c r="W1" i="3"/>
  <c r="X1" i="3"/>
  <c r="X2" i="3" s="1"/>
  <c r="Y1" i="3"/>
  <c r="Y2" i="3" s="1"/>
  <c r="Z1" i="3"/>
  <c r="Z2" i="3"/>
  <c r="R2" i="3"/>
  <c r="T2" i="3"/>
  <c r="W2" i="3"/>
  <c r="G14" i="3"/>
  <c r="I14" i="3"/>
  <c r="K14" i="3"/>
  <c r="M14" i="3"/>
  <c r="N14" i="3"/>
  <c r="O14" i="3" s="1"/>
  <c r="G16" i="3"/>
  <c r="I16" i="3"/>
  <c r="K16" i="3"/>
  <c r="M16" i="3"/>
  <c r="N16" i="3"/>
  <c r="O16" i="3" s="1"/>
  <c r="G18" i="3"/>
  <c r="I18" i="3"/>
  <c r="K18" i="3"/>
  <c r="M18" i="3"/>
  <c r="N18" i="3"/>
  <c r="O18" i="3" s="1"/>
  <c r="G22" i="3"/>
  <c r="E48" i="3" s="1"/>
  <c r="I22" i="3"/>
  <c r="K22" i="3"/>
  <c r="M22" i="3"/>
  <c r="O22" i="3"/>
  <c r="G26" i="3"/>
  <c r="I26" i="3"/>
  <c r="K26" i="3"/>
  <c r="M26" i="3"/>
  <c r="N26" i="3"/>
  <c r="O26" i="3" s="1"/>
  <c r="G27" i="3"/>
  <c r="G28" i="3"/>
  <c r="G30" i="3"/>
  <c r="E49" i="3" s="1"/>
  <c r="I30" i="3"/>
  <c r="K30" i="3"/>
  <c r="M30" i="3"/>
  <c r="O30" i="3"/>
  <c r="G33" i="3"/>
  <c r="G42" i="3" s="1"/>
  <c r="E50" i="3" s="1"/>
  <c r="I33" i="3"/>
  <c r="K33" i="3"/>
  <c r="M33" i="3"/>
  <c r="N33" i="3"/>
  <c r="O33" i="3" s="1"/>
  <c r="G34" i="3"/>
  <c r="I34" i="3"/>
  <c r="K34" i="3"/>
  <c r="M34" i="3"/>
  <c r="N34" i="3"/>
  <c r="O34" i="3" s="1"/>
  <c r="G35" i="3"/>
  <c r="G36" i="3"/>
  <c r="G37" i="3"/>
  <c r="G38" i="3"/>
  <c r="G39" i="3"/>
  <c r="G40" i="3"/>
  <c r="I40" i="3"/>
  <c r="K40" i="3"/>
  <c r="M40" i="3"/>
  <c r="N40" i="3"/>
  <c r="O40" i="3"/>
  <c r="G41" i="3"/>
  <c r="I41" i="3"/>
  <c r="K41" i="3"/>
  <c r="M41" i="3"/>
  <c r="N41" i="3"/>
  <c r="O41" i="3"/>
  <c r="I42" i="3"/>
  <c r="K42" i="3"/>
  <c r="M42" i="3"/>
  <c r="O42" i="3"/>
  <c r="G44" i="3"/>
  <c r="I44" i="3"/>
  <c r="K44" i="3"/>
  <c r="M44" i="3"/>
  <c r="O44" i="3"/>
  <c r="Q1" i="4"/>
  <c r="R1" i="4"/>
  <c r="S1" i="4"/>
  <c r="F18" i="2" s="1"/>
  <c r="T1" i="4"/>
  <c r="F19" i="2" s="1"/>
  <c r="U1" i="4"/>
  <c r="F20" i="2" s="1"/>
  <c r="W1" i="4"/>
  <c r="W3" i="4" s="1"/>
  <c r="X1" i="4"/>
  <c r="Y1" i="4"/>
  <c r="Y3" i="4"/>
  <c r="Z1" i="4"/>
  <c r="Q3" i="4"/>
  <c r="R3" i="4"/>
  <c r="S3" i="4"/>
  <c r="X3" i="4"/>
  <c r="Z3" i="4"/>
  <c r="G11" i="4"/>
  <c r="G24" i="4" s="1"/>
  <c r="E51" i="4" s="1"/>
  <c r="I11" i="4"/>
  <c r="K11" i="4"/>
  <c r="M11" i="4"/>
  <c r="N11" i="4"/>
  <c r="O11" i="4" s="1"/>
  <c r="G12" i="4"/>
  <c r="G13" i="4"/>
  <c r="G14" i="4"/>
  <c r="G15" i="4"/>
  <c r="G16" i="4"/>
  <c r="G17" i="4"/>
  <c r="I17" i="4"/>
  <c r="K17" i="4"/>
  <c r="M17" i="4"/>
  <c r="N17" i="4"/>
  <c r="O17" i="4"/>
  <c r="G18" i="4"/>
  <c r="I18" i="4"/>
  <c r="K18" i="4"/>
  <c r="M18" i="4"/>
  <c r="N18" i="4"/>
  <c r="O18" i="4"/>
  <c r="G19" i="4"/>
  <c r="I19" i="4"/>
  <c r="K19" i="4"/>
  <c r="M19" i="4"/>
  <c r="N19" i="4"/>
  <c r="O19" i="4"/>
  <c r="G20" i="4"/>
  <c r="G21" i="4"/>
  <c r="I24" i="4"/>
  <c r="K24" i="4"/>
  <c r="M24" i="4"/>
  <c r="O24" i="4"/>
  <c r="G27" i="4"/>
  <c r="G33" i="4" s="1"/>
  <c r="E52" i="4" s="1"/>
  <c r="I27" i="4"/>
  <c r="K27" i="4"/>
  <c r="M27" i="4"/>
  <c r="N27" i="4"/>
  <c r="O27" i="4" s="1"/>
  <c r="G28" i="4"/>
  <c r="G29" i="4"/>
  <c r="I29" i="4"/>
  <c r="K29" i="4"/>
  <c r="M29" i="4"/>
  <c r="N29" i="4"/>
  <c r="O29" i="4"/>
  <c r="G30" i="4"/>
  <c r="I30" i="4"/>
  <c r="K30" i="4"/>
  <c r="M30" i="4"/>
  <c r="N30" i="4"/>
  <c r="O30" i="4"/>
  <c r="G31" i="4"/>
  <c r="I31" i="4"/>
  <c r="K31" i="4"/>
  <c r="M31" i="4"/>
  <c r="N31" i="4"/>
  <c r="O31" i="4"/>
  <c r="G32" i="4"/>
  <c r="I32" i="4"/>
  <c r="K32" i="4"/>
  <c r="M32" i="4"/>
  <c r="N32" i="4"/>
  <c r="O32" i="4"/>
  <c r="I33" i="4"/>
  <c r="K33" i="4"/>
  <c r="M33" i="4"/>
  <c r="O33" i="4"/>
  <c r="G36" i="4"/>
  <c r="I36" i="4"/>
  <c r="K36" i="4"/>
  <c r="M36" i="4"/>
  <c r="N36" i="4"/>
  <c r="O36" i="4" s="1"/>
  <c r="G37" i="4"/>
  <c r="E53" i="4" s="1"/>
  <c r="I37" i="4"/>
  <c r="K37" i="4"/>
  <c r="M37" i="4"/>
  <c r="O37" i="4"/>
  <c r="G40" i="4"/>
  <c r="I40" i="4"/>
  <c r="K40" i="4"/>
  <c r="M40" i="4"/>
  <c r="N40" i="4"/>
  <c r="O40" i="4"/>
  <c r="G41" i="4"/>
  <c r="I41" i="4"/>
  <c r="K41" i="4"/>
  <c r="M41" i="4"/>
  <c r="O41" i="4"/>
  <c r="G44" i="4"/>
  <c r="I44" i="4"/>
  <c r="K44" i="4"/>
  <c r="M44" i="4"/>
  <c r="N44" i="4"/>
  <c r="O44" i="4" s="1"/>
  <c r="G45" i="4"/>
  <c r="E55" i="4" s="1"/>
  <c r="I45" i="4"/>
  <c r="K45" i="4"/>
  <c r="M45" i="4"/>
  <c r="O45" i="4"/>
  <c r="G47" i="4"/>
  <c r="I47" i="4"/>
  <c r="K47" i="4"/>
  <c r="M47" i="4"/>
  <c r="O47" i="4"/>
  <c r="E54" i="4"/>
  <c r="A16" i="1"/>
  <c r="D17" i="1"/>
  <c r="D19" i="1"/>
  <c r="F17" i="1"/>
  <c r="I17" i="1"/>
  <c r="I19" i="1" s="1"/>
  <c r="F19" i="1"/>
  <c r="U2" i="3"/>
  <c r="E56" i="4" l="1"/>
  <c r="F16" i="2" s="1"/>
  <c r="F21" i="2" s="1"/>
  <c r="E51" i="3"/>
  <c r="D16" i="2" s="1"/>
  <c r="S2" i="3"/>
  <c r="T3" i="4"/>
  <c r="U3" i="4"/>
  <c r="K16" i="2" l="1"/>
  <c r="K21" i="2" s="1"/>
  <c r="D21" i="2"/>
  <c r="K24" i="2" l="1"/>
  <c r="B17" i="1"/>
  <c r="B19" i="1" s="1"/>
  <c r="F25" i="2" l="1"/>
  <c r="K25" i="2" s="1"/>
  <c r="I18" i="1"/>
  <c r="I20" i="1" s="1"/>
  <c r="K18" i="1" l="1"/>
  <c r="K20" i="1" s="1"/>
  <c r="K26" i="2"/>
  <c r="M18" i="1" s="1"/>
  <c r="M20" i="1" s="1"/>
</calcChain>
</file>

<file path=xl/sharedStrings.xml><?xml version="1.0" encoding="utf-8"?>
<sst xmlns="http://schemas.openxmlformats.org/spreadsheetml/2006/main" count="408" uniqueCount="206">
  <si>
    <t>ZAKÁZKA</t>
  </si>
  <si>
    <t>Označení</t>
  </si>
  <si>
    <t>Popis</t>
  </si>
  <si>
    <t>STAVBA</t>
  </si>
  <si>
    <t>Stavba</t>
  </si>
  <si>
    <t>Úřad práce ČR - krajská pobočka Příbram</t>
  </si>
  <si>
    <t>DODAVATEL</t>
  </si>
  <si>
    <t>ODBĚRATEL</t>
  </si>
  <si>
    <t>OBJEKTY</t>
  </si>
  <si>
    <t>ZRN</t>
  </si>
  <si>
    <t>IČ</t>
  </si>
  <si>
    <t>VRN</t>
  </si>
  <si>
    <t>Přirážky</t>
  </si>
  <si>
    <t>S</t>
  </si>
  <si>
    <t>DPH</t>
  </si>
  <si>
    <t>STAVBA, OBJEKT</t>
  </si>
  <si>
    <t>Objekt</t>
  </si>
  <si>
    <t>01</t>
  </si>
  <si>
    <t>ZÁKLADNÍ ROZPOČTOVÉ NÁKLADY</t>
  </si>
  <si>
    <t>HSV</t>
  </si>
  <si>
    <t>PSV</t>
  </si>
  <si>
    <t>Montáže</t>
  </si>
  <si>
    <t>stavební práce</t>
  </si>
  <si>
    <t>specifikace</t>
  </si>
  <si>
    <t>-Kč</t>
  </si>
  <si>
    <t>stroje</t>
  </si>
  <si>
    <t>HZS</t>
  </si>
  <si>
    <t>ostatní</t>
  </si>
  <si>
    <t>CENA OBJEKTU</t>
  </si>
  <si>
    <t>cena bez DPH</t>
  </si>
  <si>
    <t>ze základu</t>
  </si>
  <si>
    <t>POLOŽKOVÝ ROZPIS</t>
  </si>
  <si>
    <t>Rek. složek</t>
  </si>
  <si>
    <t>Rek. DPH</t>
  </si>
  <si>
    <t>zakázka</t>
  </si>
  <si>
    <t>ÚŘ PRÁCE (rekonstrukce zadního traktu)</t>
  </si>
  <si>
    <t>stavba</t>
  </si>
  <si>
    <t>objekt</t>
  </si>
  <si>
    <t>typ činností</t>
  </si>
  <si>
    <t>pořadí</t>
  </si>
  <si>
    <t>číslo</t>
  </si>
  <si>
    <t>popis</t>
  </si>
  <si>
    <t>m.j.</t>
  </si>
  <si>
    <t>množství</t>
  </si>
  <si>
    <t>hmotnost</t>
  </si>
  <si>
    <t>suť</t>
  </si>
  <si>
    <t>cena hmot (dodávka)</t>
  </si>
  <si>
    <t>cena ostatních složek (montáž)</t>
  </si>
  <si>
    <t>pomocná definiční oblast pro výpočty</t>
  </si>
  <si>
    <t>celkem</t>
  </si>
  <si>
    <t>jednotka</t>
  </si>
  <si>
    <t>_stavebi_dil</t>
  </si>
  <si>
    <t>_stavebni_dil_sum</t>
  </si>
  <si>
    <t>_hpm</t>
  </si>
  <si>
    <t>_cenik</t>
  </si>
  <si>
    <t>_cenik_cast</t>
  </si>
  <si>
    <t>_typ_zaklad</t>
  </si>
  <si>
    <t>_typ_def</t>
  </si>
  <si>
    <t>_typ_def_hpm</t>
  </si>
  <si>
    <t>_typ_def_cenik</t>
  </si>
  <si>
    <t>_typ_def_cenik_cast</t>
  </si>
  <si>
    <t>_nasobek</t>
  </si>
  <si>
    <t>_dph</t>
  </si>
  <si>
    <t>_typ_slozky</t>
  </si>
  <si>
    <t>výplně otvorů</t>
  </si>
  <si>
    <t>642 10 109</t>
  </si>
  <si>
    <t>osazení oken vč parapetů, žaluzií, třídílná, otvor 3000/180 14 kusů zaskleno Stratobel</t>
  </si>
  <si>
    <t>ks</t>
  </si>
  <si>
    <t xml:space="preserve">díl </t>
  </si>
  <si>
    <t>H</t>
  </si>
  <si>
    <t>,</t>
  </si>
  <si>
    <t>sp</t>
  </si>
  <si>
    <t>nahrazuje bezpečnostní folii, barva bílá/mahagon – viz příloha</t>
  </si>
  <si>
    <t>642 20 109</t>
  </si>
  <si>
    <t>osazení vchodových dveří otvor 2900/1600  elox hliník, nadsvětlík, barva mahagon</t>
  </si>
  <si>
    <t>jednou levé jednou pravé – viz příloha, zasklení Stratobel</t>
  </si>
  <si>
    <t>64210199</t>
  </si>
  <si>
    <t>osazení oken vč parapetů, žaluzií jednodílná otvor 1200/1800</t>
  </si>
  <si>
    <t>Díl 60</t>
  </si>
  <si>
    <t>61 (Úprava povrchů vnitřní)</t>
  </si>
  <si>
    <t>2109399</t>
  </si>
  <si>
    <t>úpravy kanalizace a rozvodu vody</t>
  </si>
  <si>
    <t>m</t>
  </si>
  <si>
    <t>díl 61</t>
  </si>
  <si>
    <t>801-1</t>
  </si>
  <si>
    <t>801-1,A01</t>
  </si>
  <si>
    <t>771474199</t>
  </si>
  <si>
    <t>vyrovnání podkladu pod koberce včetně penetrace</t>
  </si>
  <si>
    <t>m2</t>
  </si>
  <si>
    <t>781 474299</t>
  </si>
  <si>
    <t>opravy dlažeb a obkladů na chodbách</t>
  </si>
  <si>
    <t>díl 61 (Úprava povrchů vnitřní)</t>
  </si>
  <si>
    <t>96 (Bourání a demontáž konstrukcí)</t>
  </si>
  <si>
    <t>968 01 9561_/00</t>
  </si>
  <si>
    <t>Vybourání okenních rámů  plochy do 4m2</t>
  </si>
  <si>
    <t>díl 96</t>
  </si>
  <si>
    <t>801-3</t>
  </si>
  <si>
    <t>801-3,B01</t>
  </si>
  <si>
    <t>968 01 9571_/00</t>
  </si>
  <si>
    <t>vybourání okenních rámů nad 4 m2</t>
  </si>
  <si>
    <t>21029</t>
  </si>
  <si>
    <t>demontáž zářivkových svítidel</t>
  </si>
  <si>
    <t>demontáž žárovkových svítidel</t>
  </si>
  <si>
    <t>96801</t>
  </si>
  <si>
    <t>bourání obkladů</t>
  </si>
  <si>
    <t>Demontáž zař a san předmětů</t>
  </si>
  <si>
    <t>soubor</t>
  </si>
  <si>
    <t>210292</t>
  </si>
  <si>
    <t>odstranění koberců</t>
  </si>
  <si>
    <t>Vybourání příček</t>
  </si>
  <si>
    <t>968 02 4561_/00</t>
  </si>
  <si>
    <t>Vybourání dveřních zárubní kovovch plochy nad 2m2</t>
  </si>
  <si>
    <t>díl 96 (Bourání a demontáž konstrukcí)</t>
  </si>
  <si>
    <t>rekapitulace</t>
  </si>
  <si>
    <t>60</t>
  </si>
  <si>
    <t>61</t>
  </si>
  <si>
    <t>Úprava povrchů vnitřní</t>
  </si>
  <si>
    <t>96</t>
  </si>
  <si>
    <t>Bourání a demontáž konstrukcí</t>
  </si>
  <si>
    <t>725 (Zařizovací předměty)</t>
  </si>
  <si>
    <t>725 12 1502_/00</t>
  </si>
  <si>
    <t>Pisoárový záchodek - keramický bez splachovací nádrže bez odsávání a s otvorem pro ventil</t>
  </si>
  <si>
    <t>díl 725</t>
  </si>
  <si>
    <t>P</t>
  </si>
  <si>
    <t>800-721</t>
  </si>
  <si>
    <t>800-721,A05</t>
  </si>
  <si>
    <t>554 31 0002</t>
  </si>
  <si>
    <t>WC závěsné JIKA včetně Geberitu</t>
  </si>
  <si>
    <t>634 65 0002</t>
  </si>
  <si>
    <t>Zrcadlo nemontované 3mm - čiré</t>
  </si>
  <si>
    <t>642 14 0002</t>
  </si>
  <si>
    <t>Umývadlo bílé typ Ecco V1440 A.skup</t>
  </si>
  <si>
    <t>554 31 0025</t>
  </si>
  <si>
    <t>Zásobník pap.ručníků sklad.UH</t>
  </si>
  <si>
    <t>554 31 0003</t>
  </si>
  <si>
    <t>zásobník na mýdlo</t>
  </si>
  <si>
    <t>725 29 1411_/00</t>
  </si>
  <si>
    <t>Držák na toaletní papír Viola 7785.9</t>
  </si>
  <si>
    <t>725 82 1315_/00</t>
  </si>
  <si>
    <t>Baterie páková dřezová s otáčivým plochým ústím dl. 225mm</t>
  </si>
  <si>
    <t>725 82 2656_/00</t>
  </si>
  <si>
    <t>Baterie umyvadlová páková</t>
  </si>
  <si>
    <t>76612299</t>
  </si>
  <si>
    <t>kuchyňská linka včetně dřezu délka 160 cm</t>
  </si>
  <si>
    <t>76612499</t>
  </si>
  <si>
    <t>díl 725 (Zařizovací předměty)</t>
  </si>
  <si>
    <t>748 (Montáž osvětlovacích zařízení a svítidel)</t>
  </si>
  <si>
    <t>748 11 1111_/00</t>
  </si>
  <si>
    <t>Montáž svítidel žárovkových bytových stropních přisazených 1zdroj</t>
  </si>
  <si>
    <t>díl 748</t>
  </si>
  <si>
    <t>800-741</t>
  </si>
  <si>
    <t>800-741,A08</t>
  </si>
  <si>
    <t>2109299</t>
  </si>
  <si>
    <t>úpravy elektroinstalace</t>
  </si>
  <si>
    <t>kompl.</t>
  </si>
  <si>
    <t>748 12 1113_/00</t>
  </si>
  <si>
    <t>Montáž svítidel zářivkových bytových stropních přisazených 2zdroje</t>
  </si>
  <si>
    <t>348 18 0005</t>
  </si>
  <si>
    <t>Svítidlo bytové stropní jednopaticové 1810201</t>
  </si>
  <si>
    <t>spec</t>
  </si>
  <si>
    <t>348 23 0019</t>
  </si>
  <si>
    <t>Svítidlo bytové stropní zářivkové 2316908 s mřížkou</t>
  </si>
  <si>
    <t>348 23 0138</t>
  </si>
  <si>
    <t>Svítidlo závěsné zářivkové OS 236</t>
  </si>
  <si>
    <t>díl 748 (Montáž osvětlovacích zařízení a svítidel)</t>
  </si>
  <si>
    <t>776 (Podlahy povlakové)</t>
  </si>
  <si>
    <t>776 27 0120_/00</t>
  </si>
  <si>
    <t>Lepení koberce</t>
  </si>
  <si>
    <t>díl 776</t>
  </si>
  <si>
    <t>800-776</t>
  </si>
  <si>
    <t>800-776,A01</t>
  </si>
  <si>
    <t>díl 776 (Podlahy povlakové)</t>
  </si>
  <si>
    <t>781 (Obklady keramické)</t>
  </si>
  <si>
    <t>781 47 4211_/00</t>
  </si>
  <si>
    <t>Montáž - obklad keramický průmyslový lepený Superflex do 35ks/m2</t>
  </si>
  <si>
    <t>díl 781</t>
  </si>
  <si>
    <t>800-781</t>
  </si>
  <si>
    <t>800-781,A01</t>
  </si>
  <si>
    <t>díl 781 (Obklady keramické)</t>
  </si>
  <si>
    <t>784 (Malby)</t>
  </si>
  <si>
    <t>Obnova -malba Herbol disperzní dvojnásobná bílá místnosti výšky do 3,8m</t>
  </si>
  <si>
    <t>díl 784</t>
  </si>
  <si>
    <t>800-784</t>
  </si>
  <si>
    <t>800-784,C01</t>
  </si>
  <si>
    <t>díl 784 (Malby)</t>
  </si>
  <si>
    <t>725</t>
  </si>
  <si>
    <t>Zařizovací předměty</t>
  </si>
  <si>
    <t>748</t>
  </si>
  <si>
    <t>Montáž osvětlovacích zařízení a svítidel</t>
  </si>
  <si>
    <t>776</t>
  </si>
  <si>
    <t>Podlahy povlakové</t>
  </si>
  <si>
    <t>781</t>
  </si>
  <si>
    <t>Obklady keramické</t>
  </si>
  <si>
    <t>784</t>
  </si>
  <si>
    <t>Malby</t>
  </si>
  <si>
    <t>ÚP ČR - Příbram - částečná rekonstrukce zadní části budovy</t>
  </si>
  <si>
    <t>částečná rekonstrukce zadního traktu</t>
  </si>
  <si>
    <t xml:space="preserve">IČ:   </t>
  </si>
  <si>
    <t xml:space="preserve">DIČ: </t>
  </si>
  <si>
    <t>Úřad práce ČR - krajská pobočka v Příbrami, nám. T. G. Masaryka 145, 261 01 Příbram I</t>
  </si>
  <si>
    <t>IČ: 724 96 991</t>
  </si>
  <si>
    <t>DIČ: CZ72496991</t>
  </si>
  <si>
    <t>ÚP ČR KrP v Příbrami, nám. T. G. Masaryka 145, 261 01 Příbram I</t>
  </si>
  <si>
    <t>viz příloha - Požadavky na vybavení kanceláří nábytkem</t>
  </si>
  <si>
    <t>dovybavení kancelářským nábytkem</t>
  </si>
  <si>
    <t>viz příloha - Rozměry oken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</si>
</sst>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\ #,##0.00&quot; Kč &quot;;\-#,##0.00&quot; Kč &quot;;&quot; -&quot;#&quot; Kč &quot;;@\ "/>
    <numFmt numFmtId="165" formatCode="0.00000"/>
    <numFmt numFmtId="166" formatCode="0.000"/>
  </numFmts>
  <fonts count="11" x14ac:knownFonts="1">
    <font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Symbol"/>
      <family val="1"/>
      <charset val="2"/>
    </font>
    <font>
      <b/>
      <sz val="10"/>
      <name val="Symbol"/>
      <family val="1"/>
      <charset val="2"/>
    </font>
    <font>
      <sz val="10"/>
      <name val="Symbol"/>
      <family val="1"/>
      <charset val="2"/>
    </font>
    <font>
      <sz val="8"/>
      <name val="Arial Narrow"/>
      <family val="2"/>
      <charset val="238"/>
    </font>
    <font>
      <b/>
      <i/>
      <sz val="9"/>
      <name val="Arial Narrow"/>
      <family val="2"/>
      <charset val="238"/>
    </font>
    <font>
      <i/>
      <sz val="8"/>
      <name val="Arial Narrow"/>
      <family val="2"/>
      <charset val="238"/>
    </font>
    <font>
      <b/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51"/>
        <bgColor indexed="13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41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>
      <alignment vertical="top"/>
    </xf>
  </cellStyleXfs>
  <cellXfs count="70">
    <xf numFmtId="0" fontId="0" fillId="0" borderId="0" xfId="0">
      <alignment vertical="top"/>
    </xf>
    <xf numFmtId="0" fontId="1" fillId="2" borderId="1" xfId="0" applyFont="1" applyFill="1" applyBorder="1" applyAlignment="1">
      <alignment horizontal="left" vertical="center"/>
    </xf>
    <xf numFmtId="0" fontId="2" fillId="0" borderId="2" xfId="0" applyFont="1" applyBorder="1">
      <alignment vertical="top"/>
    </xf>
    <xf numFmtId="0" fontId="1" fillId="2" borderId="0" xfId="0" applyFont="1" applyFill="1" applyAlignment="1">
      <alignment horizontal="left" vertical="center"/>
    </xf>
    <xf numFmtId="0" fontId="0" fillId="0" borderId="3" xfId="0" applyBorder="1">
      <alignment vertical="top"/>
    </xf>
    <xf numFmtId="0" fontId="5" fillId="0" borderId="2" xfId="0" applyFont="1" applyBorder="1">
      <alignment vertical="top"/>
    </xf>
    <xf numFmtId="0" fontId="2" fillId="0" borderId="0" xfId="0" applyFont="1">
      <alignment vertical="top"/>
    </xf>
    <xf numFmtId="9" fontId="0" fillId="0" borderId="0" xfId="0" applyNumberFormat="1">
      <alignment vertical="top"/>
    </xf>
    <xf numFmtId="49" fontId="7" fillId="3" borderId="0" xfId="0" applyNumberFormat="1" applyFont="1" applyFill="1">
      <alignment vertical="top"/>
    </xf>
    <xf numFmtId="165" fontId="7" fillId="3" borderId="0" xfId="0" applyNumberFormat="1" applyFont="1" applyFill="1" applyAlignment="1">
      <alignment vertical="top"/>
    </xf>
    <xf numFmtId="0" fontId="8" fillId="2" borderId="3" xfId="0" applyFont="1" applyFill="1" applyBorder="1" applyAlignment="1">
      <alignment horizontal="center" vertical="center" wrapText="1"/>
    </xf>
    <xf numFmtId="49" fontId="9" fillId="3" borderId="0" xfId="0" applyNumberFormat="1" applyFont="1" applyFill="1" applyBorder="1" applyAlignment="1">
      <alignment horizontal="center" vertical="center" wrapText="1"/>
    </xf>
    <xf numFmtId="0" fontId="1" fillId="4" borderId="0" xfId="0" applyFont="1" applyFill="1" applyAlignment="1">
      <alignment vertical="center"/>
    </xf>
    <xf numFmtId="49" fontId="3" fillId="0" borderId="0" xfId="0" applyNumberFormat="1" applyFont="1" applyFill="1" applyAlignment="1">
      <alignment vertical="top"/>
    </xf>
    <xf numFmtId="49" fontId="3" fillId="0" borderId="0" xfId="0" applyNumberFormat="1" applyFont="1" applyFill="1" applyAlignment="1">
      <alignment vertical="top" wrapText="1"/>
    </xf>
    <xf numFmtId="166" fontId="3" fillId="0" borderId="0" xfId="0" applyNumberFormat="1" applyFont="1" applyFill="1" applyAlignment="1">
      <alignment vertical="top"/>
    </xf>
    <xf numFmtId="164" fontId="3" fillId="0" borderId="0" xfId="0" applyNumberFormat="1" applyFont="1">
      <alignment vertical="top"/>
    </xf>
    <xf numFmtId="165" fontId="0" fillId="0" borderId="0" xfId="0" applyNumberFormat="1" applyFill="1" applyAlignment="1">
      <alignment vertical="top"/>
    </xf>
    <xf numFmtId="164" fontId="0" fillId="0" borderId="0" xfId="0" applyNumberFormat="1">
      <alignment vertical="top"/>
    </xf>
    <xf numFmtId="0" fontId="7" fillId="3" borderId="0" xfId="0" applyNumberFormat="1" applyFont="1" applyFill="1" applyAlignment="1">
      <alignment vertical="top"/>
    </xf>
    <xf numFmtId="0" fontId="4" fillId="4" borderId="0" xfId="0" applyFont="1" applyFill="1" applyAlignment="1">
      <alignment horizontal="right" vertical="center"/>
    </xf>
    <xf numFmtId="164" fontId="3" fillId="4" borderId="0" xfId="0" applyNumberFormat="1" applyFont="1" applyFill="1" applyAlignment="1">
      <alignment vertical="center"/>
    </xf>
    <xf numFmtId="165" fontId="0" fillId="4" borderId="0" xfId="0" applyNumberFormat="1" applyFill="1" applyAlignment="1">
      <alignment vertical="center"/>
    </xf>
    <xf numFmtId="164" fontId="0" fillId="4" borderId="0" xfId="0" applyNumberFormat="1" applyFill="1" applyAlignment="1">
      <alignment vertical="center"/>
    </xf>
    <xf numFmtId="0" fontId="4" fillId="2" borderId="4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vertical="center"/>
    </xf>
    <xf numFmtId="164" fontId="3" fillId="2" borderId="4" xfId="0" applyNumberFormat="1" applyFont="1" applyFill="1" applyBorder="1" applyAlignment="1">
      <alignment vertical="center"/>
    </xf>
    <xf numFmtId="165" fontId="0" fillId="2" borderId="4" xfId="0" applyNumberFormat="1" applyFill="1" applyBorder="1" applyAlignment="1">
      <alignment vertical="center"/>
    </xf>
    <xf numFmtId="164" fontId="0" fillId="2" borderId="4" xfId="0" applyNumberFormat="1" applyFill="1" applyBorder="1" applyAlignment="1">
      <alignment vertical="center"/>
    </xf>
    <xf numFmtId="49" fontId="3" fillId="0" borderId="0" xfId="0" applyNumberFormat="1" applyFont="1" applyFill="1" applyBorder="1" applyAlignment="1">
      <alignment vertical="top" wrapText="1"/>
    </xf>
    <xf numFmtId="164" fontId="3" fillId="4" borderId="5" xfId="0" applyNumberFormat="1" applyFont="1" applyFill="1" applyBorder="1">
      <alignment vertical="top"/>
    </xf>
    <xf numFmtId="0" fontId="0" fillId="4" borderId="5" xfId="0" applyFill="1" applyBorder="1">
      <alignment vertical="top"/>
    </xf>
    <xf numFmtId="0" fontId="0" fillId="4" borderId="6" xfId="0" applyFill="1" applyBorder="1">
      <alignment vertical="top"/>
    </xf>
    <xf numFmtId="164" fontId="3" fillId="4" borderId="2" xfId="0" applyNumberFormat="1" applyFont="1" applyFill="1" applyBorder="1">
      <alignment vertical="top"/>
    </xf>
    <xf numFmtId="164" fontId="3" fillId="0" borderId="3" xfId="0" applyNumberFormat="1" applyFont="1" applyBorder="1">
      <alignment vertical="top"/>
    </xf>
    <xf numFmtId="164" fontId="3" fillId="4" borderId="7" xfId="0" applyNumberFormat="1" applyFont="1" applyFill="1" applyBorder="1">
      <alignment vertical="top"/>
    </xf>
    <xf numFmtId="0" fontId="0" fillId="4" borderId="1" xfId="0" applyFill="1" applyBorder="1">
      <alignment vertical="top"/>
    </xf>
    <xf numFmtId="0" fontId="0" fillId="0" borderId="3" xfId="0" applyBorder="1">
      <alignment vertical="top"/>
    </xf>
    <xf numFmtId="164" fontId="3" fillId="0" borderId="8" xfId="0" applyNumberFormat="1" applyFont="1" applyBorder="1">
      <alignment vertical="top"/>
    </xf>
    <xf numFmtId="0" fontId="4" fillId="2" borderId="1" xfId="0" applyFont="1" applyFill="1" applyBorder="1" applyAlignment="1">
      <alignment horizontal="center" vertical="center"/>
    </xf>
    <xf numFmtId="0" fontId="3" fillId="0" borderId="6" xfId="0" applyFont="1" applyBorder="1">
      <alignment vertical="top"/>
    </xf>
    <xf numFmtId="164" fontId="3" fillId="0" borderId="7" xfId="0" applyNumberFormat="1" applyFont="1" applyBorder="1">
      <alignment vertical="top"/>
    </xf>
    <xf numFmtId="164" fontId="3" fillId="0" borderId="1" xfId="0" applyNumberFormat="1" applyFont="1" applyBorder="1">
      <alignment vertical="top"/>
    </xf>
    <xf numFmtId="0" fontId="0" fillId="0" borderId="1" xfId="0" applyBorder="1">
      <alignment vertical="top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3" fillId="0" borderId="0" xfId="0" applyFont="1" applyBorder="1">
      <alignment vertical="top"/>
    </xf>
    <xf numFmtId="0" fontId="1" fillId="2" borderId="0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3" fillId="0" borderId="5" xfId="0" applyFont="1" applyBorder="1">
      <alignment vertical="top"/>
    </xf>
    <xf numFmtId="0" fontId="6" fillId="4" borderId="10" xfId="0" applyFont="1" applyFill="1" applyBorder="1">
      <alignment vertical="top"/>
    </xf>
    <xf numFmtId="164" fontId="3" fillId="4" borderId="6" xfId="0" applyNumberFormat="1" applyFont="1" applyFill="1" applyBorder="1">
      <alignment vertical="top"/>
    </xf>
    <xf numFmtId="0" fontId="2" fillId="4" borderId="7" xfId="0" applyFont="1" applyFill="1" applyBorder="1">
      <alignment vertical="top"/>
    </xf>
    <xf numFmtId="164" fontId="3" fillId="4" borderId="1" xfId="0" applyNumberFormat="1" applyFont="1" applyFill="1" applyBorder="1">
      <alignment vertical="top"/>
    </xf>
    <xf numFmtId="164" fontId="0" fillId="0" borderId="6" xfId="0" applyNumberFormat="1" applyBorder="1">
      <alignment vertical="top"/>
    </xf>
    <xf numFmtId="0" fontId="2" fillId="0" borderId="2" xfId="0" applyFont="1" applyBorder="1">
      <alignment vertical="top"/>
    </xf>
    <xf numFmtId="164" fontId="0" fillId="0" borderId="5" xfId="0" applyNumberFormat="1" applyBorder="1">
      <alignment vertical="top"/>
    </xf>
    <xf numFmtId="0" fontId="6" fillId="0" borderId="2" xfId="0" applyFont="1" applyBorder="1">
      <alignment vertical="top"/>
    </xf>
    <xf numFmtId="0" fontId="2" fillId="0" borderId="7" xfId="0" applyFont="1" applyBorder="1">
      <alignment vertical="top"/>
    </xf>
    <xf numFmtId="164" fontId="3" fillId="4" borderId="9" xfId="0" applyNumberFormat="1" applyFont="1" applyFill="1" applyBorder="1">
      <alignment vertical="top"/>
    </xf>
    <xf numFmtId="164" fontId="3" fillId="4" borderId="2" xfId="0" applyNumberFormat="1" applyFont="1" applyFill="1" applyBorder="1" applyAlignment="1">
      <alignment horizontal="right" vertical="top"/>
    </xf>
    <xf numFmtId="0" fontId="2" fillId="0" borderId="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3" fillId="4" borderId="9" xfId="0" applyFont="1" applyFill="1" applyBorder="1">
      <alignment vertical="top"/>
    </xf>
    <xf numFmtId="0" fontId="1" fillId="2" borderId="3" xfId="0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vertical="top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49" fontId="9" fillId="3" borderId="0" xfId="0" applyNumberFormat="1" applyFont="1" applyFill="1" applyBorder="1" applyAlignment="1">
      <alignment horizontal="center" vertical="center" wrapText="1"/>
    </xf>
    <xf numFmtId="0" fontId="10" fillId="0" borderId="0" xfId="0" applyFont="1" applyBorder="1">
      <alignment vertical="top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zoomScaleNormal="100" zoomScaleSheetLayoutView="85" workbookViewId="0">
      <selection activeCell="I10" sqref="I10:N11"/>
    </sheetView>
  </sheetViews>
  <sheetFormatPr defaultColWidth="11.5546875" defaultRowHeight="13.2" x14ac:dyDescent="0.25"/>
  <cols>
    <col min="1" max="1" width="4.5546875" customWidth="1"/>
    <col min="2" max="6" width="9.109375" customWidth="1"/>
    <col min="7" max="8" width="4.5546875" customWidth="1"/>
    <col min="9" max="13" width="9.109375" customWidth="1"/>
    <col min="14" max="14" width="9" customWidth="1"/>
  </cols>
  <sheetData>
    <row r="1" spans="1:14" ht="18.75" customHeight="1" x14ac:dyDescent="0.25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</row>
    <row r="2" spans="1:14" ht="12.75" customHeight="1" x14ac:dyDescent="0.25">
      <c r="B2" s="2" t="s">
        <v>1</v>
      </c>
      <c r="C2" s="46" t="s">
        <v>195</v>
      </c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</row>
    <row r="3" spans="1:14" ht="12.75" customHeight="1" x14ac:dyDescent="0.25">
      <c r="B3" s="2" t="s">
        <v>2</v>
      </c>
      <c r="C3" s="46" t="s">
        <v>196</v>
      </c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</row>
    <row r="5" spans="1:14" ht="18.75" customHeight="1" x14ac:dyDescent="0.25">
      <c r="A5" s="44" t="s">
        <v>3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</row>
    <row r="6" spans="1:14" ht="12.75" customHeight="1" x14ac:dyDescent="0.25">
      <c r="B6" s="2" t="s">
        <v>4</v>
      </c>
      <c r="C6" s="49" t="s">
        <v>199</v>
      </c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</row>
    <row r="8" spans="1:14" ht="18.75" customHeight="1" x14ac:dyDescent="0.25">
      <c r="A8" s="44" t="s">
        <v>6</v>
      </c>
      <c r="B8" s="44"/>
      <c r="C8" s="44"/>
      <c r="D8" s="44"/>
      <c r="E8" s="44"/>
      <c r="F8" s="44"/>
      <c r="G8" s="44"/>
      <c r="H8" s="44" t="s">
        <v>7</v>
      </c>
      <c r="I8" s="44"/>
      <c r="J8" s="44"/>
      <c r="K8" s="44"/>
      <c r="L8" s="44"/>
      <c r="M8" s="44"/>
      <c r="N8" s="44"/>
    </row>
    <row r="9" spans="1:14" ht="12.75" customHeight="1" x14ac:dyDescent="0.25">
      <c r="B9" s="46"/>
      <c r="C9" s="46"/>
      <c r="D9" s="46"/>
      <c r="E9" s="46"/>
      <c r="F9" s="46"/>
      <c r="G9" s="46"/>
      <c r="H9" s="46"/>
      <c r="I9" s="69" t="s">
        <v>202</v>
      </c>
      <c r="J9" s="69"/>
      <c r="K9" s="69"/>
      <c r="L9" s="69"/>
      <c r="M9" s="69"/>
      <c r="N9" s="69"/>
    </row>
    <row r="10" spans="1:14" ht="12.75" customHeight="1" x14ac:dyDescent="0.25">
      <c r="B10" s="46"/>
      <c r="C10" s="46"/>
      <c r="D10" s="46"/>
      <c r="E10" s="46"/>
      <c r="F10" s="46"/>
      <c r="G10" s="46"/>
      <c r="H10" s="46"/>
      <c r="I10" s="46" t="s">
        <v>200</v>
      </c>
      <c r="J10" s="46"/>
      <c r="K10" s="46"/>
      <c r="L10" s="46"/>
      <c r="M10" s="46"/>
      <c r="N10" s="46"/>
    </row>
    <row r="11" spans="1:14" ht="12.75" customHeight="1" x14ac:dyDescent="0.25">
      <c r="B11" s="46"/>
      <c r="C11" s="46"/>
      <c r="D11" s="46"/>
      <c r="E11" s="46"/>
      <c r="F11" s="46"/>
      <c r="G11" s="46"/>
      <c r="H11" s="46"/>
      <c r="I11" s="46" t="s">
        <v>201</v>
      </c>
      <c r="J11" s="46"/>
      <c r="K11" s="46"/>
      <c r="L11" s="46"/>
      <c r="M11" s="46"/>
      <c r="N11" s="46"/>
    </row>
    <row r="13" spans="1:14" ht="18.75" customHeight="1" x14ac:dyDescent="0.25">
      <c r="A13" s="47" t="s">
        <v>8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</row>
    <row r="14" spans="1:14" ht="18.75" customHeight="1" x14ac:dyDescent="0.25">
      <c r="A14" s="3"/>
      <c r="B14" s="48" t="s">
        <v>9</v>
      </c>
      <c r="C14" s="48"/>
      <c r="D14" s="48" t="s">
        <v>10</v>
      </c>
      <c r="E14" s="48"/>
      <c r="F14" s="48" t="s">
        <v>11</v>
      </c>
      <c r="G14" s="48"/>
      <c r="H14" s="48"/>
      <c r="I14" s="45" t="s">
        <v>12</v>
      </c>
      <c r="J14" s="45"/>
      <c r="K14" s="44"/>
      <c r="L14" s="44"/>
      <c r="M14" s="44"/>
      <c r="N14" s="44"/>
    </row>
    <row r="15" spans="1:14" ht="18.75" customHeight="1" x14ac:dyDescent="0.25">
      <c r="A15" s="1"/>
      <c r="B15" s="44"/>
      <c r="C15" s="44"/>
      <c r="D15" s="44"/>
      <c r="E15" s="44"/>
      <c r="F15" s="44"/>
      <c r="G15" s="44"/>
      <c r="H15" s="44"/>
      <c r="I15" s="39" t="s">
        <v>13</v>
      </c>
      <c r="J15" s="39"/>
      <c r="K15" s="45" t="s">
        <v>14</v>
      </c>
      <c r="L15" s="45"/>
      <c r="M15" s="39" t="s">
        <v>13</v>
      </c>
      <c r="N15" s="39"/>
    </row>
    <row r="16" spans="1:14" ht="12.75" customHeight="1" x14ac:dyDescent="0.25">
      <c r="A16" s="40" t="str">
        <f>'ÚŘ PRÁCE_01'!C7</f>
        <v>01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</row>
    <row r="17" spans="1:14" ht="12.75" customHeight="1" x14ac:dyDescent="0.25">
      <c r="B17" s="41" t="e">
        <f>'ÚŘ PRÁCE_01'!K21</f>
        <v>#REF!</v>
      </c>
      <c r="C17" s="41"/>
      <c r="D17" s="41">
        <f>0</f>
        <v>0</v>
      </c>
      <c r="E17" s="41"/>
      <c r="F17" s="41">
        <f>0</f>
        <v>0</v>
      </c>
      <c r="G17" s="41"/>
      <c r="H17" s="41"/>
      <c r="I17" s="42">
        <f>0</f>
        <v>0</v>
      </c>
      <c r="J17" s="42"/>
      <c r="K17" s="43"/>
      <c r="L17" s="43"/>
      <c r="M17" s="43"/>
      <c r="N17" s="43"/>
    </row>
    <row r="18" spans="1:14" ht="12.75" customHeight="1" x14ac:dyDescent="0.25">
      <c r="A18" s="4"/>
      <c r="B18" s="37"/>
      <c r="C18" s="37"/>
      <c r="D18" s="37"/>
      <c r="E18" s="37"/>
      <c r="F18" s="37"/>
      <c r="G18" s="37"/>
      <c r="H18" s="37"/>
      <c r="I18" s="38" t="e">
        <f>'ÚŘ PRÁCE_01'!K24</f>
        <v>#REF!</v>
      </c>
      <c r="J18" s="38"/>
      <c r="K18" s="38" t="e">
        <f>SUM('ÚŘ PRÁCE_01'!K25:K25)</f>
        <v>#REF!</v>
      </c>
      <c r="L18" s="38"/>
      <c r="M18" s="34" t="e">
        <f>'ÚŘ PRÁCE_01'!K26</f>
        <v>#REF!</v>
      </c>
      <c r="N18" s="34"/>
    </row>
    <row r="19" spans="1:14" ht="12.75" customHeight="1" x14ac:dyDescent="0.25">
      <c r="A19" s="5" t="s">
        <v>13</v>
      </c>
      <c r="B19" s="35" t="e">
        <f>B17</f>
        <v>#REF!</v>
      </c>
      <c r="C19" s="35"/>
      <c r="D19" s="35">
        <f>D17</f>
        <v>0</v>
      </c>
      <c r="E19" s="35"/>
      <c r="F19" s="35">
        <f>F17</f>
        <v>0</v>
      </c>
      <c r="G19" s="35"/>
      <c r="H19" s="35"/>
      <c r="I19" s="35">
        <f>I17</f>
        <v>0</v>
      </c>
      <c r="J19" s="35"/>
      <c r="K19" s="36"/>
      <c r="L19" s="36"/>
      <c r="M19" s="36"/>
      <c r="N19" s="36"/>
    </row>
    <row r="20" spans="1:14" ht="12.75" customHeight="1" x14ac:dyDescent="0.25">
      <c r="A20" s="2"/>
      <c r="B20" s="31"/>
      <c r="C20" s="31"/>
      <c r="D20" s="32"/>
      <c r="E20" s="32"/>
      <c r="F20" s="32"/>
      <c r="G20" s="32"/>
      <c r="H20" s="32"/>
      <c r="I20" s="33" t="e">
        <f>I18</f>
        <v>#REF!</v>
      </c>
      <c r="J20" s="33"/>
      <c r="K20" s="33" t="e">
        <f>K18</f>
        <v>#REF!</v>
      </c>
      <c r="L20" s="33"/>
      <c r="M20" s="30" t="e">
        <f>M18</f>
        <v>#REF!</v>
      </c>
      <c r="N20" s="30"/>
    </row>
  </sheetData>
  <sheetProtection selectLockedCells="1" selectUnlockedCells="1"/>
  <mergeCells count="51">
    <mergeCell ref="A1:N1"/>
    <mergeCell ref="C2:N2"/>
    <mergeCell ref="C3:N3"/>
    <mergeCell ref="A5:N5"/>
    <mergeCell ref="C6:N6"/>
    <mergeCell ref="A8:G8"/>
    <mergeCell ref="H8:N8"/>
    <mergeCell ref="B9:H9"/>
    <mergeCell ref="I9:N9"/>
    <mergeCell ref="B10:H10"/>
    <mergeCell ref="I10:N10"/>
    <mergeCell ref="B11:H11"/>
    <mergeCell ref="I11:N11"/>
    <mergeCell ref="A13:N13"/>
    <mergeCell ref="B14:C14"/>
    <mergeCell ref="D14:E14"/>
    <mergeCell ref="F14:H14"/>
    <mergeCell ref="I14:J14"/>
    <mergeCell ref="K14:L14"/>
    <mergeCell ref="M14:N14"/>
    <mergeCell ref="M15:N15"/>
    <mergeCell ref="A16:N16"/>
    <mergeCell ref="B17:C17"/>
    <mergeCell ref="D17:E17"/>
    <mergeCell ref="F17:H17"/>
    <mergeCell ref="I17:J17"/>
    <mergeCell ref="K17:L17"/>
    <mergeCell ref="M17:N17"/>
    <mergeCell ref="B15:C15"/>
    <mergeCell ref="D15:E15"/>
    <mergeCell ref="F15:H15"/>
    <mergeCell ref="I15:J15"/>
    <mergeCell ref="K15:L15"/>
    <mergeCell ref="M18:N18"/>
    <mergeCell ref="B19:C19"/>
    <mergeCell ref="D19:E19"/>
    <mergeCell ref="F19:H19"/>
    <mergeCell ref="I19:J19"/>
    <mergeCell ref="K19:L19"/>
    <mergeCell ref="M19:N19"/>
    <mergeCell ref="B18:C18"/>
    <mergeCell ref="D18:E18"/>
    <mergeCell ref="F18:H18"/>
    <mergeCell ref="I18:J18"/>
    <mergeCell ref="K18:L18"/>
    <mergeCell ref="M20:N20"/>
    <mergeCell ref="B20:C20"/>
    <mergeCell ref="D20:E20"/>
    <mergeCell ref="F20:H20"/>
    <mergeCell ref="I20:J20"/>
    <mergeCell ref="K20:L20"/>
  </mergeCells>
  <pageMargins left="0.74791666666666667" right="0.59027777777777779" top="0.98402777777777772" bottom="0.98402777777777772" header="0.51180555555555551" footer="0.51180555555555551"/>
  <pageSetup paperSize="9" scale="75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zoomScaleNormal="100" zoomScaleSheetLayoutView="85" workbookViewId="0">
      <selection activeCell="B11" sqref="B11:G11"/>
    </sheetView>
  </sheetViews>
  <sheetFormatPr defaultColWidth="11.5546875" defaultRowHeight="13.2" x14ac:dyDescent="0.25"/>
  <cols>
    <col min="1" max="1" width="5.33203125" customWidth="1"/>
    <col min="2" max="5" width="10.6640625" customWidth="1"/>
    <col min="6" max="7" width="5.33203125" customWidth="1"/>
    <col min="8" max="11" width="10.6640625" customWidth="1"/>
    <col min="12" max="12" width="9" customWidth="1"/>
  </cols>
  <sheetData>
    <row r="1" spans="1:13" ht="18.75" customHeight="1" x14ac:dyDescent="0.25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</row>
    <row r="2" spans="1:13" ht="12.75" customHeight="1" x14ac:dyDescent="0.25">
      <c r="B2" s="2" t="s">
        <v>1</v>
      </c>
      <c r="C2" s="46" t="str">
        <f>'Z ÚŘ PRÁCE'!C2:N2</f>
        <v>ÚP ČR - Příbram - částečná rekonstrukce zadní části budovy</v>
      </c>
      <c r="D2" s="46"/>
      <c r="E2" s="46"/>
      <c r="F2" s="46"/>
      <c r="G2" s="46"/>
      <c r="H2" s="46"/>
      <c r="I2" s="46"/>
      <c r="J2" s="46"/>
      <c r="K2" s="46"/>
      <c r="L2" s="46"/>
    </row>
    <row r="3" spans="1:13" ht="12.75" customHeight="1" x14ac:dyDescent="0.25">
      <c r="B3" s="2" t="s">
        <v>2</v>
      </c>
      <c r="C3" s="46" t="str">
        <f>'Z ÚŘ PRÁCE'!C3:N3</f>
        <v>částečná rekonstrukce zadního traktu</v>
      </c>
      <c r="D3" s="46"/>
      <c r="E3" s="46"/>
      <c r="F3" s="46"/>
      <c r="G3" s="46"/>
      <c r="H3" s="46"/>
      <c r="I3" s="46"/>
      <c r="J3" s="46"/>
      <c r="K3" s="46"/>
      <c r="L3" s="46"/>
    </row>
    <row r="5" spans="1:13" ht="18.75" customHeight="1" x14ac:dyDescent="0.25">
      <c r="A5" s="44" t="s">
        <v>15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</row>
    <row r="6" spans="1:13" ht="12.75" customHeight="1" x14ac:dyDescent="0.25">
      <c r="B6" s="2" t="s">
        <v>4</v>
      </c>
      <c r="C6" s="63" t="str">
        <f>'Z ÚŘ PRÁCE'!C6:N6</f>
        <v>Úřad práce ČR - krajská pobočka v Příbrami, nám. T. G. Masaryka 145, 261 01 Příbram I</v>
      </c>
      <c r="D6" s="63"/>
      <c r="E6" s="63"/>
      <c r="F6" s="63"/>
      <c r="G6" s="63"/>
      <c r="H6" s="63"/>
      <c r="I6" s="63"/>
      <c r="J6" s="63"/>
      <c r="K6" s="63"/>
      <c r="L6" s="63"/>
    </row>
    <row r="7" spans="1:13" ht="12.75" customHeight="1" x14ac:dyDescent="0.25">
      <c r="B7" s="2" t="s">
        <v>16</v>
      </c>
      <c r="C7" s="63" t="s">
        <v>17</v>
      </c>
      <c r="D7" s="63"/>
      <c r="E7" s="63"/>
      <c r="F7" s="63"/>
      <c r="G7" s="63"/>
      <c r="H7" s="63"/>
      <c r="I7" s="63"/>
      <c r="J7" s="63"/>
      <c r="K7" s="63"/>
      <c r="L7" s="63"/>
    </row>
    <row r="9" spans="1:13" ht="18.75" customHeight="1" x14ac:dyDescent="0.25">
      <c r="A9" s="44" t="s">
        <v>6</v>
      </c>
      <c r="B9" s="44"/>
      <c r="C9" s="44"/>
      <c r="D9" s="44"/>
      <c r="E9" s="44"/>
      <c r="F9" s="44"/>
      <c r="G9" s="44" t="s">
        <v>7</v>
      </c>
      <c r="H9" s="44"/>
      <c r="I9" s="44"/>
      <c r="J9" s="44"/>
      <c r="K9" s="44"/>
      <c r="L9" s="44"/>
    </row>
    <row r="10" spans="1:13" ht="12.75" customHeight="1" x14ac:dyDescent="0.25">
      <c r="B10" s="46"/>
      <c r="C10" s="46"/>
      <c r="D10" s="46"/>
      <c r="E10" s="46"/>
      <c r="F10" s="46"/>
      <c r="G10" s="46"/>
      <c r="H10" s="69" t="s">
        <v>202</v>
      </c>
      <c r="I10" s="69"/>
      <c r="J10" s="69"/>
      <c r="K10" s="69"/>
      <c r="L10" s="69"/>
      <c r="M10" s="69"/>
    </row>
    <row r="11" spans="1:13" ht="12.75" customHeight="1" x14ac:dyDescent="0.25">
      <c r="B11" s="46" t="s">
        <v>197</v>
      </c>
      <c r="C11" s="46"/>
      <c r="D11" s="46"/>
      <c r="E11" s="46"/>
      <c r="F11" s="46"/>
      <c r="G11" s="46"/>
      <c r="H11" s="46" t="s">
        <v>200</v>
      </c>
      <c r="I11" s="46"/>
      <c r="J11" s="46"/>
      <c r="K11" s="46"/>
      <c r="L11" s="46"/>
      <c r="M11" s="46"/>
    </row>
    <row r="12" spans="1:13" ht="12.75" customHeight="1" x14ac:dyDescent="0.25">
      <c r="B12" s="46" t="s">
        <v>198</v>
      </c>
      <c r="C12" s="46"/>
      <c r="D12" s="46"/>
      <c r="E12" s="46"/>
      <c r="F12" s="46"/>
      <c r="G12" s="46"/>
      <c r="H12" s="46" t="s">
        <v>201</v>
      </c>
      <c r="I12" s="46"/>
      <c r="J12" s="46"/>
      <c r="K12" s="46"/>
      <c r="L12" s="46"/>
      <c r="M12" s="46"/>
    </row>
    <row r="14" spans="1:13" ht="18.75" customHeight="1" x14ac:dyDescent="0.25">
      <c r="A14" s="44" t="s">
        <v>18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</row>
    <row r="15" spans="1:13" ht="12.75" customHeight="1" x14ac:dyDescent="0.25">
      <c r="B15" s="58"/>
      <c r="C15" s="58"/>
      <c r="D15" s="61" t="s">
        <v>19</v>
      </c>
      <c r="E15" s="61"/>
      <c r="F15" s="61" t="s">
        <v>20</v>
      </c>
      <c r="G15" s="61"/>
      <c r="H15" s="61"/>
      <c r="I15" s="61" t="s">
        <v>21</v>
      </c>
      <c r="J15" s="61"/>
      <c r="K15" s="62" t="s">
        <v>13</v>
      </c>
      <c r="L15" s="62"/>
    </row>
    <row r="16" spans="1:13" ht="12.75" customHeight="1" x14ac:dyDescent="0.25">
      <c r="B16" s="55" t="s">
        <v>22</v>
      </c>
      <c r="C16" s="55"/>
      <c r="D16" s="33">
        <f>'ÚŘ PRÁCE_01_HSV'!E51</f>
        <v>0</v>
      </c>
      <c r="E16" s="33"/>
      <c r="F16" s="33" t="e">
        <f>'ÚŘ PRÁCE_01_PSV'!E56</f>
        <v>#REF!</v>
      </c>
      <c r="G16" s="33"/>
      <c r="H16" s="33"/>
      <c r="I16" s="33">
        <f>0</f>
        <v>0</v>
      </c>
      <c r="J16" s="33"/>
      <c r="K16" s="30" t="e">
        <f>SUM(D16:J16)</f>
        <v>#REF!</v>
      </c>
      <c r="L16" s="30"/>
    </row>
    <row r="17" spans="1:12" ht="12.75" customHeight="1" x14ac:dyDescent="0.25">
      <c r="B17" s="55" t="s">
        <v>23</v>
      </c>
      <c r="C17" s="55"/>
      <c r="D17" s="33" t="e">
        <f>'ÚŘ PRÁCE_01_HSV'!R1</f>
        <v>#REF!</v>
      </c>
      <c r="E17" s="33"/>
      <c r="F17" s="60" t="s">
        <v>24</v>
      </c>
      <c r="G17" s="60"/>
      <c r="H17" s="60"/>
      <c r="I17" s="33">
        <f>0</f>
        <v>0</v>
      </c>
      <c r="J17" s="33"/>
      <c r="K17" s="59" t="e">
        <f>SUM(D17:J17)</f>
        <v>#REF!</v>
      </c>
      <c r="L17" s="59"/>
    </row>
    <row r="18" spans="1:12" ht="12.75" customHeight="1" x14ac:dyDescent="0.25">
      <c r="B18" s="55" t="s">
        <v>25</v>
      </c>
      <c r="C18" s="55"/>
      <c r="D18" s="33" t="e">
        <f>'ÚŘ PRÁCE_01_HSV'!S1</f>
        <v>#REF!</v>
      </c>
      <c r="E18" s="33"/>
      <c r="F18" s="33" t="e">
        <f>'ÚŘ PRÁCE_01_PSV'!S1</f>
        <v>#REF!</v>
      </c>
      <c r="G18" s="33"/>
      <c r="H18" s="33"/>
      <c r="I18" s="33">
        <f>0</f>
        <v>0</v>
      </c>
      <c r="J18" s="33"/>
      <c r="K18" s="59" t="e">
        <f>SUM(D18:J18)</f>
        <v>#REF!</v>
      </c>
      <c r="L18" s="59"/>
    </row>
    <row r="19" spans="1:12" ht="12.75" customHeight="1" x14ac:dyDescent="0.25">
      <c r="B19" s="55" t="s">
        <v>26</v>
      </c>
      <c r="C19" s="55"/>
      <c r="D19" s="33" t="e">
        <f>'ÚŘ PRÁCE_01_HSV'!T1</f>
        <v>#REF!</v>
      </c>
      <c r="E19" s="33"/>
      <c r="F19" s="33" t="e">
        <f>'ÚŘ PRÁCE_01_PSV'!T1</f>
        <v>#REF!</v>
      </c>
      <c r="G19" s="33"/>
      <c r="H19" s="33"/>
      <c r="I19" s="33">
        <f>0</f>
        <v>0</v>
      </c>
      <c r="J19" s="33"/>
      <c r="K19" s="59" t="e">
        <f>SUM(D19:J19)</f>
        <v>#REF!</v>
      </c>
      <c r="L19" s="59"/>
    </row>
    <row r="20" spans="1:12" ht="12.75" customHeight="1" x14ac:dyDescent="0.25">
      <c r="B20" s="58" t="s">
        <v>27</v>
      </c>
      <c r="C20" s="58"/>
      <c r="D20" s="35" t="e">
        <f>'ÚŘ PRÁCE_01_HSV'!U1</f>
        <v>#REF!</v>
      </c>
      <c r="E20" s="35"/>
      <c r="F20" s="35" t="e">
        <f>'ÚŘ PRÁCE_01_PSV'!U1</f>
        <v>#REF!</v>
      </c>
      <c r="G20" s="35"/>
      <c r="H20" s="35"/>
      <c r="I20" s="35">
        <f>0</f>
        <v>0</v>
      </c>
      <c r="J20" s="35"/>
      <c r="K20" s="53" t="e">
        <f>SUM(D20:J20)</f>
        <v>#REF!</v>
      </c>
      <c r="L20" s="53"/>
    </row>
    <row r="21" spans="1:12" ht="12.75" customHeight="1" x14ac:dyDescent="0.25">
      <c r="B21" s="57" t="s">
        <v>13</v>
      </c>
      <c r="C21" s="57"/>
      <c r="D21" s="33" t="e">
        <f>SUM(D16:D20)</f>
        <v>#REF!</v>
      </c>
      <c r="E21" s="33"/>
      <c r="F21" s="33" t="e">
        <f>SUM(F16:F20)</f>
        <v>#REF!</v>
      </c>
      <c r="G21" s="33"/>
      <c r="H21" s="33"/>
      <c r="I21" s="33">
        <f>SUM(I16:I20)</f>
        <v>0</v>
      </c>
      <c r="J21" s="33"/>
      <c r="K21" s="30" t="e">
        <f>SUM(K16:K20)</f>
        <v>#REF!</v>
      </c>
      <c r="L21" s="30"/>
    </row>
    <row r="23" spans="1:12" ht="18.75" customHeight="1" x14ac:dyDescent="0.25">
      <c r="A23" s="44" t="s">
        <v>28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</row>
    <row r="24" spans="1:12" ht="12.75" customHeight="1" x14ac:dyDescent="0.25">
      <c r="B24" s="52" t="s">
        <v>29</v>
      </c>
      <c r="C24" s="52"/>
      <c r="D24" s="52"/>
      <c r="E24" s="52"/>
      <c r="F24" s="52"/>
      <c r="G24" s="52"/>
      <c r="H24" s="52"/>
      <c r="I24" s="52"/>
      <c r="J24" s="52"/>
      <c r="K24" s="53" t="e">
        <f>K21</f>
        <v>#REF!</v>
      </c>
      <c r="L24" s="53"/>
    </row>
    <row r="25" spans="1:12" ht="12.75" customHeight="1" x14ac:dyDescent="0.25">
      <c r="C25" s="6" t="s">
        <v>14</v>
      </c>
      <c r="D25" s="7">
        <v>0.21000000000000002</v>
      </c>
      <c r="E25" s="6" t="s">
        <v>30</v>
      </c>
      <c r="F25" s="54" t="e">
        <f>K24</f>
        <v>#REF!</v>
      </c>
      <c r="G25" s="54"/>
      <c r="H25" s="54"/>
      <c r="I25" s="55"/>
      <c r="J25" s="55"/>
      <c r="K25" s="56" t="e">
        <f>F25*D25</f>
        <v>#REF!</v>
      </c>
      <c r="L25" s="56"/>
    </row>
    <row r="26" spans="1:12" ht="12.75" customHeight="1" x14ac:dyDescent="0.25">
      <c r="B26" s="50" t="s">
        <v>13</v>
      </c>
      <c r="C26" s="50"/>
      <c r="D26" s="50"/>
      <c r="E26" s="50"/>
      <c r="F26" s="50"/>
      <c r="G26" s="50"/>
      <c r="H26" s="50"/>
      <c r="I26" s="50"/>
      <c r="J26" s="50"/>
      <c r="K26" s="51" t="e">
        <f>SUM(K25:K25)+K21</f>
        <v>#REF!</v>
      </c>
      <c r="L26" s="51"/>
    </row>
  </sheetData>
  <sheetProtection selectLockedCells="1" selectUnlockedCells="1"/>
  <mergeCells count="58">
    <mergeCell ref="A1:L1"/>
    <mergeCell ref="C2:L2"/>
    <mergeCell ref="C3:L3"/>
    <mergeCell ref="A5:L5"/>
    <mergeCell ref="C6:L6"/>
    <mergeCell ref="C7:L7"/>
    <mergeCell ref="A9:F9"/>
    <mergeCell ref="G9:L9"/>
    <mergeCell ref="B10:G10"/>
    <mergeCell ref="H10:M10"/>
    <mergeCell ref="B11:G11"/>
    <mergeCell ref="B12:G12"/>
    <mergeCell ref="A14:L14"/>
    <mergeCell ref="H11:M11"/>
    <mergeCell ref="H12:M12"/>
    <mergeCell ref="B15:C15"/>
    <mergeCell ref="D15:E15"/>
    <mergeCell ref="F15:H15"/>
    <mergeCell ref="I15:J15"/>
    <mergeCell ref="K15:L15"/>
    <mergeCell ref="B16:C16"/>
    <mergeCell ref="D16:E16"/>
    <mergeCell ref="F16:H16"/>
    <mergeCell ref="I16:J16"/>
    <mergeCell ref="K16:L16"/>
    <mergeCell ref="B17:C17"/>
    <mergeCell ref="D17:E17"/>
    <mergeCell ref="F17:H17"/>
    <mergeCell ref="I17:J17"/>
    <mergeCell ref="K17:L17"/>
    <mergeCell ref="B18:C18"/>
    <mergeCell ref="D18:E18"/>
    <mergeCell ref="F18:H18"/>
    <mergeCell ref="I18:J18"/>
    <mergeCell ref="K18:L18"/>
    <mergeCell ref="B19:C19"/>
    <mergeCell ref="D19:E19"/>
    <mergeCell ref="F19:H19"/>
    <mergeCell ref="I19:J19"/>
    <mergeCell ref="K19:L19"/>
    <mergeCell ref="B20:C20"/>
    <mergeCell ref="D20:E20"/>
    <mergeCell ref="F20:H20"/>
    <mergeCell ref="I20:J20"/>
    <mergeCell ref="K20:L20"/>
    <mergeCell ref="B21:C21"/>
    <mergeCell ref="D21:E21"/>
    <mergeCell ref="F21:H21"/>
    <mergeCell ref="I21:J21"/>
    <mergeCell ref="K21:L21"/>
    <mergeCell ref="B26:J26"/>
    <mergeCell ref="K26:L26"/>
    <mergeCell ref="A23:L23"/>
    <mergeCell ref="B24:J24"/>
    <mergeCell ref="K24:L24"/>
    <mergeCell ref="F25:H25"/>
    <mergeCell ref="I25:J25"/>
    <mergeCell ref="K25:L25"/>
  </mergeCells>
  <pageMargins left="0.74791666666666667" right="0.59027777777777779" top="0.98402777777777772" bottom="0.98402777777777772" header="0.51180555555555551" footer="0.51180555555555551"/>
  <pageSetup paperSize="9" scale="7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1"/>
  <sheetViews>
    <sheetView topLeftCell="A4" zoomScale="90" zoomScaleNormal="90" zoomScaleSheetLayoutView="70" workbookViewId="0">
      <selection activeCell="C20" sqref="C20"/>
    </sheetView>
  </sheetViews>
  <sheetFormatPr defaultColWidth="11.5546875" defaultRowHeight="13.2" x14ac:dyDescent="0.25"/>
  <cols>
    <col min="1" max="1" width="6.44140625" bestFit="1" customWidth="1"/>
    <col min="2" max="2" width="15.77734375" customWidth="1"/>
    <col min="3" max="3" width="79.33203125" bestFit="1" customWidth="1"/>
    <col min="4" max="4" width="7.44140625" bestFit="1" customWidth="1"/>
    <col min="5" max="5" width="11.77734375" customWidth="1"/>
    <col min="6" max="6" width="8.6640625" customWidth="1"/>
    <col min="7" max="7" width="12.33203125" customWidth="1"/>
    <col min="8" max="28" width="0" hidden="1" customWidth="1"/>
  </cols>
  <sheetData>
    <row r="1" spans="1:28" ht="18.75" customHeight="1" x14ac:dyDescent="0.25">
      <c r="A1" s="44" t="s">
        <v>31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8" t="s">
        <v>32</v>
      </c>
      <c r="Q1" s="9" t="e">
        <f>SUMIF(#REF!,"sp",#REF!)</f>
        <v>#REF!</v>
      </c>
      <c r="R1" s="9" t="e">
        <f>SUMIF(#REF!,"spec",#REF!)</f>
        <v>#REF!</v>
      </c>
      <c r="S1" s="9" t="e">
        <f>SUMIF(#REF!,"str",#REF!)</f>
        <v>#REF!</v>
      </c>
      <c r="T1" s="9" t="e">
        <f>SUMIF(#REF!,"hzs",#REF!)</f>
        <v>#REF!</v>
      </c>
      <c r="U1" s="9" t="e">
        <f>SUMIF(#REF!,"ost",#REF!)</f>
        <v>#REF!</v>
      </c>
      <c r="V1" s="8" t="s">
        <v>33</v>
      </c>
      <c r="W1" s="9" t="e">
        <f>SUMIF(#REF!,21,#REF!)</f>
        <v>#REF!</v>
      </c>
      <c r="X1" s="9" t="e">
        <f>SUMIF(#REF!,-1,#REF!)</f>
        <v>#REF!</v>
      </c>
      <c r="Y1" s="9" t="e">
        <f>SUMIF(#REF!,-1,#REF!)</f>
        <v>#REF!</v>
      </c>
      <c r="Z1" s="9" t="e">
        <f>SUMIF(#REF!,-1,#REF!)</f>
        <v>#REF!</v>
      </c>
    </row>
    <row r="2" spans="1:28" ht="12.75" customHeight="1" x14ac:dyDescent="0.25">
      <c r="B2" s="2" t="s">
        <v>34</v>
      </c>
      <c r="C2" s="63" t="s">
        <v>35</v>
      </c>
      <c r="D2" s="63"/>
      <c r="E2" s="63"/>
      <c r="F2" s="63"/>
      <c r="G2" s="63"/>
      <c r="P2" s="8"/>
      <c r="Q2" s="9" t="e">
        <f>Q$1</f>
        <v>#REF!</v>
      </c>
      <c r="R2" s="9" t="e">
        <f>R$1</f>
        <v>#REF!</v>
      </c>
      <c r="S2" s="9" t="e">
        <f>S$1</f>
        <v>#REF!</v>
      </c>
      <c r="T2" s="9" t="e">
        <f>T$1</f>
        <v>#REF!</v>
      </c>
      <c r="U2" s="9" t="e">
        <f>U$1</f>
        <v>#REF!</v>
      </c>
      <c r="V2" s="8"/>
      <c r="W2" s="9" t="e">
        <f>W$1</f>
        <v>#REF!</v>
      </c>
      <c r="X2" s="9" t="e">
        <f>X$1</f>
        <v>#REF!</v>
      </c>
      <c r="Y2" s="9" t="e">
        <f>Y$1</f>
        <v>#REF!</v>
      </c>
      <c r="Z2" s="9" t="e">
        <f>Z$1</f>
        <v>#REF!</v>
      </c>
    </row>
    <row r="3" spans="1:28" ht="12.75" customHeight="1" x14ac:dyDescent="0.25">
      <c r="B3" s="2" t="s">
        <v>36</v>
      </c>
      <c r="C3" s="63" t="s">
        <v>5</v>
      </c>
      <c r="D3" s="63"/>
      <c r="E3" s="63"/>
      <c r="F3" s="63"/>
      <c r="G3" s="63"/>
    </row>
    <row r="4" spans="1:28" ht="12.75" customHeight="1" x14ac:dyDescent="0.25">
      <c r="B4" s="2" t="s">
        <v>37</v>
      </c>
      <c r="C4" s="63" t="s">
        <v>17</v>
      </c>
      <c r="D4" s="63"/>
      <c r="E4" s="63"/>
      <c r="F4" s="63"/>
      <c r="G4" s="63"/>
    </row>
    <row r="5" spans="1:28" ht="12.75" customHeight="1" x14ac:dyDescent="0.25">
      <c r="B5" s="2" t="s">
        <v>38</v>
      </c>
      <c r="C5" s="63" t="s">
        <v>19</v>
      </c>
      <c r="D5" s="63"/>
      <c r="E5" s="63"/>
      <c r="F5" s="63"/>
      <c r="G5" s="63"/>
    </row>
    <row r="7" spans="1:28" ht="11.25" customHeight="1" x14ac:dyDescent="0.25">
      <c r="A7" s="67" t="s">
        <v>39</v>
      </c>
      <c r="B7" s="67" t="s">
        <v>40</v>
      </c>
      <c r="C7" s="67" t="s">
        <v>41</v>
      </c>
      <c r="D7" s="67" t="s">
        <v>42</v>
      </c>
      <c r="E7" s="67" t="s">
        <v>43</v>
      </c>
      <c r="F7" s="66"/>
      <c r="G7" s="66"/>
      <c r="H7" s="66" t="s">
        <v>44</v>
      </c>
      <c r="I7" s="66"/>
      <c r="J7" s="66" t="s">
        <v>45</v>
      </c>
      <c r="K7" s="66"/>
      <c r="L7" s="66" t="s">
        <v>46</v>
      </c>
      <c r="M7" s="66"/>
      <c r="N7" s="66" t="s">
        <v>47</v>
      </c>
      <c r="O7" s="66"/>
      <c r="P7" s="68" t="s">
        <v>48</v>
      </c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</row>
    <row r="8" spans="1:28" ht="11.25" customHeight="1" x14ac:dyDescent="0.25">
      <c r="A8" s="67"/>
      <c r="B8" s="67"/>
      <c r="C8" s="67"/>
      <c r="D8" s="67"/>
      <c r="E8" s="67"/>
      <c r="F8" s="10"/>
      <c r="G8" s="10" t="s">
        <v>49</v>
      </c>
      <c r="H8" s="10" t="s">
        <v>50</v>
      </c>
      <c r="I8" s="10" t="s">
        <v>49</v>
      </c>
      <c r="J8" s="10" t="s">
        <v>50</v>
      </c>
      <c r="K8" s="10" t="s">
        <v>49</v>
      </c>
      <c r="L8" s="10" t="s">
        <v>50</v>
      </c>
      <c r="M8" s="10" t="s">
        <v>49</v>
      </c>
      <c r="N8" s="10" t="s">
        <v>50</v>
      </c>
      <c r="O8" s="10" t="s">
        <v>49</v>
      </c>
      <c r="P8" s="11" t="s">
        <v>51</v>
      </c>
      <c r="Q8" s="11" t="s">
        <v>52</v>
      </c>
      <c r="R8" s="11" t="s">
        <v>53</v>
      </c>
      <c r="S8" s="11" t="s">
        <v>54</v>
      </c>
      <c r="T8" s="11" t="s">
        <v>55</v>
      </c>
      <c r="U8" s="11" t="s">
        <v>56</v>
      </c>
      <c r="V8" s="11" t="s">
        <v>57</v>
      </c>
      <c r="W8" s="11" t="s">
        <v>58</v>
      </c>
      <c r="X8" s="11" t="s">
        <v>59</v>
      </c>
      <c r="Y8" s="11" t="s">
        <v>60</v>
      </c>
      <c r="Z8" s="11" t="s">
        <v>61</v>
      </c>
      <c r="AA8" s="11" t="s">
        <v>62</v>
      </c>
      <c r="AB8" s="11" t="s">
        <v>63</v>
      </c>
    </row>
    <row r="9" spans="1:28" ht="12.75" customHeight="1" x14ac:dyDescent="0.25"/>
    <row r="10" spans="1:28" ht="18.75" customHeight="1" x14ac:dyDescent="0.25">
      <c r="A10" s="12"/>
      <c r="B10" s="12">
        <v>60</v>
      </c>
      <c r="C10" s="12" t="s">
        <v>64</v>
      </c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</row>
    <row r="14" spans="1:28" x14ac:dyDescent="0.25">
      <c r="A14">
        <v>1</v>
      </c>
      <c r="B14" s="13" t="s">
        <v>65</v>
      </c>
      <c r="C14" s="14" t="s">
        <v>66</v>
      </c>
      <c r="D14" s="13" t="s">
        <v>67</v>
      </c>
      <c r="E14" s="15">
        <v>21</v>
      </c>
      <c r="F14" s="16"/>
      <c r="G14" s="16">
        <f>E14*F14</f>
        <v>0</v>
      </c>
      <c r="H14" s="17">
        <v>0</v>
      </c>
      <c r="I14" s="17">
        <f>E14*H14</f>
        <v>0</v>
      </c>
      <c r="J14" s="17">
        <v>0</v>
      </c>
      <c r="K14" s="17">
        <f>E14*J14</f>
        <v>0</v>
      </c>
      <c r="L14" s="18">
        <v>0</v>
      </c>
      <c r="M14" s="18">
        <f>E14*L14</f>
        <v>0</v>
      </c>
      <c r="N14" s="18">
        <f>23100</f>
        <v>23100</v>
      </c>
      <c r="O14" s="18">
        <f>E14*N14</f>
        <v>485100</v>
      </c>
      <c r="P14" s="8" t="s">
        <v>68</v>
      </c>
      <c r="Q14" s="8"/>
      <c r="R14" s="8" t="s">
        <v>69</v>
      </c>
      <c r="S14" s="8"/>
      <c r="T14" s="8" t="s">
        <v>70</v>
      </c>
      <c r="U14" s="8"/>
      <c r="V14" s="8"/>
      <c r="W14" s="8"/>
      <c r="X14" s="8"/>
      <c r="Y14" s="8"/>
      <c r="Z14" s="8"/>
      <c r="AA14" s="19">
        <v>21</v>
      </c>
      <c r="AB14" s="8" t="s">
        <v>71</v>
      </c>
    </row>
    <row r="15" spans="1:28" x14ac:dyDescent="0.25">
      <c r="B15" s="13"/>
      <c r="C15" s="14" t="s">
        <v>72</v>
      </c>
      <c r="D15" s="13"/>
      <c r="E15" s="15"/>
      <c r="F15" s="16"/>
      <c r="G15" s="16"/>
      <c r="H15" s="17"/>
      <c r="I15" s="17"/>
      <c r="J15" s="17"/>
      <c r="K15" s="17"/>
      <c r="L15" s="18"/>
      <c r="M15" s="18"/>
      <c r="N15" s="18"/>
      <c r="O15" s="1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19"/>
      <c r="AB15" s="8"/>
    </row>
    <row r="16" spans="1:28" x14ac:dyDescent="0.25">
      <c r="A16">
        <v>2</v>
      </c>
      <c r="B16" s="13" t="s">
        <v>73</v>
      </c>
      <c r="C16" s="14" t="s">
        <v>74</v>
      </c>
      <c r="D16" s="13" t="s">
        <v>67</v>
      </c>
      <c r="E16" s="15">
        <v>2</v>
      </c>
      <c r="F16" s="16"/>
      <c r="G16" s="16">
        <f>E16*F16</f>
        <v>0</v>
      </c>
      <c r="H16" s="17">
        <v>0</v>
      </c>
      <c r="I16" s="17">
        <f>E16*H16</f>
        <v>0</v>
      </c>
      <c r="J16" s="17">
        <v>0</v>
      </c>
      <c r="K16" s="17">
        <f>E16*J16</f>
        <v>0</v>
      </c>
      <c r="L16" s="18">
        <v>0</v>
      </c>
      <c r="M16" s="18">
        <f>E16*L16</f>
        <v>0</v>
      </c>
      <c r="N16" s="18">
        <f>53655</f>
        <v>53655</v>
      </c>
      <c r="O16" s="18">
        <f>E16*N16</f>
        <v>107310</v>
      </c>
      <c r="P16" s="8" t="s">
        <v>68</v>
      </c>
      <c r="Q16" s="8"/>
      <c r="R16" s="8" t="s">
        <v>69</v>
      </c>
      <c r="S16" s="8"/>
      <c r="T16" s="8" t="s">
        <v>70</v>
      </c>
      <c r="U16" s="8"/>
      <c r="V16" s="8"/>
      <c r="W16" s="8"/>
      <c r="X16" s="8"/>
      <c r="Y16" s="8"/>
      <c r="Z16" s="8"/>
      <c r="AA16" s="19">
        <v>21</v>
      </c>
      <c r="AB16" s="8" t="s">
        <v>71</v>
      </c>
    </row>
    <row r="17" spans="1:28" x14ac:dyDescent="0.25">
      <c r="B17" s="13"/>
      <c r="C17" s="14" t="s">
        <v>75</v>
      </c>
      <c r="D17" s="13"/>
      <c r="E17" s="15"/>
      <c r="F17" s="16"/>
      <c r="G17" s="16"/>
      <c r="H17" s="17"/>
      <c r="I17" s="17"/>
      <c r="J17" s="17"/>
      <c r="K17" s="17"/>
      <c r="L17" s="18"/>
      <c r="M17" s="18"/>
      <c r="N17" s="18"/>
      <c r="O17" s="1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19"/>
      <c r="AB17" s="8"/>
    </row>
    <row r="18" spans="1:28" x14ac:dyDescent="0.25">
      <c r="A18">
        <v>3</v>
      </c>
      <c r="B18" s="13" t="s">
        <v>76</v>
      </c>
      <c r="C18" s="14" t="s">
        <v>77</v>
      </c>
      <c r="D18" s="13" t="s">
        <v>67</v>
      </c>
      <c r="E18" s="15">
        <v>2</v>
      </c>
      <c r="F18" s="16"/>
      <c r="G18" s="16">
        <f>E18*F18</f>
        <v>0</v>
      </c>
      <c r="H18" s="17">
        <v>0</v>
      </c>
      <c r="I18" s="17">
        <f>E18*H18</f>
        <v>0</v>
      </c>
      <c r="J18" s="17">
        <v>0</v>
      </c>
      <c r="K18" s="17">
        <f>E18*J18</f>
        <v>0</v>
      </c>
      <c r="L18" s="18">
        <v>0</v>
      </c>
      <c r="M18" s="18">
        <f>E18*L18</f>
        <v>0</v>
      </c>
      <c r="N18" s="18">
        <f>15225</f>
        <v>15225</v>
      </c>
      <c r="O18" s="18">
        <f>E18*N18</f>
        <v>30450</v>
      </c>
      <c r="P18" s="8" t="s">
        <v>68</v>
      </c>
      <c r="Q18" s="8"/>
      <c r="R18" s="8" t="s">
        <v>69</v>
      </c>
      <c r="S18" s="8"/>
      <c r="T18" s="8" t="s">
        <v>70</v>
      </c>
      <c r="U18" s="8"/>
      <c r="V18" s="8"/>
      <c r="W18" s="8"/>
      <c r="X18" s="8"/>
      <c r="Y18" s="8"/>
      <c r="Z18" s="8"/>
      <c r="AA18" s="19">
        <v>21</v>
      </c>
      <c r="AB18" s="8" t="s">
        <v>71</v>
      </c>
    </row>
    <row r="19" spans="1:28" x14ac:dyDescent="0.25">
      <c r="B19" s="13"/>
      <c r="C19" s="14" t="s">
        <v>205</v>
      </c>
      <c r="D19" s="13"/>
      <c r="E19" s="15"/>
      <c r="F19" s="16"/>
      <c r="G19" s="16"/>
      <c r="H19" s="17"/>
      <c r="I19" s="17"/>
      <c r="J19" s="17"/>
      <c r="K19" s="17"/>
      <c r="L19" s="18"/>
      <c r="M19" s="18"/>
      <c r="N19" s="18"/>
      <c r="O19" s="1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19"/>
      <c r="AB19" s="8"/>
    </row>
    <row r="20" spans="1:28" ht="15.75" customHeight="1" x14ac:dyDescent="0.25"/>
    <row r="22" spans="1:28" ht="18.75" customHeight="1" x14ac:dyDescent="0.25">
      <c r="A22" s="20" t="s">
        <v>13</v>
      </c>
      <c r="B22" s="12" t="s">
        <v>78</v>
      </c>
      <c r="C22" s="12" t="s">
        <v>64</v>
      </c>
      <c r="D22" s="12"/>
      <c r="E22" s="12"/>
      <c r="F22" s="12"/>
      <c r="G22" s="21">
        <f>SUM(G14:G18)</f>
        <v>0</v>
      </c>
      <c r="H22" s="12"/>
      <c r="I22" s="22" t="e">
        <f>SUMIF(#REF!,$Q22,#REF!)</f>
        <v>#REF!</v>
      </c>
      <c r="J22" s="12"/>
      <c r="K22" s="22" t="e">
        <f>SUMIF(#REF!,$Q22,#REF!)</f>
        <v>#REF!</v>
      </c>
      <c r="L22" s="12"/>
      <c r="M22" s="23" t="e">
        <f>SUMIF(#REF!,$Q22,#REF!)</f>
        <v>#REF!</v>
      </c>
      <c r="N22" s="12"/>
      <c r="O22" s="23" t="e">
        <f>SUMIF(#REF!,$Q22,#REF!)</f>
        <v>#REF!</v>
      </c>
      <c r="P22" s="8" t="s">
        <v>13</v>
      </c>
      <c r="Q22" s="8" t="s">
        <v>68</v>
      </c>
    </row>
    <row r="23" spans="1:28" ht="12.75" customHeight="1" x14ac:dyDescent="0.25"/>
    <row r="24" spans="1:28" ht="12.75" customHeight="1" x14ac:dyDescent="0.25"/>
    <row r="25" spans="1:28" ht="18.75" customHeight="1" x14ac:dyDescent="0.25">
      <c r="A25" s="12"/>
      <c r="B25" s="12" t="s">
        <v>79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</row>
    <row r="26" spans="1:28" x14ac:dyDescent="0.25">
      <c r="A26">
        <v>4</v>
      </c>
      <c r="B26" s="13" t="s">
        <v>80</v>
      </c>
      <c r="C26" s="14" t="s">
        <v>81</v>
      </c>
      <c r="D26" s="13" t="s">
        <v>82</v>
      </c>
      <c r="E26" s="15">
        <v>32</v>
      </c>
      <c r="F26" s="16"/>
      <c r="G26" s="16">
        <f>E26*F26</f>
        <v>0</v>
      </c>
      <c r="H26" s="17">
        <v>0</v>
      </c>
      <c r="I26" s="17">
        <f>E26*H26</f>
        <v>0</v>
      </c>
      <c r="J26" s="17">
        <v>0</v>
      </c>
      <c r="K26" s="17">
        <f>E26*J26</f>
        <v>0</v>
      </c>
      <c r="L26" s="18">
        <v>0</v>
      </c>
      <c r="M26" s="18">
        <f>E26*L26</f>
        <v>0</v>
      </c>
      <c r="N26" s="18">
        <f>225.75</f>
        <v>225.75</v>
      </c>
      <c r="O26" s="18">
        <f>E26*N26</f>
        <v>7224</v>
      </c>
      <c r="P26" s="8" t="s">
        <v>83</v>
      </c>
      <c r="Q26" s="8"/>
      <c r="R26" s="8" t="s">
        <v>69</v>
      </c>
      <c r="S26" s="8" t="s">
        <v>84</v>
      </c>
      <c r="T26" s="8" t="s">
        <v>85</v>
      </c>
      <c r="U26" s="8"/>
      <c r="V26" s="8"/>
      <c r="W26" s="8"/>
      <c r="X26" s="8"/>
      <c r="Y26" s="8"/>
      <c r="Z26" s="8"/>
      <c r="AA26" s="19">
        <v>21</v>
      </c>
      <c r="AB26" s="8" t="s">
        <v>71</v>
      </c>
    </row>
    <row r="27" spans="1:28" x14ac:dyDescent="0.25">
      <c r="A27">
        <v>5</v>
      </c>
      <c r="B27" s="13" t="s">
        <v>86</v>
      </c>
      <c r="C27" s="14" t="s">
        <v>87</v>
      </c>
      <c r="D27" s="13" t="s">
        <v>88</v>
      </c>
      <c r="E27" s="15">
        <v>456</v>
      </c>
      <c r="F27" s="16"/>
      <c r="G27" s="16">
        <f>E27*F27</f>
        <v>0</v>
      </c>
      <c r="H27" s="17"/>
      <c r="I27" s="17"/>
      <c r="J27" s="17"/>
      <c r="K27" s="17"/>
      <c r="L27" s="18"/>
      <c r="M27" s="18"/>
      <c r="N27" s="18"/>
      <c r="O27" s="1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19"/>
      <c r="AB27" s="8"/>
    </row>
    <row r="28" spans="1:28" x14ac:dyDescent="0.25">
      <c r="A28">
        <v>6</v>
      </c>
      <c r="B28" s="13" t="s">
        <v>89</v>
      </c>
      <c r="C28" s="14" t="s">
        <v>90</v>
      </c>
      <c r="D28" s="13" t="s">
        <v>88</v>
      </c>
      <c r="E28" s="15">
        <v>30</v>
      </c>
      <c r="F28" s="16"/>
      <c r="G28" s="16">
        <f>E28*F28</f>
        <v>0</v>
      </c>
      <c r="H28" s="17"/>
      <c r="I28" s="17"/>
      <c r="J28" s="17"/>
      <c r="K28" s="17"/>
      <c r="L28" s="18"/>
      <c r="M28" s="18"/>
      <c r="N28" s="18"/>
      <c r="O28" s="1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19"/>
      <c r="AB28" s="8"/>
    </row>
    <row r="29" spans="1:28" x14ac:dyDescent="0.25">
      <c r="B29" s="13"/>
      <c r="C29" s="14"/>
      <c r="D29" s="13"/>
      <c r="E29" s="15"/>
      <c r="F29" s="16"/>
      <c r="G29" s="16"/>
      <c r="H29" s="17"/>
      <c r="I29" s="17"/>
      <c r="J29" s="17"/>
      <c r="K29" s="17"/>
      <c r="L29" s="18"/>
      <c r="M29" s="18"/>
      <c r="N29" s="18"/>
      <c r="O29" s="1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19"/>
      <c r="AB29" s="8"/>
    </row>
    <row r="30" spans="1:28" ht="18.75" customHeight="1" x14ac:dyDescent="0.25">
      <c r="A30" s="20" t="s">
        <v>13</v>
      </c>
      <c r="B30" s="12" t="s">
        <v>91</v>
      </c>
      <c r="C30" s="12"/>
      <c r="D30" s="12"/>
      <c r="E30" s="12"/>
      <c r="F30" s="12"/>
      <c r="G30" s="21">
        <f>SUM(G26:G29)</f>
        <v>0</v>
      </c>
      <c r="H30" s="12"/>
      <c r="I30" s="22" t="e">
        <f>SUMIF(#REF!,$Q30,#REF!)</f>
        <v>#REF!</v>
      </c>
      <c r="J30" s="12"/>
      <c r="K30" s="22" t="e">
        <f>SUMIF(#REF!,$Q30,#REF!)</f>
        <v>#REF!</v>
      </c>
      <c r="L30" s="12"/>
      <c r="M30" s="23" t="e">
        <f>SUMIF(#REF!,$Q30,#REF!)</f>
        <v>#REF!</v>
      </c>
      <c r="N30" s="12"/>
      <c r="O30" s="23" t="e">
        <f>SUMIF(#REF!,$Q30,#REF!)</f>
        <v>#REF!</v>
      </c>
      <c r="P30" s="8" t="s">
        <v>13</v>
      </c>
      <c r="Q30" s="8" t="s">
        <v>83</v>
      </c>
    </row>
    <row r="31" spans="1:28" ht="12.75" customHeight="1" x14ac:dyDescent="0.25"/>
    <row r="32" spans="1:28" ht="18.75" customHeight="1" x14ac:dyDescent="0.25">
      <c r="A32" s="12"/>
      <c r="B32" s="12" t="s">
        <v>92</v>
      </c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</row>
    <row r="33" spans="1:28" x14ac:dyDescent="0.25">
      <c r="A33">
        <v>7</v>
      </c>
      <c r="B33" s="13" t="s">
        <v>93</v>
      </c>
      <c r="C33" s="14" t="s">
        <v>94</v>
      </c>
      <c r="D33" s="13" t="s">
        <v>67</v>
      </c>
      <c r="E33" s="15">
        <v>2</v>
      </c>
      <c r="F33" s="16"/>
      <c r="G33" s="16">
        <f t="shared" ref="G33:G41" si="0">E33*F33</f>
        <v>0</v>
      </c>
      <c r="H33" s="17">
        <v>9.4000000000000008E-4</v>
      </c>
      <c r="I33" s="17">
        <f>E33*H33</f>
        <v>1.8800000000000002E-3</v>
      </c>
      <c r="J33" s="17">
        <v>4.7E-2</v>
      </c>
      <c r="K33" s="17">
        <f>E33*J33</f>
        <v>9.4E-2</v>
      </c>
      <c r="L33" s="18">
        <v>0</v>
      </c>
      <c r="M33" s="18">
        <f>E33*L33</f>
        <v>0</v>
      </c>
      <c r="N33" s="18">
        <f>420</f>
        <v>420</v>
      </c>
      <c r="O33" s="18">
        <f>E33*N33</f>
        <v>840</v>
      </c>
      <c r="P33" s="8" t="s">
        <v>95</v>
      </c>
      <c r="Q33" s="8"/>
      <c r="R33" s="8" t="s">
        <v>69</v>
      </c>
      <c r="S33" s="8" t="s">
        <v>96</v>
      </c>
      <c r="T33" s="8" t="s">
        <v>97</v>
      </c>
      <c r="U33" s="8"/>
      <c r="V33" s="8"/>
      <c r="W33" s="8"/>
      <c r="X33" s="8"/>
      <c r="Y33" s="8"/>
      <c r="Z33" s="8"/>
      <c r="AA33" s="19">
        <v>21</v>
      </c>
      <c r="AB33" s="8" t="s">
        <v>71</v>
      </c>
    </row>
    <row r="34" spans="1:28" x14ac:dyDescent="0.25">
      <c r="A34">
        <v>8</v>
      </c>
      <c r="B34" s="13" t="s">
        <v>98</v>
      </c>
      <c r="C34" s="14" t="s">
        <v>99</v>
      </c>
      <c r="D34" s="13" t="s">
        <v>88</v>
      </c>
      <c r="E34" s="15">
        <v>21</v>
      </c>
      <c r="F34" s="16"/>
      <c r="G34" s="16">
        <f t="shared" si="0"/>
        <v>0</v>
      </c>
      <c r="H34" s="17">
        <v>7.6000000000000004E-4</v>
      </c>
      <c r="I34" s="17">
        <f>E34*H34</f>
        <v>1.5960000000000002E-2</v>
      </c>
      <c r="J34" s="17">
        <v>3.7999999999999999E-2</v>
      </c>
      <c r="K34" s="17">
        <f>E34*J34</f>
        <v>0.79799999999999993</v>
      </c>
      <c r="L34" s="18">
        <v>0</v>
      </c>
      <c r="M34" s="18">
        <f>E34*L34</f>
        <v>0</v>
      </c>
      <c r="N34" s="18">
        <f>420</f>
        <v>420</v>
      </c>
      <c r="O34" s="18">
        <f>E34*N34</f>
        <v>8820</v>
      </c>
      <c r="P34" s="8" t="s">
        <v>95</v>
      </c>
      <c r="Q34" s="8"/>
      <c r="R34" s="8" t="s">
        <v>69</v>
      </c>
      <c r="S34" s="8" t="s">
        <v>96</v>
      </c>
      <c r="T34" s="8" t="s">
        <v>97</v>
      </c>
      <c r="U34" s="8"/>
      <c r="V34" s="8"/>
      <c r="W34" s="8"/>
      <c r="X34" s="8"/>
      <c r="Y34" s="8"/>
      <c r="Z34" s="8"/>
      <c r="AA34" s="19">
        <v>21</v>
      </c>
      <c r="AB34" s="8" t="s">
        <v>71</v>
      </c>
    </row>
    <row r="35" spans="1:28" x14ac:dyDescent="0.25">
      <c r="A35">
        <v>9</v>
      </c>
      <c r="B35" s="13" t="s">
        <v>100</v>
      </c>
      <c r="C35" s="14" t="s">
        <v>101</v>
      </c>
      <c r="D35" s="13" t="s">
        <v>67</v>
      </c>
      <c r="E35" s="15">
        <v>82</v>
      </c>
      <c r="F35" s="16"/>
      <c r="G35" s="16">
        <f t="shared" si="0"/>
        <v>0</v>
      </c>
      <c r="H35" s="17"/>
      <c r="I35" s="17"/>
      <c r="J35" s="17"/>
      <c r="K35" s="17"/>
      <c r="L35" s="18"/>
      <c r="M35" s="18"/>
      <c r="N35" s="18"/>
      <c r="O35" s="1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19"/>
      <c r="AB35" s="8"/>
    </row>
    <row r="36" spans="1:28" x14ac:dyDescent="0.25">
      <c r="A36">
        <v>10</v>
      </c>
      <c r="B36" s="13" t="s">
        <v>100</v>
      </c>
      <c r="C36" s="14" t="s">
        <v>102</v>
      </c>
      <c r="D36" s="13" t="s">
        <v>67</v>
      </c>
      <c r="E36" s="15">
        <v>20</v>
      </c>
      <c r="F36" s="16"/>
      <c r="G36" s="16">
        <f t="shared" si="0"/>
        <v>0</v>
      </c>
      <c r="H36" s="17"/>
      <c r="I36" s="17"/>
      <c r="J36" s="17"/>
      <c r="K36" s="17"/>
      <c r="L36" s="18"/>
      <c r="M36" s="18"/>
      <c r="N36" s="18"/>
      <c r="O36" s="1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19"/>
      <c r="AB36" s="8"/>
    </row>
    <row r="37" spans="1:28" x14ac:dyDescent="0.25">
      <c r="A37">
        <v>11</v>
      </c>
      <c r="B37" s="13" t="s">
        <v>103</v>
      </c>
      <c r="C37" s="14" t="s">
        <v>104</v>
      </c>
      <c r="D37" s="13" t="s">
        <v>88</v>
      </c>
      <c r="E37" s="15">
        <v>112</v>
      </c>
      <c r="F37" s="16"/>
      <c r="G37" s="16">
        <f t="shared" si="0"/>
        <v>0</v>
      </c>
      <c r="H37" s="17"/>
      <c r="I37" s="17"/>
      <c r="J37" s="17"/>
      <c r="K37" s="17"/>
      <c r="L37" s="18"/>
      <c r="M37" s="18"/>
      <c r="N37" s="18"/>
      <c r="O37" s="1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19"/>
      <c r="AB37" s="8"/>
    </row>
    <row r="38" spans="1:28" x14ac:dyDescent="0.25">
      <c r="A38">
        <v>12</v>
      </c>
      <c r="B38" s="13" t="s">
        <v>103</v>
      </c>
      <c r="C38" s="14" t="s">
        <v>105</v>
      </c>
      <c r="D38" s="13" t="s">
        <v>106</v>
      </c>
      <c r="E38" s="15">
        <v>1</v>
      </c>
      <c r="F38" s="16"/>
      <c r="G38" s="16">
        <f t="shared" si="0"/>
        <v>0</v>
      </c>
      <c r="H38" s="17"/>
      <c r="I38" s="17"/>
      <c r="J38" s="17"/>
      <c r="K38" s="17"/>
      <c r="L38" s="18"/>
      <c r="M38" s="18"/>
      <c r="N38" s="18"/>
      <c r="O38" s="1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19"/>
      <c r="AB38" s="8"/>
    </row>
    <row r="39" spans="1:28" x14ac:dyDescent="0.25">
      <c r="A39">
        <v>13</v>
      </c>
      <c r="B39" s="13" t="s">
        <v>107</v>
      </c>
      <c r="C39" s="14" t="s">
        <v>108</v>
      </c>
      <c r="D39" s="13" t="s">
        <v>88</v>
      </c>
      <c r="E39" s="15">
        <v>456</v>
      </c>
      <c r="F39" s="16"/>
      <c r="G39" s="16">
        <f t="shared" si="0"/>
        <v>0</v>
      </c>
      <c r="H39" s="17"/>
      <c r="I39" s="17"/>
      <c r="J39" s="17"/>
      <c r="K39" s="17"/>
      <c r="L39" s="18"/>
      <c r="M39" s="18"/>
      <c r="N39" s="18"/>
      <c r="O39" s="1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19"/>
      <c r="AB39" s="8"/>
    </row>
    <row r="40" spans="1:28" x14ac:dyDescent="0.25">
      <c r="A40">
        <v>14</v>
      </c>
      <c r="B40" s="13" t="s">
        <v>98</v>
      </c>
      <c r="C40" s="14" t="s">
        <v>109</v>
      </c>
      <c r="D40" s="13" t="s">
        <v>88</v>
      </c>
      <c r="E40" s="15">
        <v>16</v>
      </c>
      <c r="F40" s="16"/>
      <c r="G40" s="16">
        <f t="shared" si="0"/>
        <v>0</v>
      </c>
      <c r="H40" s="17">
        <v>1.2160000000000001E-2</v>
      </c>
      <c r="I40" s="17">
        <f>E40*H40</f>
        <v>0.19456000000000001</v>
      </c>
      <c r="J40" s="17">
        <v>3.7999999999999999E-2</v>
      </c>
      <c r="K40" s="17">
        <f>E40*J40</f>
        <v>0.60799999999999998</v>
      </c>
      <c r="L40" s="18">
        <v>0</v>
      </c>
      <c r="M40" s="18">
        <f>E40*L40</f>
        <v>0</v>
      </c>
      <c r="N40" s="18">
        <f>357</f>
        <v>357</v>
      </c>
      <c r="O40" s="18">
        <f>E40*N40</f>
        <v>5712</v>
      </c>
      <c r="P40" s="8" t="s">
        <v>95</v>
      </c>
      <c r="Q40" s="8"/>
      <c r="R40" s="8" t="s">
        <v>69</v>
      </c>
      <c r="S40" s="8" t="s">
        <v>96</v>
      </c>
      <c r="T40" s="8" t="s">
        <v>97</v>
      </c>
      <c r="U40" s="8"/>
      <c r="V40" s="8"/>
      <c r="W40" s="8"/>
      <c r="X40" s="8"/>
      <c r="Y40" s="8"/>
      <c r="Z40" s="8"/>
      <c r="AA40" s="19">
        <v>21</v>
      </c>
      <c r="AB40" s="8" t="s">
        <v>71</v>
      </c>
    </row>
    <row r="41" spans="1:28" x14ac:dyDescent="0.25">
      <c r="A41">
        <v>15</v>
      </c>
      <c r="B41" s="13" t="s">
        <v>110</v>
      </c>
      <c r="C41" s="14" t="s">
        <v>111</v>
      </c>
      <c r="D41" s="13" t="s">
        <v>67</v>
      </c>
      <c r="E41" s="15">
        <v>2</v>
      </c>
      <c r="F41" s="16"/>
      <c r="G41" s="16">
        <f t="shared" si="0"/>
        <v>0</v>
      </c>
      <c r="H41" s="17">
        <v>1.0400000000000001E-3</v>
      </c>
      <c r="I41" s="17">
        <f>E41*H41</f>
        <v>2.0800000000000003E-3</v>
      </c>
      <c r="J41" s="17">
        <v>0.18100000000000002</v>
      </c>
      <c r="K41" s="17">
        <f>E41*J41</f>
        <v>0.36200000000000004</v>
      </c>
      <c r="L41" s="18">
        <v>0</v>
      </c>
      <c r="M41" s="18">
        <f>E41*L41</f>
        <v>0</v>
      </c>
      <c r="N41" s="18">
        <f>215.565</f>
        <v>215.565</v>
      </c>
      <c r="O41" s="18">
        <f>E41*N41</f>
        <v>431.13</v>
      </c>
      <c r="P41" s="8" t="s">
        <v>95</v>
      </c>
      <c r="Q41" s="8"/>
      <c r="R41" s="8" t="s">
        <v>69</v>
      </c>
      <c r="S41" s="8" t="s">
        <v>96</v>
      </c>
      <c r="T41" s="8" t="s">
        <v>97</v>
      </c>
      <c r="U41" s="8"/>
      <c r="V41" s="8"/>
      <c r="W41" s="8"/>
      <c r="X41" s="8"/>
      <c r="Y41" s="8"/>
      <c r="Z41" s="8"/>
      <c r="AA41" s="19">
        <v>21</v>
      </c>
      <c r="AB41" s="8" t="s">
        <v>71</v>
      </c>
    </row>
    <row r="42" spans="1:28" ht="18.75" customHeight="1" x14ac:dyDescent="0.25">
      <c r="A42" s="20" t="s">
        <v>13</v>
      </c>
      <c r="B42" s="12" t="s">
        <v>112</v>
      </c>
      <c r="C42" s="12"/>
      <c r="D42" s="12"/>
      <c r="E42" s="12"/>
      <c r="F42" s="12"/>
      <c r="G42" s="21">
        <f>SUM(G33:G41)</f>
        <v>0</v>
      </c>
      <c r="H42" s="12"/>
      <c r="I42" s="22" t="e">
        <f>SUMIF(#REF!,$Q42,#REF!)</f>
        <v>#REF!</v>
      </c>
      <c r="J42" s="12"/>
      <c r="K42" s="22" t="e">
        <f>SUMIF(#REF!,$Q42,#REF!)</f>
        <v>#REF!</v>
      </c>
      <c r="L42" s="12"/>
      <c r="M42" s="23" t="e">
        <f>SUMIF(#REF!,$Q42,#REF!)</f>
        <v>#REF!</v>
      </c>
      <c r="N42" s="12"/>
      <c r="O42" s="23" t="e">
        <f>SUMIF(#REF!,$Q42,#REF!)</f>
        <v>#REF!</v>
      </c>
      <c r="P42" s="8" t="s">
        <v>13</v>
      </c>
      <c r="Q42" s="8" t="s">
        <v>95</v>
      </c>
    </row>
    <row r="43" spans="1:28" ht="12.75" customHeight="1" x14ac:dyDescent="0.25"/>
    <row r="44" spans="1:28" ht="18.75" customHeight="1" x14ac:dyDescent="0.25">
      <c r="A44" s="24" t="s">
        <v>13</v>
      </c>
      <c r="B44" s="25"/>
      <c r="C44" s="25"/>
      <c r="D44" s="25"/>
      <c r="E44" s="25"/>
      <c r="F44" s="25"/>
      <c r="G44" s="26" t="e">
        <f>SUMIF(#REF!,"S",#REF!)</f>
        <v>#REF!</v>
      </c>
      <c r="H44" s="25"/>
      <c r="I44" s="27" t="e">
        <f>SUMIF(#REF!,"S",#REF!)</f>
        <v>#REF!</v>
      </c>
      <c r="J44" s="25"/>
      <c r="K44" s="27" t="e">
        <f>SUMIF(#REF!,"S",#REF!)</f>
        <v>#REF!</v>
      </c>
      <c r="L44" s="25"/>
      <c r="M44" s="28" t="e">
        <f>SUMIF(#REF!,"S",#REF!)</f>
        <v>#REF!</v>
      </c>
      <c r="N44" s="25"/>
      <c r="O44" s="28" t="e">
        <f>SUMIF(#REF!,"S",#REF!)</f>
        <v>#REF!</v>
      </c>
    </row>
    <row r="47" spans="1:28" ht="18.75" customHeight="1" x14ac:dyDescent="0.25">
      <c r="A47" s="64" t="s">
        <v>113</v>
      </c>
      <c r="B47" s="64"/>
      <c r="C47" s="64"/>
      <c r="D47" s="64"/>
      <c r="E47" s="64"/>
    </row>
    <row r="48" spans="1:28" ht="15.6" x14ac:dyDescent="0.25">
      <c r="B48" s="13" t="s">
        <v>114</v>
      </c>
      <c r="C48" s="12" t="s">
        <v>64</v>
      </c>
      <c r="D48" s="29"/>
      <c r="E48" s="16">
        <f>G22</f>
        <v>0</v>
      </c>
    </row>
    <row r="49" spans="1:5" ht="13.35" customHeight="1" x14ac:dyDescent="0.25">
      <c r="B49" s="13" t="s">
        <v>115</v>
      </c>
      <c r="C49" s="65" t="s">
        <v>116</v>
      </c>
      <c r="D49" s="65"/>
      <c r="E49" s="16">
        <f>G30</f>
        <v>0</v>
      </c>
    </row>
    <row r="50" spans="1:5" ht="13.35" customHeight="1" x14ac:dyDescent="0.25">
      <c r="B50" s="13" t="s">
        <v>117</v>
      </c>
      <c r="C50" s="65" t="s">
        <v>118</v>
      </c>
      <c r="D50" s="65"/>
      <c r="E50" s="16">
        <f>G42</f>
        <v>0</v>
      </c>
    </row>
    <row r="51" spans="1:5" ht="18.75" customHeight="1" x14ac:dyDescent="0.25">
      <c r="A51" s="24" t="s">
        <v>13</v>
      </c>
      <c r="B51" s="25"/>
      <c r="C51" s="25"/>
      <c r="D51" s="25"/>
      <c r="E51" s="26">
        <f>SUM(E48:E50)</f>
        <v>0</v>
      </c>
    </row>
  </sheetData>
  <sheetProtection selectLockedCells="1" selectUnlockedCells="1"/>
  <mergeCells count="19">
    <mergeCell ref="L7:M7"/>
    <mergeCell ref="N7:O7"/>
    <mergeCell ref="P7:AB7"/>
    <mergeCell ref="A1:O1"/>
    <mergeCell ref="C2:G2"/>
    <mergeCell ref="C3:G3"/>
    <mergeCell ref="C4:G4"/>
    <mergeCell ref="C5:G5"/>
    <mergeCell ref="A7:A8"/>
    <mergeCell ref="B7:B8"/>
    <mergeCell ref="J7:K7"/>
    <mergeCell ref="A47:E47"/>
    <mergeCell ref="C49:D49"/>
    <mergeCell ref="C50:D50"/>
    <mergeCell ref="F7:G7"/>
    <mergeCell ref="H7:I7"/>
    <mergeCell ref="C7:C8"/>
    <mergeCell ref="D7:D8"/>
    <mergeCell ref="E7:E8"/>
  </mergeCells>
  <pageMargins left="0.55118110236220474" right="0.47244094488188981" top="0.98425196850393704" bottom="0.98425196850393704" header="0.51181102362204722" footer="0.51181102362204722"/>
  <pageSetup paperSize="9" scale="66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6"/>
  <sheetViews>
    <sheetView tabSelected="1" topLeftCell="A19" zoomScale="80" zoomScaleNormal="80" zoomScaleSheetLayoutView="70" workbookViewId="0">
      <selection activeCell="F52" sqref="F52"/>
    </sheetView>
  </sheetViews>
  <sheetFormatPr defaultColWidth="11.5546875" defaultRowHeight="13.2" x14ac:dyDescent="0.25"/>
  <cols>
    <col min="1" max="1" width="5.6640625" customWidth="1"/>
    <col min="2" max="2" width="14.6640625" customWidth="1"/>
    <col min="3" max="3" width="80.6640625" customWidth="1"/>
    <col min="4" max="4" width="8.5546875" customWidth="1"/>
    <col min="5" max="5" width="13.6640625" customWidth="1"/>
    <col min="6" max="6" width="17.109375" customWidth="1"/>
    <col min="7" max="7" width="13.6640625" customWidth="1"/>
    <col min="8" max="28" width="0" hidden="1" customWidth="1"/>
  </cols>
  <sheetData>
    <row r="1" spans="1:28" ht="18.75" customHeight="1" x14ac:dyDescent="0.25">
      <c r="A1" s="44" t="s">
        <v>31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8" t="s">
        <v>32</v>
      </c>
      <c r="Q1" s="9" t="e">
        <f>SUMIF(#REF!,"sp",#REF!)</f>
        <v>#REF!</v>
      </c>
      <c r="R1" s="9" t="e">
        <f>SUMIF(#REF!,"spec",#REF!)</f>
        <v>#REF!</v>
      </c>
      <c r="S1" s="9" t="e">
        <f>SUMIF(#REF!,"str",#REF!)</f>
        <v>#REF!</v>
      </c>
      <c r="T1" s="9" t="e">
        <f>SUMIF(#REF!,"hzs",#REF!)</f>
        <v>#REF!</v>
      </c>
      <c r="U1" s="9" t="e">
        <f>SUMIF(#REF!,"ost",#REF!)</f>
        <v>#REF!</v>
      </c>
      <c r="V1" s="8" t="s">
        <v>33</v>
      </c>
      <c r="W1" s="9" t="e">
        <f>SUMIF(#REF!,21,#REF!)</f>
        <v>#REF!</v>
      </c>
      <c r="X1" s="9" t="e">
        <f>SUMIF(#REF!,-1,#REF!)</f>
        <v>#REF!</v>
      </c>
      <c r="Y1" s="9" t="e">
        <f>SUMIF(#REF!,-1,#REF!)</f>
        <v>#REF!</v>
      </c>
      <c r="Z1" s="9" t="e">
        <f>SUMIF(#REF!,-1,#REF!)</f>
        <v>#REF!</v>
      </c>
    </row>
    <row r="2" spans="1:28" ht="12.75" customHeight="1" x14ac:dyDescent="0.25">
      <c r="B2" s="2" t="s">
        <v>34</v>
      </c>
      <c r="C2" s="63" t="s">
        <v>35</v>
      </c>
      <c r="D2" s="63"/>
      <c r="E2" s="63"/>
      <c r="F2" s="63"/>
      <c r="G2" s="63"/>
    </row>
    <row r="3" spans="1:28" ht="12.75" customHeight="1" x14ac:dyDescent="0.25">
      <c r="B3" s="2" t="s">
        <v>36</v>
      </c>
      <c r="C3" s="63" t="s">
        <v>5</v>
      </c>
      <c r="D3" s="63"/>
      <c r="E3" s="63"/>
      <c r="F3" s="63"/>
      <c r="G3" s="63"/>
      <c r="P3" s="8"/>
      <c r="Q3" s="9" t="e">
        <f>Q$1</f>
        <v>#REF!</v>
      </c>
      <c r="R3" s="9" t="e">
        <f>R$1</f>
        <v>#REF!</v>
      </c>
      <c r="S3" s="9" t="e">
        <f>S$1</f>
        <v>#REF!</v>
      </c>
      <c r="T3" s="9" t="e">
        <f>T$1</f>
        <v>#REF!</v>
      </c>
      <c r="U3" s="9" t="e">
        <f>U$1</f>
        <v>#REF!</v>
      </c>
      <c r="V3" s="8"/>
      <c r="W3" s="9" t="e">
        <f>W$1</f>
        <v>#REF!</v>
      </c>
      <c r="X3" s="9" t="e">
        <f>X$1</f>
        <v>#REF!</v>
      </c>
      <c r="Y3" s="9" t="e">
        <f>Y$1</f>
        <v>#REF!</v>
      </c>
      <c r="Z3" s="9" t="e">
        <f>Z$1</f>
        <v>#REF!</v>
      </c>
    </row>
    <row r="4" spans="1:28" ht="12.75" customHeight="1" x14ac:dyDescent="0.25">
      <c r="B4" s="2" t="s">
        <v>37</v>
      </c>
      <c r="C4" s="63" t="s">
        <v>17</v>
      </c>
      <c r="D4" s="63"/>
      <c r="E4" s="63"/>
      <c r="F4" s="63"/>
      <c r="G4" s="63"/>
    </row>
    <row r="5" spans="1:28" ht="12.75" customHeight="1" x14ac:dyDescent="0.25">
      <c r="B5" s="2" t="s">
        <v>38</v>
      </c>
      <c r="C5" s="63" t="s">
        <v>20</v>
      </c>
      <c r="D5" s="63"/>
      <c r="E5" s="63"/>
      <c r="F5" s="63"/>
      <c r="G5" s="63"/>
    </row>
    <row r="7" spans="1:28" ht="11.25" customHeight="1" x14ac:dyDescent="0.25">
      <c r="A7" s="67" t="s">
        <v>39</v>
      </c>
      <c r="B7" s="67" t="s">
        <v>40</v>
      </c>
      <c r="C7" s="67" t="s">
        <v>41</v>
      </c>
      <c r="D7" s="67" t="s">
        <v>42</v>
      </c>
      <c r="E7" s="67" t="s">
        <v>43</v>
      </c>
      <c r="F7" s="66"/>
      <c r="G7" s="66"/>
      <c r="H7" s="66" t="s">
        <v>44</v>
      </c>
      <c r="I7" s="66"/>
      <c r="J7" s="66" t="s">
        <v>45</v>
      </c>
      <c r="K7" s="66"/>
      <c r="L7" s="66" t="s">
        <v>46</v>
      </c>
      <c r="M7" s="66"/>
      <c r="N7" s="66" t="s">
        <v>47</v>
      </c>
      <c r="O7" s="66"/>
      <c r="P7" s="68" t="s">
        <v>48</v>
      </c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</row>
    <row r="8" spans="1:28" ht="11.25" customHeight="1" x14ac:dyDescent="0.25">
      <c r="A8" s="67"/>
      <c r="B8" s="67"/>
      <c r="C8" s="67"/>
      <c r="D8" s="67"/>
      <c r="E8" s="67"/>
      <c r="F8" s="10"/>
      <c r="G8" s="10" t="s">
        <v>49</v>
      </c>
      <c r="H8" s="10" t="s">
        <v>50</v>
      </c>
      <c r="I8" s="10" t="s">
        <v>49</v>
      </c>
      <c r="J8" s="10" t="s">
        <v>50</v>
      </c>
      <c r="K8" s="10" t="s">
        <v>49</v>
      </c>
      <c r="L8" s="10" t="s">
        <v>50</v>
      </c>
      <c r="M8" s="10" t="s">
        <v>49</v>
      </c>
      <c r="N8" s="10" t="s">
        <v>50</v>
      </c>
      <c r="O8" s="10" t="s">
        <v>49</v>
      </c>
      <c r="P8" s="11" t="s">
        <v>51</v>
      </c>
      <c r="Q8" s="11" t="s">
        <v>52</v>
      </c>
      <c r="R8" s="11" t="s">
        <v>53</v>
      </c>
      <c r="S8" s="11" t="s">
        <v>54</v>
      </c>
      <c r="T8" s="11" t="s">
        <v>55</v>
      </c>
      <c r="U8" s="11" t="s">
        <v>56</v>
      </c>
      <c r="V8" s="11" t="s">
        <v>57</v>
      </c>
      <c r="W8" s="11" t="s">
        <v>58</v>
      </c>
      <c r="X8" s="11" t="s">
        <v>59</v>
      </c>
      <c r="Y8" s="11" t="s">
        <v>60</v>
      </c>
      <c r="Z8" s="11" t="s">
        <v>61</v>
      </c>
      <c r="AA8" s="11" t="s">
        <v>62</v>
      </c>
      <c r="AB8" s="11" t="s">
        <v>63</v>
      </c>
    </row>
    <row r="9" spans="1:28" ht="12.75" customHeight="1" x14ac:dyDescent="0.25"/>
    <row r="10" spans="1:28" ht="18.75" customHeight="1" x14ac:dyDescent="0.25">
      <c r="A10" s="12"/>
      <c r="B10" s="12" t="s">
        <v>119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</row>
    <row r="11" spans="1:28" ht="26.4" x14ac:dyDescent="0.25">
      <c r="A11">
        <v>1</v>
      </c>
      <c r="B11" s="13" t="s">
        <v>120</v>
      </c>
      <c r="C11" s="14" t="s">
        <v>121</v>
      </c>
      <c r="D11" s="13" t="s">
        <v>106</v>
      </c>
      <c r="E11" s="15">
        <v>5</v>
      </c>
      <c r="F11" s="16"/>
      <c r="G11" s="16">
        <f t="shared" ref="G11:G21" si="0">E11*F11</f>
        <v>0</v>
      </c>
      <c r="H11" s="17">
        <v>2.0300000000000002E-2</v>
      </c>
      <c r="I11" s="17">
        <f>E11*H11</f>
        <v>0.10150000000000001</v>
      </c>
      <c r="J11" s="17">
        <v>0</v>
      </c>
      <c r="K11" s="17">
        <f>E11*J11</f>
        <v>0</v>
      </c>
      <c r="L11" s="18">
        <v>3033.03</v>
      </c>
      <c r="M11" s="18">
        <f>E11*L11</f>
        <v>15165.150000000001</v>
      </c>
      <c r="N11" s="18">
        <f>348.496313</f>
        <v>348.49631299999999</v>
      </c>
      <c r="O11" s="18">
        <f>E11*N11</f>
        <v>1742.481565</v>
      </c>
      <c r="P11" s="8" t="s">
        <v>122</v>
      </c>
      <c r="Q11" s="8"/>
      <c r="R11" s="8" t="s">
        <v>123</v>
      </c>
      <c r="S11" s="8" t="s">
        <v>124</v>
      </c>
      <c r="T11" s="8" t="s">
        <v>125</v>
      </c>
      <c r="U11" s="8"/>
      <c r="V11" s="8"/>
      <c r="W11" s="8"/>
      <c r="X11" s="8"/>
      <c r="Y11" s="8"/>
      <c r="Z11" s="8"/>
      <c r="AA11" s="19">
        <v>21</v>
      </c>
      <c r="AB11" s="8" t="s">
        <v>71</v>
      </c>
    </row>
    <row r="12" spans="1:28" x14ac:dyDescent="0.25">
      <c r="A12">
        <v>2</v>
      </c>
      <c r="B12" s="13" t="s">
        <v>126</v>
      </c>
      <c r="C12" s="14" t="s">
        <v>127</v>
      </c>
      <c r="D12" s="13" t="s">
        <v>67</v>
      </c>
      <c r="E12" s="15">
        <v>6</v>
      </c>
      <c r="F12" s="16"/>
      <c r="G12" s="16">
        <f t="shared" si="0"/>
        <v>0</v>
      </c>
      <c r="H12" s="17"/>
      <c r="I12" s="17"/>
      <c r="J12" s="17"/>
      <c r="K12" s="17"/>
      <c r="L12" s="18"/>
      <c r="M12" s="18"/>
      <c r="N12" s="18"/>
      <c r="O12" s="1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19"/>
      <c r="AB12" s="8"/>
    </row>
    <row r="13" spans="1:28" x14ac:dyDescent="0.25">
      <c r="A13">
        <v>3</v>
      </c>
      <c r="B13" s="13" t="s">
        <v>128</v>
      </c>
      <c r="C13" s="14" t="s">
        <v>129</v>
      </c>
      <c r="D13" s="13" t="s">
        <v>88</v>
      </c>
      <c r="E13" s="15">
        <v>4</v>
      </c>
      <c r="F13" s="16"/>
      <c r="G13" s="16">
        <f t="shared" si="0"/>
        <v>0</v>
      </c>
      <c r="H13" s="17"/>
      <c r="I13" s="17"/>
      <c r="J13" s="17"/>
      <c r="K13" s="17"/>
      <c r="L13" s="18"/>
      <c r="M13" s="18"/>
      <c r="N13" s="18"/>
      <c r="O13" s="1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19"/>
      <c r="AB13" s="8"/>
    </row>
    <row r="14" spans="1:28" x14ac:dyDescent="0.25">
      <c r="A14">
        <v>4</v>
      </c>
      <c r="B14" s="13" t="s">
        <v>130</v>
      </c>
      <c r="C14" s="14" t="s">
        <v>131</v>
      </c>
      <c r="D14" s="13" t="s">
        <v>67</v>
      </c>
      <c r="E14" s="15">
        <v>6</v>
      </c>
      <c r="F14" s="16"/>
      <c r="G14" s="16">
        <f t="shared" si="0"/>
        <v>0</v>
      </c>
      <c r="H14" s="17"/>
      <c r="I14" s="17"/>
      <c r="J14" s="17"/>
      <c r="K14" s="17"/>
      <c r="L14" s="18"/>
      <c r="M14" s="18"/>
      <c r="N14" s="18"/>
      <c r="O14" s="1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19"/>
      <c r="AB14" s="8"/>
    </row>
    <row r="15" spans="1:28" x14ac:dyDescent="0.25">
      <c r="A15">
        <v>5</v>
      </c>
      <c r="B15" s="13" t="s">
        <v>132</v>
      </c>
      <c r="C15" s="14" t="s">
        <v>133</v>
      </c>
      <c r="D15" s="13" t="s">
        <v>67</v>
      </c>
      <c r="E15" s="15">
        <v>4</v>
      </c>
      <c r="F15" s="16"/>
      <c r="G15" s="16">
        <f t="shared" si="0"/>
        <v>0</v>
      </c>
      <c r="H15" s="17"/>
      <c r="I15" s="17"/>
      <c r="J15" s="17"/>
      <c r="K15" s="17"/>
      <c r="L15" s="18"/>
      <c r="M15" s="18"/>
      <c r="N15" s="18"/>
      <c r="O15" s="1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19"/>
      <c r="AB15" s="8"/>
    </row>
    <row r="16" spans="1:28" x14ac:dyDescent="0.25">
      <c r="A16">
        <v>6</v>
      </c>
      <c r="B16" s="13" t="s">
        <v>134</v>
      </c>
      <c r="C16" s="14" t="s">
        <v>135</v>
      </c>
      <c r="D16" s="13" t="s">
        <v>67</v>
      </c>
      <c r="E16" s="15">
        <v>4</v>
      </c>
      <c r="F16" s="16"/>
      <c r="G16" s="16">
        <f t="shared" si="0"/>
        <v>0</v>
      </c>
      <c r="H16" s="17"/>
      <c r="I16" s="17"/>
      <c r="J16" s="17"/>
      <c r="K16" s="17"/>
      <c r="L16" s="18"/>
      <c r="M16" s="18"/>
      <c r="N16" s="18"/>
      <c r="O16" s="1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19"/>
      <c r="AB16" s="8"/>
    </row>
    <row r="17" spans="1:28" x14ac:dyDescent="0.25">
      <c r="A17">
        <v>7</v>
      </c>
      <c r="B17" s="13" t="s">
        <v>136</v>
      </c>
      <c r="C17" s="14" t="s">
        <v>137</v>
      </c>
      <c r="D17" s="13" t="s">
        <v>106</v>
      </c>
      <c r="E17" s="15">
        <v>4</v>
      </c>
      <c r="F17" s="16"/>
      <c r="G17" s="16">
        <f t="shared" si="0"/>
        <v>0</v>
      </c>
      <c r="H17" s="17">
        <v>1.0212800000000001E-3</v>
      </c>
      <c r="I17" s="17">
        <f>E17*H17</f>
        <v>4.0851200000000002E-3</v>
      </c>
      <c r="J17" s="17">
        <v>0</v>
      </c>
      <c r="K17" s="17">
        <f>E17*J17</f>
        <v>0</v>
      </c>
      <c r="L17" s="18">
        <v>345.95925</v>
      </c>
      <c r="M17" s="18">
        <f>E17*L17</f>
        <v>1383.837</v>
      </c>
      <c r="N17" s="18">
        <f>116.59976</f>
        <v>116.59976</v>
      </c>
      <c r="O17" s="18">
        <f>E17*N17</f>
        <v>466.39904000000001</v>
      </c>
      <c r="P17" s="8" t="s">
        <v>122</v>
      </c>
      <c r="Q17" s="8"/>
      <c r="R17" s="8" t="s">
        <v>123</v>
      </c>
      <c r="S17" s="8" t="s">
        <v>124</v>
      </c>
      <c r="T17" s="8" t="s">
        <v>125</v>
      </c>
      <c r="U17" s="8"/>
      <c r="V17" s="8"/>
      <c r="W17" s="8"/>
      <c r="X17" s="8"/>
      <c r="Y17" s="8"/>
      <c r="Z17" s="8"/>
      <c r="AA17" s="19">
        <v>21</v>
      </c>
      <c r="AB17" s="8" t="s">
        <v>71</v>
      </c>
    </row>
    <row r="18" spans="1:28" x14ac:dyDescent="0.25">
      <c r="A18">
        <v>8</v>
      </c>
      <c r="B18" s="13" t="s">
        <v>138</v>
      </c>
      <c r="C18" s="14" t="s">
        <v>139</v>
      </c>
      <c r="D18" s="13" t="s">
        <v>106</v>
      </c>
      <c r="E18" s="15">
        <v>2</v>
      </c>
      <c r="F18" s="16"/>
      <c r="G18" s="16">
        <f t="shared" si="0"/>
        <v>0</v>
      </c>
      <c r="H18" s="17">
        <v>1.8401000000000001E-3</v>
      </c>
      <c r="I18" s="17">
        <f>E18*H18</f>
        <v>3.6802000000000002E-3</v>
      </c>
      <c r="J18" s="17">
        <v>0</v>
      </c>
      <c r="K18" s="17">
        <f>E18*J18</f>
        <v>0</v>
      </c>
      <c r="L18" s="18">
        <v>1501.9995060000001</v>
      </c>
      <c r="M18" s="18">
        <f>E18*L18</f>
        <v>3003.9990120000002</v>
      </c>
      <c r="N18" s="18">
        <f>109.436338</f>
        <v>109.43633800000001</v>
      </c>
      <c r="O18" s="18">
        <f>E18*N18</f>
        <v>218.87267600000001</v>
      </c>
      <c r="P18" s="8" t="s">
        <v>122</v>
      </c>
      <c r="Q18" s="8"/>
      <c r="R18" s="8" t="s">
        <v>123</v>
      </c>
      <c r="S18" s="8" t="s">
        <v>124</v>
      </c>
      <c r="T18" s="8" t="s">
        <v>125</v>
      </c>
      <c r="U18" s="8"/>
      <c r="V18" s="8"/>
      <c r="W18" s="8"/>
      <c r="X18" s="8"/>
      <c r="Y18" s="8"/>
      <c r="Z18" s="8"/>
      <c r="AA18" s="19">
        <v>21</v>
      </c>
      <c r="AB18" s="8" t="s">
        <v>71</v>
      </c>
    </row>
    <row r="19" spans="1:28" x14ac:dyDescent="0.25">
      <c r="A19">
        <v>9</v>
      </c>
      <c r="B19" s="13" t="s">
        <v>140</v>
      </c>
      <c r="C19" s="14" t="s">
        <v>141</v>
      </c>
      <c r="D19" s="13" t="s">
        <v>106</v>
      </c>
      <c r="E19" s="15">
        <v>6</v>
      </c>
      <c r="F19" s="16"/>
      <c r="G19" s="16">
        <f t="shared" si="0"/>
        <v>0</v>
      </c>
      <c r="H19" s="17">
        <v>1.5401000000000002E-3</v>
      </c>
      <c r="I19" s="17">
        <f>E19*H19</f>
        <v>9.2406000000000016E-3</v>
      </c>
      <c r="J19" s="17">
        <v>0</v>
      </c>
      <c r="K19" s="17">
        <f>E19*J19</f>
        <v>0</v>
      </c>
      <c r="L19" s="18">
        <v>5516.1495059999997</v>
      </c>
      <c r="M19" s="18">
        <f>E19*L19</f>
        <v>33096.897035999995</v>
      </c>
      <c r="N19" s="18">
        <f>310.33128</f>
        <v>310.33127999999999</v>
      </c>
      <c r="O19" s="18">
        <f>E19*N19</f>
        <v>1861.98768</v>
      </c>
      <c r="P19" s="8" t="s">
        <v>122</v>
      </c>
      <c r="Q19" s="8"/>
      <c r="R19" s="8" t="s">
        <v>123</v>
      </c>
      <c r="S19" s="8" t="s">
        <v>124</v>
      </c>
      <c r="T19" s="8" t="s">
        <v>125</v>
      </c>
      <c r="U19" s="8"/>
      <c r="V19" s="8"/>
      <c r="W19" s="8"/>
      <c r="X19" s="8"/>
      <c r="Y19" s="8"/>
      <c r="Z19" s="8"/>
      <c r="AA19" s="19">
        <v>21</v>
      </c>
      <c r="AB19" s="8" t="s">
        <v>71</v>
      </c>
    </row>
    <row r="20" spans="1:28" x14ac:dyDescent="0.25">
      <c r="A20">
        <v>10</v>
      </c>
      <c r="B20" s="13" t="s">
        <v>142</v>
      </c>
      <c r="C20" s="14" t="s">
        <v>143</v>
      </c>
      <c r="D20" s="13" t="s">
        <v>67</v>
      </c>
      <c r="E20" s="15">
        <v>2</v>
      </c>
      <c r="F20" s="16"/>
      <c r="G20" s="16">
        <f t="shared" si="0"/>
        <v>0</v>
      </c>
      <c r="H20" s="17"/>
      <c r="I20" s="17"/>
      <c r="J20" s="17"/>
      <c r="K20" s="17"/>
      <c r="L20" s="18"/>
      <c r="M20" s="18"/>
      <c r="N20" s="18"/>
      <c r="O20" s="1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19"/>
      <c r="AB20" s="8"/>
    </row>
    <row r="21" spans="1:28" x14ac:dyDescent="0.25">
      <c r="A21">
        <v>11</v>
      </c>
      <c r="B21" s="13" t="s">
        <v>144</v>
      </c>
      <c r="C21" s="14" t="s">
        <v>204</v>
      </c>
      <c r="D21" s="13" t="s">
        <v>106</v>
      </c>
      <c r="E21" s="15">
        <v>1</v>
      </c>
      <c r="F21" s="16"/>
      <c r="G21" s="16">
        <f t="shared" si="0"/>
        <v>0</v>
      </c>
      <c r="H21" s="17"/>
      <c r="I21" s="17"/>
      <c r="J21" s="17"/>
      <c r="K21" s="17"/>
      <c r="L21" s="18"/>
      <c r="M21" s="18"/>
      <c r="N21" s="18"/>
      <c r="O21" s="1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19"/>
      <c r="AB21" s="8"/>
    </row>
    <row r="22" spans="1:28" x14ac:dyDescent="0.25">
      <c r="B22" s="13"/>
      <c r="C22" s="14" t="s">
        <v>203</v>
      </c>
      <c r="D22" s="13"/>
      <c r="E22" s="15"/>
      <c r="F22" s="16"/>
      <c r="G22" s="16"/>
      <c r="H22" s="17"/>
      <c r="I22" s="17"/>
      <c r="J22" s="17"/>
      <c r="K22" s="17"/>
      <c r="L22" s="18"/>
      <c r="M22" s="18"/>
      <c r="N22" s="18"/>
      <c r="O22" s="1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19"/>
      <c r="AB22" s="8"/>
    </row>
    <row r="23" spans="1:28" x14ac:dyDescent="0.25">
      <c r="B23" s="13"/>
      <c r="C23" s="14"/>
      <c r="D23" s="13"/>
      <c r="E23" s="15"/>
      <c r="F23" s="16"/>
      <c r="G23" s="16"/>
      <c r="H23" s="17"/>
      <c r="I23" s="17"/>
      <c r="J23" s="17"/>
      <c r="K23" s="17"/>
      <c r="L23" s="18"/>
      <c r="M23" s="18"/>
      <c r="N23" s="18"/>
      <c r="O23" s="1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19"/>
      <c r="AB23" s="8"/>
    </row>
    <row r="24" spans="1:28" ht="18.75" customHeight="1" x14ac:dyDescent="0.25">
      <c r="A24" s="20" t="s">
        <v>13</v>
      </c>
      <c r="B24" s="12" t="s">
        <v>145</v>
      </c>
      <c r="C24" s="12"/>
      <c r="D24" s="12"/>
      <c r="E24" s="12"/>
      <c r="F24" s="12"/>
      <c r="G24" s="21">
        <f>SUM(G11:G21)</f>
        <v>0</v>
      </c>
      <c r="H24" s="12"/>
      <c r="I24" s="22" t="e">
        <f>SUMIF(#REF!,$Q24,#REF!)</f>
        <v>#REF!</v>
      </c>
      <c r="J24" s="12"/>
      <c r="K24" s="22" t="e">
        <f>SUMIF(#REF!,$Q24,#REF!)</f>
        <v>#REF!</v>
      </c>
      <c r="L24" s="12"/>
      <c r="M24" s="23" t="e">
        <f>SUMIF(#REF!,$Q24,#REF!)</f>
        <v>#REF!</v>
      </c>
      <c r="N24" s="12"/>
      <c r="O24" s="23" t="e">
        <f>SUMIF(#REF!,$Q24,#REF!)</f>
        <v>#REF!</v>
      </c>
      <c r="P24" s="8" t="s">
        <v>13</v>
      </c>
      <c r="Q24" s="8" t="s">
        <v>122</v>
      </c>
    </row>
    <row r="25" spans="1:28" ht="12.75" customHeight="1" x14ac:dyDescent="0.25"/>
    <row r="26" spans="1:28" ht="18.75" customHeight="1" x14ac:dyDescent="0.25">
      <c r="A26" s="12"/>
      <c r="B26" s="12" t="s">
        <v>146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</row>
    <row r="27" spans="1:28" x14ac:dyDescent="0.25">
      <c r="A27">
        <v>12</v>
      </c>
      <c r="B27" s="13" t="s">
        <v>147</v>
      </c>
      <c r="C27" s="14" t="s">
        <v>148</v>
      </c>
      <c r="D27" s="13" t="s">
        <v>67</v>
      </c>
      <c r="E27" s="15">
        <v>20</v>
      </c>
      <c r="F27" s="16"/>
      <c r="G27" s="16">
        <f t="shared" ref="G27:G32" si="1">E27*F27</f>
        <v>0</v>
      </c>
      <c r="H27" s="17">
        <v>0</v>
      </c>
      <c r="I27" s="17">
        <f>E27*H27</f>
        <v>0</v>
      </c>
      <c r="J27" s="17">
        <v>0</v>
      </c>
      <c r="K27" s="17">
        <f>E27*J27</f>
        <v>0</v>
      </c>
      <c r="L27" s="18">
        <v>0</v>
      </c>
      <c r="M27" s="18">
        <f>E27*L27</f>
        <v>0</v>
      </c>
      <c r="N27" s="18">
        <f>107.760417</f>
        <v>107.760417</v>
      </c>
      <c r="O27" s="18">
        <f>E27*N27</f>
        <v>2155.2083400000001</v>
      </c>
      <c r="P27" s="8" t="s">
        <v>149</v>
      </c>
      <c r="Q27" s="8"/>
      <c r="R27" s="8" t="s">
        <v>123</v>
      </c>
      <c r="S27" s="8" t="s">
        <v>150</v>
      </c>
      <c r="T27" s="8" t="s">
        <v>151</v>
      </c>
      <c r="U27" s="8"/>
      <c r="V27" s="8"/>
      <c r="W27" s="8"/>
      <c r="X27" s="8"/>
      <c r="Y27" s="8"/>
      <c r="Z27" s="8"/>
      <c r="AA27" s="19">
        <v>21</v>
      </c>
      <c r="AB27" s="8" t="s">
        <v>71</v>
      </c>
    </row>
    <row r="28" spans="1:28" x14ac:dyDescent="0.25">
      <c r="A28">
        <v>13</v>
      </c>
      <c r="B28" s="13" t="s">
        <v>152</v>
      </c>
      <c r="C28" s="14" t="s">
        <v>153</v>
      </c>
      <c r="D28" s="13" t="s">
        <v>154</v>
      </c>
      <c r="E28" s="15">
        <v>1</v>
      </c>
      <c r="F28" s="16"/>
      <c r="G28" s="16">
        <f t="shared" si="1"/>
        <v>0</v>
      </c>
      <c r="H28" s="17"/>
      <c r="I28" s="17"/>
      <c r="J28" s="17"/>
      <c r="K28" s="17"/>
      <c r="L28" s="18"/>
      <c r="M28" s="18"/>
      <c r="N28" s="18"/>
      <c r="O28" s="1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19"/>
      <c r="AB28" s="8"/>
    </row>
    <row r="29" spans="1:28" x14ac:dyDescent="0.25">
      <c r="A29">
        <v>14</v>
      </c>
      <c r="B29" s="13" t="s">
        <v>155</v>
      </c>
      <c r="C29" s="14" t="s">
        <v>156</v>
      </c>
      <c r="D29" s="13" t="s">
        <v>67</v>
      </c>
      <c r="E29" s="15">
        <v>82</v>
      </c>
      <c r="F29" s="16"/>
      <c r="G29" s="16">
        <f t="shared" si="1"/>
        <v>0</v>
      </c>
      <c r="H29" s="17">
        <v>0</v>
      </c>
      <c r="I29" s="17">
        <f>E29*H29</f>
        <v>0</v>
      </c>
      <c r="J29" s="17">
        <v>0</v>
      </c>
      <c r="K29" s="17">
        <f>E29*J29</f>
        <v>0</v>
      </c>
      <c r="L29" s="18">
        <v>0</v>
      </c>
      <c r="M29" s="18">
        <f>E29*L29</f>
        <v>0</v>
      </c>
      <c r="N29" s="18">
        <f>258.625001</f>
        <v>258.625001</v>
      </c>
      <c r="O29" s="18">
        <f>E29*N29</f>
        <v>21207.250081999999</v>
      </c>
      <c r="P29" s="8" t="s">
        <v>149</v>
      </c>
      <c r="Q29" s="8"/>
      <c r="R29" s="8" t="s">
        <v>123</v>
      </c>
      <c r="S29" s="8" t="s">
        <v>150</v>
      </c>
      <c r="T29" s="8" t="s">
        <v>151</v>
      </c>
      <c r="U29" s="8"/>
      <c r="V29" s="8"/>
      <c r="W29" s="8"/>
      <c r="X29" s="8"/>
      <c r="Y29" s="8"/>
      <c r="Z29" s="8"/>
      <c r="AA29" s="19">
        <v>21</v>
      </c>
      <c r="AB29" s="8" t="s">
        <v>71</v>
      </c>
    </row>
    <row r="30" spans="1:28" x14ac:dyDescent="0.25">
      <c r="A30">
        <v>15</v>
      </c>
      <c r="B30" s="13" t="s">
        <v>157</v>
      </c>
      <c r="C30" s="14" t="s">
        <v>158</v>
      </c>
      <c r="D30" s="13" t="s">
        <v>67</v>
      </c>
      <c r="E30" s="15">
        <v>20</v>
      </c>
      <c r="F30" s="16"/>
      <c r="G30" s="16">
        <f t="shared" si="1"/>
        <v>0</v>
      </c>
      <c r="H30" s="17">
        <v>1.6000000000000001E-3</v>
      </c>
      <c r="I30" s="17">
        <f>E30*H30</f>
        <v>3.2000000000000001E-2</v>
      </c>
      <c r="J30" s="17">
        <v>0</v>
      </c>
      <c r="K30" s="17">
        <f>E30*J30</f>
        <v>0</v>
      </c>
      <c r="L30" s="18">
        <v>529.20000000000005</v>
      </c>
      <c r="M30" s="18">
        <f>E30*L30</f>
        <v>10584</v>
      </c>
      <c r="N30" s="18">
        <f>15.876</f>
        <v>15.875999999999999</v>
      </c>
      <c r="O30" s="18">
        <f>E30*N30</f>
        <v>317.52</v>
      </c>
      <c r="P30" s="8" t="s">
        <v>149</v>
      </c>
      <c r="Q30" s="8"/>
      <c r="R30" s="8" t="s">
        <v>123</v>
      </c>
      <c r="S30" s="8" t="s">
        <v>150</v>
      </c>
      <c r="T30" s="8" t="s">
        <v>151</v>
      </c>
      <c r="U30" s="8"/>
      <c r="V30" s="8"/>
      <c r="W30" s="8"/>
      <c r="X30" s="8"/>
      <c r="Y30" s="8"/>
      <c r="Z30" s="8"/>
      <c r="AA30" s="19">
        <v>21</v>
      </c>
      <c r="AB30" s="8" t="s">
        <v>159</v>
      </c>
    </row>
    <row r="31" spans="1:28" x14ac:dyDescent="0.25">
      <c r="A31">
        <v>16</v>
      </c>
      <c r="B31" s="13" t="s">
        <v>160</v>
      </c>
      <c r="C31" s="14" t="s">
        <v>161</v>
      </c>
      <c r="D31" s="13" t="s">
        <v>67</v>
      </c>
      <c r="E31" s="15">
        <v>26</v>
      </c>
      <c r="F31" s="16"/>
      <c r="G31" s="16">
        <f t="shared" si="1"/>
        <v>0</v>
      </c>
      <c r="H31" s="17">
        <v>7.2000000000000007E-3</v>
      </c>
      <c r="I31" s="17">
        <f>E31*H31</f>
        <v>0.18720000000000001</v>
      </c>
      <c r="J31" s="17">
        <v>0</v>
      </c>
      <c r="K31" s="17">
        <f>E31*J31</f>
        <v>0</v>
      </c>
      <c r="L31" s="18">
        <v>976.5</v>
      </c>
      <c r="M31" s="18">
        <f>E31*L31</f>
        <v>25389</v>
      </c>
      <c r="N31" s="18">
        <f>29.295</f>
        <v>29.295000000000002</v>
      </c>
      <c r="O31" s="18">
        <f>E31*N31</f>
        <v>761.67000000000007</v>
      </c>
      <c r="P31" s="8" t="s">
        <v>149</v>
      </c>
      <c r="Q31" s="8"/>
      <c r="R31" s="8" t="s">
        <v>123</v>
      </c>
      <c r="S31" s="8" t="s">
        <v>150</v>
      </c>
      <c r="T31" s="8" t="s">
        <v>151</v>
      </c>
      <c r="U31" s="8"/>
      <c r="V31" s="8"/>
      <c r="W31" s="8"/>
      <c r="X31" s="8"/>
      <c r="Y31" s="8"/>
      <c r="Z31" s="8"/>
      <c r="AA31" s="19">
        <v>21</v>
      </c>
      <c r="AB31" s="8" t="s">
        <v>159</v>
      </c>
    </row>
    <row r="32" spans="1:28" x14ac:dyDescent="0.25">
      <c r="A32">
        <v>17</v>
      </c>
      <c r="B32" s="13" t="s">
        <v>162</v>
      </c>
      <c r="C32" s="14" t="s">
        <v>163</v>
      </c>
      <c r="D32" s="13" t="s">
        <v>67</v>
      </c>
      <c r="E32" s="15">
        <v>56</v>
      </c>
      <c r="F32" s="16"/>
      <c r="G32" s="16">
        <f t="shared" si="1"/>
        <v>0</v>
      </c>
      <c r="H32" s="17">
        <v>6.2000000000000006E-3</v>
      </c>
      <c r="I32" s="17">
        <f>E32*H32</f>
        <v>0.34720000000000006</v>
      </c>
      <c r="J32" s="17">
        <v>0</v>
      </c>
      <c r="K32" s="17">
        <f>E32*J32</f>
        <v>0</v>
      </c>
      <c r="L32" s="18">
        <v>1676.85</v>
      </c>
      <c r="M32" s="18">
        <f>E32*L32</f>
        <v>93903.599999999991</v>
      </c>
      <c r="N32" s="18">
        <f>50.3055</f>
        <v>50.305500000000002</v>
      </c>
      <c r="O32" s="18">
        <f>E32*N32</f>
        <v>2817.1080000000002</v>
      </c>
      <c r="P32" s="8" t="s">
        <v>149</v>
      </c>
      <c r="Q32" s="8"/>
      <c r="R32" s="8" t="s">
        <v>123</v>
      </c>
      <c r="S32" s="8" t="s">
        <v>150</v>
      </c>
      <c r="T32" s="8" t="s">
        <v>151</v>
      </c>
      <c r="U32" s="8"/>
      <c r="V32" s="8"/>
      <c r="W32" s="8"/>
      <c r="X32" s="8"/>
      <c r="Y32" s="8"/>
      <c r="Z32" s="8"/>
      <c r="AA32" s="19">
        <v>21</v>
      </c>
      <c r="AB32" s="8" t="s">
        <v>159</v>
      </c>
    </row>
    <row r="33" spans="1:28" ht="18.75" customHeight="1" x14ac:dyDescent="0.25">
      <c r="A33" s="20" t="s">
        <v>13</v>
      </c>
      <c r="B33" s="12" t="s">
        <v>164</v>
      </c>
      <c r="C33" s="12"/>
      <c r="D33" s="12"/>
      <c r="E33" s="12"/>
      <c r="F33" s="12"/>
      <c r="G33" s="21">
        <f>SUM(G27:G32)</f>
        <v>0</v>
      </c>
      <c r="H33" s="12"/>
      <c r="I33" s="22" t="e">
        <f>SUMIF(#REF!,$Q33,#REF!)</f>
        <v>#REF!</v>
      </c>
      <c r="J33" s="12"/>
      <c r="K33" s="22" t="e">
        <f>SUMIF(#REF!,$Q33,#REF!)</f>
        <v>#REF!</v>
      </c>
      <c r="L33" s="12"/>
      <c r="M33" s="23" t="e">
        <f>SUMIF(#REF!,$Q33,#REF!)</f>
        <v>#REF!</v>
      </c>
      <c r="N33" s="12"/>
      <c r="O33" s="23" t="e">
        <f>SUMIF(#REF!,$Q33,#REF!)</f>
        <v>#REF!</v>
      </c>
      <c r="P33" s="8" t="s">
        <v>13</v>
      </c>
      <c r="Q33" s="8" t="s">
        <v>149</v>
      </c>
    </row>
    <row r="34" spans="1:28" ht="12.75" customHeight="1" x14ac:dyDescent="0.25"/>
    <row r="35" spans="1:28" ht="18.75" customHeight="1" x14ac:dyDescent="0.25">
      <c r="A35" s="12"/>
      <c r="B35" s="12" t="s">
        <v>165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</row>
    <row r="36" spans="1:28" x14ac:dyDescent="0.25">
      <c r="A36">
        <v>18</v>
      </c>
      <c r="B36" s="13" t="s">
        <v>166</v>
      </c>
      <c r="C36" s="14" t="s">
        <v>167</v>
      </c>
      <c r="D36" s="13" t="s">
        <v>88</v>
      </c>
      <c r="E36" s="15">
        <v>456</v>
      </c>
      <c r="F36" s="16"/>
      <c r="G36" s="16">
        <f>E36*F36</f>
        <v>0</v>
      </c>
      <c r="H36" s="17">
        <v>1.2E-4</v>
      </c>
      <c r="I36" s="17">
        <f>E36*H36</f>
        <v>5.4720000000000005E-2</v>
      </c>
      <c r="J36" s="17">
        <v>0</v>
      </c>
      <c r="K36" s="17">
        <f>E36*J36</f>
        <v>0</v>
      </c>
      <c r="L36" s="18">
        <v>0</v>
      </c>
      <c r="M36" s="18">
        <f>E36*L36</f>
        <v>0</v>
      </c>
      <c r="N36" s="18">
        <f>273</f>
        <v>273</v>
      </c>
      <c r="O36" s="18">
        <f>E36*N36</f>
        <v>124488</v>
      </c>
      <c r="P36" s="8" t="s">
        <v>168</v>
      </c>
      <c r="Q36" s="8"/>
      <c r="R36" s="8" t="s">
        <v>123</v>
      </c>
      <c r="S36" s="8" t="s">
        <v>169</v>
      </c>
      <c r="T36" s="8" t="s">
        <v>170</v>
      </c>
      <c r="U36" s="8"/>
      <c r="V36" s="8"/>
      <c r="W36" s="8"/>
      <c r="X36" s="8"/>
      <c r="Y36" s="8"/>
      <c r="Z36" s="8"/>
      <c r="AA36" s="19">
        <v>21</v>
      </c>
      <c r="AB36" s="8" t="s">
        <v>71</v>
      </c>
    </row>
    <row r="37" spans="1:28" ht="18.75" customHeight="1" x14ac:dyDescent="0.25">
      <c r="A37" s="20" t="s">
        <v>13</v>
      </c>
      <c r="B37" s="12" t="s">
        <v>171</v>
      </c>
      <c r="C37" s="12"/>
      <c r="D37" s="12"/>
      <c r="E37" s="12"/>
      <c r="F37" s="12"/>
      <c r="G37" s="21" t="e">
        <f>SUMIF(#REF!,$Q37,#REF!)</f>
        <v>#REF!</v>
      </c>
      <c r="H37" s="12"/>
      <c r="I37" s="22" t="e">
        <f>SUMIF(#REF!,$Q37,#REF!)</f>
        <v>#REF!</v>
      </c>
      <c r="J37" s="12"/>
      <c r="K37" s="22" t="e">
        <f>SUMIF(#REF!,$Q37,#REF!)</f>
        <v>#REF!</v>
      </c>
      <c r="L37" s="12"/>
      <c r="M37" s="23" t="e">
        <f>SUMIF(#REF!,$Q37,#REF!)</f>
        <v>#REF!</v>
      </c>
      <c r="N37" s="12"/>
      <c r="O37" s="23" t="e">
        <f>SUMIF(#REF!,$Q37,#REF!)</f>
        <v>#REF!</v>
      </c>
      <c r="P37" s="8" t="s">
        <v>13</v>
      </c>
      <c r="Q37" s="8" t="s">
        <v>168</v>
      </c>
    </row>
    <row r="38" spans="1:28" ht="12.75" customHeight="1" x14ac:dyDescent="0.25"/>
    <row r="39" spans="1:28" ht="18.75" customHeight="1" x14ac:dyDescent="0.25">
      <c r="A39" s="12"/>
      <c r="B39" s="12" t="s">
        <v>172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</row>
    <row r="40" spans="1:28" x14ac:dyDescent="0.25">
      <c r="A40">
        <v>19</v>
      </c>
      <c r="B40" s="13" t="s">
        <v>173</v>
      </c>
      <c r="C40" s="14" t="s">
        <v>174</v>
      </c>
      <c r="D40" s="13" t="s">
        <v>88</v>
      </c>
      <c r="E40" s="15">
        <v>112</v>
      </c>
      <c r="F40" s="16"/>
      <c r="G40" s="16">
        <f>E40*F40</f>
        <v>0</v>
      </c>
      <c r="H40" s="17">
        <v>3.1000000000000003E-3</v>
      </c>
      <c r="I40" s="17">
        <f>E40*H40</f>
        <v>0.34720000000000006</v>
      </c>
      <c r="J40" s="17">
        <v>0</v>
      </c>
      <c r="K40" s="17">
        <f>E40*J40</f>
        <v>0</v>
      </c>
      <c r="L40" s="18">
        <v>0</v>
      </c>
      <c r="M40" s="18">
        <f>E40*L40</f>
        <v>0</v>
      </c>
      <c r="N40" s="18">
        <f>632.1</f>
        <v>632.1</v>
      </c>
      <c r="O40" s="18">
        <f>E40*N40</f>
        <v>70795.199999999997</v>
      </c>
      <c r="P40" s="8" t="s">
        <v>175</v>
      </c>
      <c r="Q40" s="8"/>
      <c r="R40" s="8" t="s">
        <v>123</v>
      </c>
      <c r="S40" s="8" t="s">
        <v>176</v>
      </c>
      <c r="T40" s="8" t="s">
        <v>177</v>
      </c>
      <c r="U40" s="8"/>
      <c r="V40" s="8"/>
      <c r="W40" s="8"/>
      <c r="X40" s="8"/>
      <c r="Y40" s="8"/>
      <c r="Z40" s="8"/>
      <c r="AA40" s="19">
        <v>21</v>
      </c>
      <c r="AB40" s="8" t="s">
        <v>71</v>
      </c>
    </row>
    <row r="41" spans="1:28" ht="18.75" customHeight="1" x14ac:dyDescent="0.25">
      <c r="A41" s="20" t="s">
        <v>13</v>
      </c>
      <c r="B41" s="12" t="s">
        <v>178</v>
      </c>
      <c r="C41" s="12"/>
      <c r="D41" s="12"/>
      <c r="E41" s="12"/>
      <c r="F41" s="12"/>
      <c r="G41" s="21" t="e">
        <f>SUMIF(#REF!,$Q41,#REF!)</f>
        <v>#REF!</v>
      </c>
      <c r="H41" s="12"/>
      <c r="I41" s="22" t="e">
        <f>SUMIF(#REF!,$Q41,#REF!)</f>
        <v>#REF!</v>
      </c>
      <c r="J41" s="12"/>
      <c r="K41" s="22" t="e">
        <f>SUMIF(#REF!,$Q41,#REF!)</f>
        <v>#REF!</v>
      </c>
      <c r="L41" s="12"/>
      <c r="M41" s="23" t="e">
        <f>SUMIF(#REF!,$Q41,#REF!)</f>
        <v>#REF!</v>
      </c>
      <c r="N41" s="12"/>
      <c r="O41" s="23" t="e">
        <f>SUMIF(#REF!,$Q41,#REF!)</f>
        <v>#REF!</v>
      </c>
      <c r="P41" s="8" t="s">
        <v>13</v>
      </c>
      <c r="Q41" s="8" t="s">
        <v>175</v>
      </c>
    </row>
    <row r="42" spans="1:28" ht="12.75" customHeight="1" x14ac:dyDescent="0.25"/>
    <row r="43" spans="1:28" ht="18.75" customHeight="1" x14ac:dyDescent="0.25">
      <c r="A43" s="12"/>
      <c r="B43" s="12" t="s">
        <v>179</v>
      </c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</row>
    <row r="44" spans="1:28" x14ac:dyDescent="0.25">
      <c r="A44">
        <v>20</v>
      </c>
      <c r="B44" s="13" t="s">
        <v>152</v>
      </c>
      <c r="C44" s="14" t="s">
        <v>180</v>
      </c>
      <c r="D44" s="13" t="s">
        <v>88</v>
      </c>
      <c r="E44" s="15">
        <v>2911</v>
      </c>
      <c r="F44" s="16"/>
      <c r="G44" s="16">
        <f>E44*F44</f>
        <v>0</v>
      </c>
      <c r="H44" s="17">
        <v>5.5000000000000003E-4</v>
      </c>
      <c r="I44" s="17">
        <f>E44*H44</f>
        <v>1.6010500000000001</v>
      </c>
      <c r="J44" s="17">
        <v>0</v>
      </c>
      <c r="K44" s="17">
        <f>E44*J44</f>
        <v>0</v>
      </c>
      <c r="L44" s="18">
        <v>0</v>
      </c>
      <c r="M44" s="18">
        <f>E44*L44</f>
        <v>0</v>
      </c>
      <c r="N44" s="18">
        <f>25.2</f>
        <v>25.2</v>
      </c>
      <c r="O44" s="18">
        <f>E44*N44</f>
        <v>73357.2</v>
      </c>
      <c r="P44" s="8" t="s">
        <v>181</v>
      </c>
      <c r="Q44" s="8"/>
      <c r="R44" s="8" t="s">
        <v>123</v>
      </c>
      <c r="S44" s="8" t="s">
        <v>182</v>
      </c>
      <c r="T44" s="8" t="s">
        <v>183</v>
      </c>
      <c r="U44" s="8"/>
      <c r="V44" s="8"/>
      <c r="W44" s="8"/>
      <c r="X44" s="8"/>
      <c r="Y44" s="8"/>
      <c r="Z44" s="8"/>
      <c r="AA44" s="19">
        <v>21</v>
      </c>
      <c r="AB44" s="8" t="s">
        <v>71</v>
      </c>
    </row>
    <row r="45" spans="1:28" ht="18.75" customHeight="1" x14ac:dyDescent="0.25">
      <c r="A45" s="20" t="s">
        <v>13</v>
      </c>
      <c r="B45" s="12" t="s">
        <v>184</v>
      </c>
      <c r="C45" s="12"/>
      <c r="D45" s="12"/>
      <c r="E45" s="12"/>
      <c r="F45" s="12"/>
      <c r="G45" s="21" t="e">
        <f>SUMIF(#REF!,$Q45,#REF!)</f>
        <v>#REF!</v>
      </c>
      <c r="H45" s="12"/>
      <c r="I45" s="22" t="e">
        <f>SUMIF(#REF!,$Q45,#REF!)</f>
        <v>#REF!</v>
      </c>
      <c r="J45" s="12"/>
      <c r="K45" s="22" t="e">
        <f>SUMIF(#REF!,$Q45,#REF!)</f>
        <v>#REF!</v>
      </c>
      <c r="L45" s="12"/>
      <c r="M45" s="23" t="e">
        <f>SUMIF(#REF!,$Q45,#REF!)</f>
        <v>#REF!</v>
      </c>
      <c r="N45" s="12"/>
      <c r="O45" s="23" t="e">
        <f>SUMIF(#REF!,$Q45,#REF!)</f>
        <v>#REF!</v>
      </c>
      <c r="P45" s="8" t="s">
        <v>13</v>
      </c>
      <c r="Q45" s="8" t="s">
        <v>181</v>
      </c>
    </row>
    <row r="46" spans="1:28" ht="12.75" customHeight="1" x14ac:dyDescent="0.25"/>
    <row r="47" spans="1:28" ht="18.75" customHeight="1" x14ac:dyDescent="0.25">
      <c r="A47" s="24" t="s">
        <v>13</v>
      </c>
      <c r="B47" s="25"/>
      <c r="C47" s="25"/>
      <c r="D47" s="25"/>
      <c r="E47" s="25"/>
      <c r="F47" s="25"/>
      <c r="G47" s="26" t="e">
        <f>SUMIF(#REF!,"S",#REF!)</f>
        <v>#REF!</v>
      </c>
      <c r="H47" s="25"/>
      <c r="I47" s="27" t="e">
        <f>SUMIF(#REF!,"S",#REF!)</f>
        <v>#REF!</v>
      </c>
      <c r="J47" s="25"/>
      <c r="K47" s="27" t="e">
        <f>SUMIF(#REF!,"S",#REF!)</f>
        <v>#REF!</v>
      </c>
      <c r="L47" s="25"/>
      <c r="M47" s="28" t="e">
        <f>SUMIF(#REF!,"S",#REF!)</f>
        <v>#REF!</v>
      </c>
      <c r="N47" s="25"/>
      <c r="O47" s="28" t="e">
        <f>SUMIF(#REF!,"S",#REF!)</f>
        <v>#REF!</v>
      </c>
    </row>
    <row r="50" spans="1:5" ht="18.75" customHeight="1" x14ac:dyDescent="0.25">
      <c r="A50" s="64" t="s">
        <v>113</v>
      </c>
      <c r="B50" s="64"/>
      <c r="C50" s="64"/>
      <c r="D50" s="64"/>
      <c r="E50" s="64"/>
    </row>
    <row r="51" spans="1:5" ht="13.35" customHeight="1" x14ac:dyDescent="0.25">
      <c r="B51" s="13" t="s">
        <v>185</v>
      </c>
      <c r="C51" s="65" t="s">
        <v>186</v>
      </c>
      <c r="D51" s="65"/>
      <c r="E51" s="16">
        <f>G24</f>
        <v>0</v>
      </c>
    </row>
    <row r="52" spans="1:5" ht="13.35" customHeight="1" x14ac:dyDescent="0.25">
      <c r="B52" s="13" t="s">
        <v>187</v>
      </c>
      <c r="C52" s="65" t="s">
        <v>188</v>
      </c>
      <c r="D52" s="65"/>
      <c r="E52" s="16">
        <f>G33</f>
        <v>0</v>
      </c>
    </row>
    <row r="53" spans="1:5" ht="13.35" customHeight="1" x14ac:dyDescent="0.25">
      <c r="B53" s="13" t="s">
        <v>189</v>
      </c>
      <c r="C53" s="65" t="s">
        <v>190</v>
      </c>
      <c r="D53" s="65"/>
      <c r="E53" s="16" t="e">
        <f>G37</f>
        <v>#REF!</v>
      </c>
    </row>
    <row r="54" spans="1:5" ht="13.35" customHeight="1" x14ac:dyDescent="0.25">
      <c r="B54" s="13" t="s">
        <v>191</v>
      </c>
      <c r="C54" s="65" t="s">
        <v>192</v>
      </c>
      <c r="D54" s="65"/>
      <c r="E54" s="16" t="e">
        <f>G41</f>
        <v>#REF!</v>
      </c>
    </row>
    <row r="55" spans="1:5" ht="13.35" customHeight="1" x14ac:dyDescent="0.25">
      <c r="B55" s="13" t="s">
        <v>193</v>
      </c>
      <c r="C55" s="65" t="s">
        <v>194</v>
      </c>
      <c r="D55" s="65"/>
      <c r="E55" s="16" t="e">
        <f>G45</f>
        <v>#REF!</v>
      </c>
    </row>
    <row r="56" spans="1:5" ht="18.75" customHeight="1" x14ac:dyDescent="0.25">
      <c r="A56" s="24" t="s">
        <v>13</v>
      </c>
      <c r="B56" s="25"/>
      <c r="C56" s="25"/>
      <c r="D56" s="25"/>
      <c r="E56" s="26" t="e">
        <f>SUM(E51:E55)</f>
        <v>#REF!</v>
      </c>
    </row>
  </sheetData>
  <sheetProtection selectLockedCells="1" selectUnlockedCells="1"/>
  <mergeCells count="22">
    <mergeCell ref="E7:E8"/>
    <mergeCell ref="A1:O1"/>
    <mergeCell ref="C2:G2"/>
    <mergeCell ref="C3:G3"/>
    <mergeCell ref="C4:G4"/>
    <mergeCell ref="C5:G5"/>
    <mergeCell ref="C54:D54"/>
    <mergeCell ref="C55:D55"/>
    <mergeCell ref="P7:AB7"/>
    <mergeCell ref="A50:E50"/>
    <mergeCell ref="C51:D51"/>
    <mergeCell ref="C52:D52"/>
    <mergeCell ref="C53:D53"/>
    <mergeCell ref="F7:G7"/>
    <mergeCell ref="H7:I7"/>
    <mergeCell ref="J7:K7"/>
    <mergeCell ref="L7:M7"/>
    <mergeCell ref="N7:O7"/>
    <mergeCell ref="A7:A8"/>
    <mergeCell ref="B7:B8"/>
    <mergeCell ref="C7:C8"/>
    <mergeCell ref="D7:D8"/>
  </mergeCells>
  <pageMargins left="0.74791666666666667" right="0.59027777777777779" top="0.98402777777777772" bottom="0.98402777777777772" header="0.51180555555555551" footer="0.51180555555555551"/>
  <pageSetup paperSize="9" scale="58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Z ÚŘ PRÁCE</vt:lpstr>
      <vt:lpstr>ÚŘ PRÁCE_01</vt:lpstr>
      <vt:lpstr>ÚŘ PRÁCE_01_HSV</vt:lpstr>
      <vt:lpstr>ÚŘ PRÁCE_01_PSV</vt:lpstr>
      <vt:lpstr>Excel_BuiltIn_Print_Area</vt:lpstr>
      <vt:lpstr>Excel_BuiltIn_Print_Area_1</vt:lpstr>
      <vt:lpstr>Excel_BuiltIn_Print_Area_2</vt:lpstr>
      <vt:lpstr>Excel_BuiltIn_Print_Area_3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Trávníček Jiří (PB)</dc:creator>
  <cp:lastModifiedBy>travnicekj</cp:lastModifiedBy>
  <cp:lastPrinted>2013-06-05T11:22:29Z</cp:lastPrinted>
  <dcterms:created xsi:type="dcterms:W3CDTF">2013-03-15T14:33:38Z</dcterms:created>
  <dcterms:modified xsi:type="dcterms:W3CDTF">2013-06-06T11:39:30Z</dcterms:modified>
</cp:coreProperties>
</file>